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721" activeTab="2"/>
  </bookViews>
  <sheets>
    <sheet name="Period 1" sheetId="7" r:id="rId1"/>
    <sheet name="Period 2" sheetId="12" r:id="rId2"/>
    <sheet name="Period 3" sheetId="13" r:id="rId3"/>
    <sheet name="Linking Analysis" sheetId="14" r:id="rId4"/>
  </sheets>
  <calcPr calcId="145621"/>
</workbook>
</file>

<file path=xl/calcChain.xml><?xml version="1.0" encoding="utf-8"?>
<calcChain xmlns="http://schemas.openxmlformats.org/spreadsheetml/2006/main">
  <c r="B10" i="14" l="1" a="1"/>
  <c r="C10" i="14" s="1"/>
  <c r="B10" i="14"/>
  <c r="E10" i="14"/>
  <c r="B11" i="14"/>
  <c r="E11" i="14"/>
  <c r="F9" i="14" a="1"/>
  <c r="G9" i="14" s="1"/>
  <c r="B38" i="12" a="1"/>
  <c r="D39" i="12" s="1"/>
  <c r="B38" i="7" a="1"/>
  <c r="D39" i="7" s="1"/>
  <c r="B3" i="7"/>
  <c r="C3" i="7"/>
  <c r="D3" i="7"/>
  <c r="B4" i="7"/>
  <c r="C4" i="7"/>
  <c r="D4" i="7"/>
  <c r="B5" i="7"/>
  <c r="C5" i="7"/>
  <c r="D5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M17" i="7" s="1" a="1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B31" i="7"/>
  <c r="C31" i="7"/>
  <c r="D31" i="7"/>
  <c r="C32" i="7"/>
  <c r="H37" i="7"/>
  <c r="F37" i="7" a="1"/>
  <c r="I39" i="7" s="1"/>
  <c r="A40" i="7"/>
  <c r="A41" i="7"/>
  <c r="A42" i="7"/>
  <c r="A43" i="7"/>
  <c r="A44" i="7"/>
  <c r="A45" i="7"/>
  <c r="A46" i="7"/>
  <c r="A47" i="7"/>
  <c r="A48" i="7"/>
  <c r="B38" i="13" a="1"/>
  <c r="C38" i="13" s="1"/>
  <c r="F37" i="13" a="1"/>
  <c r="G37" i="13" s="1"/>
  <c r="F9" i="14" l="1"/>
  <c r="D11" i="14"/>
  <c r="D10" i="14"/>
  <c r="C11" i="14"/>
  <c r="F11" i="14"/>
  <c r="F10" i="14"/>
  <c r="I11" i="14"/>
  <c r="I10" i="14"/>
  <c r="I9" i="14"/>
  <c r="H11" i="14"/>
  <c r="H10" i="14"/>
  <c r="H9" i="14"/>
  <c r="G11" i="14"/>
  <c r="G10" i="14"/>
  <c r="E38" i="12"/>
  <c r="E39" i="12"/>
  <c r="B38" i="12"/>
  <c r="B39" i="12"/>
  <c r="C38" i="12"/>
  <c r="C39" i="12"/>
  <c r="D38" i="12"/>
  <c r="E38" i="7"/>
  <c r="E39" i="7"/>
  <c r="B38" i="7"/>
  <c r="B39" i="7"/>
  <c r="C38" i="7"/>
  <c r="C39" i="7"/>
  <c r="D38" i="7"/>
  <c r="M56" i="7" a="1"/>
  <c r="M41" i="7" a="1"/>
  <c r="N41" i="7" s="1"/>
  <c r="M34" i="7" a="1"/>
  <c r="M34" i="7" s="1"/>
  <c r="G38" i="7"/>
  <c r="M52" i="7" a="1"/>
  <c r="P53" i="7" s="1"/>
  <c r="N28" i="7"/>
  <c r="M24" i="7" a="1"/>
  <c r="O25" i="7" s="1"/>
  <c r="Q25" i="7" s="1"/>
  <c r="G39" i="7"/>
  <c r="I37" i="7"/>
  <c r="M48" i="7" a="1"/>
  <c r="N49" i="7" s="1"/>
  <c r="M27" i="7" a="1"/>
  <c r="P28" i="7" s="1"/>
  <c r="M14" i="7" a="1"/>
  <c r="M15" i="7" s="1"/>
  <c r="F39" i="7"/>
  <c r="M45" i="7" a="1"/>
  <c r="N45" i="7" s="1"/>
  <c r="M37" i="7" a="1"/>
  <c r="P38" i="7" s="1"/>
  <c r="N25" i="7"/>
  <c r="N56" i="7"/>
  <c r="O46" i="7"/>
  <c r="Q46" i="7" s="1"/>
  <c r="M20" i="7" a="1"/>
  <c r="M20" i="7" s="1"/>
  <c r="O24" i="7"/>
  <c r="Q24" i="7" s="1"/>
  <c r="O56" i="7"/>
  <c r="O55" i="7" s="1"/>
  <c r="P52" i="7"/>
  <c r="N52" i="7"/>
  <c r="P15" i="7"/>
  <c r="D32" i="7"/>
  <c r="G52" i="7" s="1" a="1"/>
  <c r="G52" i="7" s="1"/>
  <c r="N42" i="7"/>
  <c r="P42" i="7"/>
  <c r="M42" i="7"/>
  <c r="M41" i="7"/>
  <c r="N37" i="7"/>
  <c r="O37" i="7"/>
  <c r="P37" i="7"/>
  <c r="M38" i="7"/>
  <c r="O38" i="7"/>
  <c r="Q38" i="7" s="1"/>
  <c r="M45" i="7"/>
  <c r="M46" i="7"/>
  <c r="N55" i="7"/>
  <c r="O39" i="7"/>
  <c r="Q39" i="7" s="1"/>
  <c r="M48" i="7"/>
  <c r="M49" i="7"/>
  <c r="B32" i="7"/>
  <c r="B33" i="7" s="1"/>
  <c r="P24" i="7"/>
  <c r="P20" i="7"/>
  <c r="O20" i="7"/>
  <c r="M21" i="7"/>
  <c r="P56" i="7"/>
  <c r="P55" i="7" s="1"/>
  <c r="M56" i="7"/>
  <c r="M25" i="7"/>
  <c r="P21" i="7"/>
  <c r="O17" i="7"/>
  <c r="M17" i="7"/>
  <c r="P17" i="7"/>
  <c r="P16" i="7" s="1"/>
  <c r="N17" i="7"/>
  <c r="M28" i="7"/>
  <c r="O27" i="7"/>
  <c r="M10" i="7" a="1"/>
  <c r="P34" i="7"/>
  <c r="P33" i="7" s="1"/>
  <c r="O34" i="7"/>
  <c r="O21" i="7"/>
  <c r="Q21" i="7" s="1"/>
  <c r="M6" i="7" a="1"/>
  <c r="G37" i="7"/>
  <c r="H38" i="7"/>
  <c r="F37" i="7"/>
  <c r="F38" i="7"/>
  <c r="H39" i="7"/>
  <c r="I38" i="7"/>
  <c r="N34" i="7"/>
  <c r="N21" i="7"/>
  <c r="N20" i="7"/>
  <c r="M31" i="7" a="1"/>
  <c r="B39" i="13"/>
  <c r="B38" i="13"/>
  <c r="E39" i="13"/>
  <c r="E38" i="13"/>
  <c r="D39" i="13"/>
  <c r="D38" i="13"/>
  <c r="C39" i="13"/>
  <c r="F39" i="13"/>
  <c r="F38" i="13"/>
  <c r="F37" i="13"/>
  <c r="I39" i="13"/>
  <c r="I38" i="13"/>
  <c r="I37" i="13"/>
  <c r="H39" i="13"/>
  <c r="H38" i="13"/>
  <c r="H37" i="13"/>
  <c r="G39" i="13"/>
  <c r="G38" i="13"/>
  <c r="C32" i="13"/>
  <c r="D31" i="13"/>
  <c r="C31" i="13"/>
  <c r="B31" i="13"/>
  <c r="D30" i="13"/>
  <c r="C30" i="13"/>
  <c r="B30" i="13"/>
  <c r="D29" i="13"/>
  <c r="C29" i="13"/>
  <c r="B29" i="13"/>
  <c r="D28" i="13"/>
  <c r="C28" i="13"/>
  <c r="B28" i="13"/>
  <c r="D27" i="13"/>
  <c r="C27" i="13"/>
  <c r="B27" i="13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D20" i="13"/>
  <c r="C20" i="13"/>
  <c r="B20" i="13"/>
  <c r="D19" i="13"/>
  <c r="C19" i="13"/>
  <c r="B19" i="13"/>
  <c r="D18" i="13"/>
  <c r="C18" i="13"/>
  <c r="B18" i="13"/>
  <c r="D17" i="13"/>
  <c r="C17" i="13"/>
  <c r="B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C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D20" i="12"/>
  <c r="C20" i="12"/>
  <c r="B20" i="12"/>
  <c r="D19" i="12"/>
  <c r="C19" i="12"/>
  <c r="B19" i="12"/>
  <c r="D18" i="12"/>
  <c r="C18" i="12"/>
  <c r="B18" i="12"/>
  <c r="D17" i="12"/>
  <c r="C17" i="12"/>
  <c r="B17" i="12"/>
  <c r="D16" i="12"/>
  <c r="C16" i="12"/>
  <c r="B16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A48" i="13"/>
  <c r="A47" i="13"/>
  <c r="A46" i="13"/>
  <c r="A45" i="13"/>
  <c r="A44" i="13"/>
  <c r="A43" i="13"/>
  <c r="A42" i="13"/>
  <c r="A41" i="13"/>
  <c r="A40" i="13"/>
  <c r="A48" i="12"/>
  <c r="A47" i="12"/>
  <c r="A46" i="12"/>
  <c r="A45" i="12"/>
  <c r="A44" i="12"/>
  <c r="A43" i="12"/>
  <c r="A42" i="12"/>
  <c r="A41" i="12"/>
  <c r="A40" i="12"/>
  <c r="H39" i="12"/>
  <c r="F39" i="12"/>
  <c r="G38" i="12"/>
  <c r="H37" i="12"/>
  <c r="F37" i="12"/>
  <c r="F37" i="12" a="1"/>
  <c r="I39" i="12" s="1"/>
  <c r="M34" i="12" a="1"/>
  <c r="F38" i="12" l="1"/>
  <c r="G39" i="12"/>
  <c r="G37" i="12"/>
  <c r="H38" i="12"/>
  <c r="M20" i="12" a="1"/>
  <c r="M20" i="12" s="1"/>
  <c r="M14" i="12" a="1"/>
  <c r="N15" i="12" s="1"/>
  <c r="M17" i="12" a="1"/>
  <c r="M45" i="12" a="1"/>
  <c r="M45" i="12" s="1"/>
  <c r="P46" i="7"/>
  <c r="P41" i="7"/>
  <c r="O41" i="7"/>
  <c r="Q41" i="7" s="1"/>
  <c r="M27" i="7"/>
  <c r="N27" i="7"/>
  <c r="N26" i="7" s="1"/>
  <c r="M24" i="7"/>
  <c r="O49" i="7"/>
  <c r="Q49" i="7" s="1"/>
  <c r="N46" i="7"/>
  <c r="N44" i="7" s="1"/>
  <c r="M39" i="7"/>
  <c r="N39" i="7"/>
  <c r="O42" i="7"/>
  <c r="Q42" i="7" s="1"/>
  <c r="N14" i="7"/>
  <c r="O53" i="7"/>
  <c r="Q53" i="7" s="1"/>
  <c r="O15" i="7"/>
  <c r="Q15" i="7" s="1"/>
  <c r="M14" i="7"/>
  <c r="M53" i="7"/>
  <c r="P25" i="7"/>
  <c r="P23" i="7" s="1"/>
  <c r="N24" i="7"/>
  <c r="O23" i="7" s="1"/>
  <c r="P49" i="7"/>
  <c r="P48" i="7"/>
  <c r="O45" i="7"/>
  <c r="Q45" i="7" s="1"/>
  <c r="M37" i="7"/>
  <c r="P39" i="7"/>
  <c r="P36" i="7" s="1"/>
  <c r="N38" i="7"/>
  <c r="P14" i="7"/>
  <c r="P13" i="7" s="1"/>
  <c r="P12" i="7" s="1"/>
  <c r="O14" i="7"/>
  <c r="Q14" i="7" s="1"/>
  <c r="N53" i="7"/>
  <c r="N51" i="7" s="1"/>
  <c r="M52" i="7"/>
  <c r="O52" i="7"/>
  <c r="Q52" i="7" s="1"/>
  <c r="Q51" i="7" s="1"/>
  <c r="O48" i="7"/>
  <c r="Q48" i="7" s="1"/>
  <c r="D33" i="7"/>
  <c r="N48" i="7"/>
  <c r="P45" i="7"/>
  <c r="P44" i="7" s="1"/>
  <c r="P40" i="7"/>
  <c r="N15" i="7"/>
  <c r="P27" i="7"/>
  <c r="P26" i="7" s="1"/>
  <c r="O28" i="7"/>
  <c r="Q28" i="7" s="1"/>
  <c r="Q56" i="7"/>
  <c r="Q55" i="7" s="1"/>
  <c r="U56" i="7" s="1"/>
  <c r="U55" i="7" s="1"/>
  <c r="M10" i="7"/>
  <c r="M11" i="7"/>
  <c r="P11" i="7"/>
  <c r="O10" i="7"/>
  <c r="O11" i="7"/>
  <c r="Q11" i="7" s="1"/>
  <c r="N10" i="7"/>
  <c r="P10" i="7"/>
  <c r="P9" i="7" s="1"/>
  <c r="N11" i="7"/>
  <c r="Q17" i="7"/>
  <c r="Q16" i="7" s="1"/>
  <c r="O16" i="7"/>
  <c r="O19" i="7"/>
  <c r="Q20" i="7"/>
  <c r="Q19" i="7" s="1"/>
  <c r="N40" i="7"/>
  <c r="O33" i="7"/>
  <c r="Q34" i="7"/>
  <c r="Q33" i="7" s="1"/>
  <c r="Q27" i="7"/>
  <c r="N16" i="7"/>
  <c r="T17" i="7" s="1"/>
  <c r="P19" i="7"/>
  <c r="M58" i="7" a="1"/>
  <c r="G51" i="7"/>
  <c r="G53" i="7" s="1"/>
  <c r="Q37" i="7"/>
  <c r="P51" i="7"/>
  <c r="M31" i="7"/>
  <c r="P31" i="7"/>
  <c r="M32" i="7"/>
  <c r="N31" i="7"/>
  <c r="O31" i="7"/>
  <c r="N32" i="7"/>
  <c r="O32" i="7"/>
  <c r="Q32" i="7" s="1"/>
  <c r="P32" i="7"/>
  <c r="M6" i="7"/>
  <c r="P7" i="7"/>
  <c r="O6" i="7"/>
  <c r="N7" i="7"/>
  <c r="N8" i="7"/>
  <c r="N6" i="7"/>
  <c r="O7" i="7"/>
  <c r="Q7" i="7" s="1"/>
  <c r="O8" i="7"/>
  <c r="Q8" i="7" s="1"/>
  <c r="P6" i="7"/>
  <c r="M7" i="7"/>
  <c r="M8" i="7"/>
  <c r="P8" i="7"/>
  <c r="N19" i="7"/>
  <c r="N33" i="7"/>
  <c r="M24" i="12" a="1"/>
  <c r="M25" i="12" s="1"/>
  <c r="M27" i="12" a="1"/>
  <c r="N27" i="12" s="1"/>
  <c r="M31" i="12" a="1"/>
  <c r="M32" i="12" s="1"/>
  <c r="M41" i="12" a="1"/>
  <c r="M48" i="12" a="1"/>
  <c r="M48" i="12" s="1"/>
  <c r="M52" i="12" a="1"/>
  <c r="O53" i="12" s="1"/>
  <c r="Q53" i="12" s="1"/>
  <c r="M56" i="12" a="1"/>
  <c r="P56" i="12" s="1"/>
  <c r="P55" i="12" s="1"/>
  <c r="M37" i="12" a="1"/>
  <c r="M39" i="12" s="1"/>
  <c r="M6" i="12" a="1"/>
  <c r="M8" i="12" s="1"/>
  <c r="M14" i="13" a="1"/>
  <c r="M15" i="13" s="1"/>
  <c r="A12" i="14" a="1"/>
  <c r="A19" i="14" s="1"/>
  <c r="M41" i="13" a="1"/>
  <c r="M41" i="13" s="1"/>
  <c r="M6" i="13" a="1"/>
  <c r="M8" i="13" s="1"/>
  <c r="M20" i="13" a="1"/>
  <c r="M21" i="13" s="1"/>
  <c r="M27" i="13" a="1"/>
  <c r="N28" i="13" s="1"/>
  <c r="M31" i="13" a="1"/>
  <c r="M32" i="13" s="1"/>
  <c r="M34" i="13" a="1"/>
  <c r="P34" i="13" s="1"/>
  <c r="P33" i="13" s="1"/>
  <c r="M45" i="13" a="1"/>
  <c r="N45" i="13" s="1"/>
  <c r="M48" i="13" a="1"/>
  <c r="P49" i="13" s="1"/>
  <c r="M56" i="13" a="1"/>
  <c r="M56" i="13" s="1"/>
  <c r="M10" i="13" a="1"/>
  <c r="O10" i="13" s="1"/>
  <c r="M52" i="13" a="1"/>
  <c r="P52" i="13" s="1"/>
  <c r="M37" i="13" a="1"/>
  <c r="O37" i="13" s="1"/>
  <c r="Q37" i="13" s="1"/>
  <c r="P42" i="13"/>
  <c r="M17" i="13" a="1"/>
  <c r="M17" i="13" s="1"/>
  <c r="M24" i="13" a="1"/>
  <c r="M24" i="13" s="1"/>
  <c r="M28" i="12"/>
  <c r="M42" i="12"/>
  <c r="M41" i="12"/>
  <c r="M38" i="12"/>
  <c r="M37" i="12"/>
  <c r="P34" i="12"/>
  <c r="P33" i="12" s="1"/>
  <c r="O46" i="12"/>
  <c r="Q46" i="12" s="1"/>
  <c r="N20" i="12"/>
  <c r="O21" i="12"/>
  <c r="Q21" i="12" s="1"/>
  <c r="O37" i="12"/>
  <c r="Q37" i="12" s="1"/>
  <c r="O42" i="12"/>
  <c r="Q42" i="12" s="1"/>
  <c r="O20" i="12"/>
  <c r="Q20" i="12" s="1"/>
  <c r="O41" i="12"/>
  <c r="Q41" i="12" s="1"/>
  <c r="O39" i="12"/>
  <c r="Q39" i="12" s="1"/>
  <c r="M10" i="12" a="1"/>
  <c r="M11" i="12" s="1"/>
  <c r="N21" i="12"/>
  <c r="O38" i="12"/>
  <c r="Q38" i="12" s="1"/>
  <c r="P42" i="12"/>
  <c r="N39" i="12"/>
  <c r="D32" i="12"/>
  <c r="D33" i="12" s="1"/>
  <c r="D32" i="13"/>
  <c r="D33" i="13" s="1"/>
  <c r="P6" i="12"/>
  <c r="B32" i="13"/>
  <c r="B32" i="12"/>
  <c r="P14" i="13"/>
  <c r="O41" i="13"/>
  <c r="P15" i="12"/>
  <c r="N17" i="12"/>
  <c r="P17" i="12"/>
  <c r="P16" i="12" s="1"/>
  <c r="O17" i="12"/>
  <c r="M17" i="12"/>
  <c r="N11" i="12"/>
  <c r="P8" i="12"/>
  <c r="O34" i="12"/>
  <c r="M34" i="12"/>
  <c r="N34" i="12"/>
  <c r="M52" i="12"/>
  <c r="P37" i="12"/>
  <c r="P38" i="12"/>
  <c r="N41" i="12"/>
  <c r="N42" i="12"/>
  <c r="P45" i="12"/>
  <c r="I37" i="12"/>
  <c r="I38" i="12"/>
  <c r="N37" i="12"/>
  <c r="P41" i="12"/>
  <c r="U17" i="7" l="1"/>
  <c r="U16" i="7" s="1"/>
  <c r="N13" i="7"/>
  <c r="N12" i="7" s="1"/>
  <c r="U20" i="7"/>
  <c r="Q13" i="7"/>
  <c r="N14" i="12"/>
  <c r="N13" i="12" s="1"/>
  <c r="N24" i="12"/>
  <c r="O8" i="12"/>
  <c r="Q8" i="12" s="1"/>
  <c r="P21" i="12"/>
  <c r="O40" i="7"/>
  <c r="P46" i="12"/>
  <c r="N7" i="12"/>
  <c r="N6" i="12"/>
  <c r="N46" i="12"/>
  <c r="N25" i="12"/>
  <c r="N23" i="12" s="1"/>
  <c r="O45" i="12"/>
  <c r="Q45" i="12" s="1"/>
  <c r="M46" i="12"/>
  <c r="N48" i="12"/>
  <c r="P28" i="12"/>
  <c r="O7" i="12"/>
  <c r="Q7" i="12" s="1"/>
  <c r="P53" i="12"/>
  <c r="O31" i="12"/>
  <c r="Q31" i="12" s="1"/>
  <c r="P31" i="12"/>
  <c r="O56" i="12"/>
  <c r="Q56" i="12" s="1"/>
  <c r="Q55" i="12" s="1"/>
  <c r="M14" i="12"/>
  <c r="O32" i="12"/>
  <c r="Q32" i="12" s="1"/>
  <c r="N56" i="12"/>
  <c r="N55" i="12" s="1"/>
  <c r="N32" i="12"/>
  <c r="M56" i="12"/>
  <c r="M15" i="12"/>
  <c r="O15" i="12"/>
  <c r="Q15" i="12" s="1"/>
  <c r="N53" i="12"/>
  <c r="M31" i="12"/>
  <c r="P49" i="12"/>
  <c r="N31" i="12"/>
  <c r="N30" i="12" s="1"/>
  <c r="P20" i="12"/>
  <c r="P19" i="12" s="1"/>
  <c r="N8" i="12"/>
  <c r="O14" i="12"/>
  <c r="Q14" i="12" s="1"/>
  <c r="P14" i="12"/>
  <c r="P13" i="12" s="1"/>
  <c r="P32" i="12"/>
  <c r="N45" i="12"/>
  <c r="N44" i="12" s="1"/>
  <c r="M21" i="12"/>
  <c r="N23" i="7"/>
  <c r="Q26" i="7"/>
  <c r="T28" i="7" s="1"/>
  <c r="O44" i="7"/>
  <c r="Q40" i="7"/>
  <c r="T42" i="7" s="1"/>
  <c r="Q23" i="7"/>
  <c r="U24" i="7" s="1"/>
  <c r="O36" i="7"/>
  <c r="N36" i="7"/>
  <c r="O47" i="7"/>
  <c r="O13" i="7"/>
  <c r="P35" i="7"/>
  <c r="Q47" i="7"/>
  <c r="N47" i="7"/>
  <c r="N43" i="7" s="1"/>
  <c r="Q44" i="7"/>
  <c r="T46" i="7" s="1"/>
  <c r="O51" i="7"/>
  <c r="U53" i="7" s="1"/>
  <c r="Q36" i="7"/>
  <c r="O26" i="7"/>
  <c r="P22" i="7"/>
  <c r="P47" i="7"/>
  <c r="P43" i="7" s="1"/>
  <c r="T34" i="7"/>
  <c r="T33" i="7" s="1"/>
  <c r="U21" i="7"/>
  <c r="U19" i="7" s="1"/>
  <c r="U18" i="7" s="1"/>
  <c r="U34" i="7"/>
  <c r="U33" i="7" s="1"/>
  <c r="N30" i="7"/>
  <c r="N29" i="7" s="1"/>
  <c r="T52" i="7"/>
  <c r="T53" i="7"/>
  <c r="M58" i="7"/>
  <c r="P58" i="7"/>
  <c r="P57" i="7" s="1"/>
  <c r="N58" i="7"/>
  <c r="O58" i="7"/>
  <c r="O9" i="7"/>
  <c r="Q10" i="7"/>
  <c r="Q9" i="7" s="1"/>
  <c r="G10" i="7" a="1"/>
  <c r="T16" i="7"/>
  <c r="Q6" i="7"/>
  <c r="Q5" i="7" s="1"/>
  <c r="O5" i="7"/>
  <c r="T20" i="7"/>
  <c r="T21" i="7"/>
  <c r="N5" i="7"/>
  <c r="P30" i="7"/>
  <c r="N9" i="7"/>
  <c r="T56" i="7"/>
  <c r="N18" i="7" a="1"/>
  <c r="P5" i="7"/>
  <c r="O30" i="7"/>
  <c r="Q31" i="7"/>
  <c r="Q30" i="7" s="1"/>
  <c r="P27" i="12"/>
  <c r="M53" i="12"/>
  <c r="O48" i="12"/>
  <c r="Q48" i="12" s="1"/>
  <c r="M27" i="12"/>
  <c r="P48" i="12"/>
  <c r="P25" i="12"/>
  <c r="O52" i="12"/>
  <c r="Q52" i="12" s="1"/>
  <c r="M6" i="12"/>
  <c r="M7" i="12"/>
  <c r="N28" i="12"/>
  <c r="N26" i="12" s="1"/>
  <c r="P7" i="12"/>
  <c r="P5" i="12" s="1"/>
  <c r="O24" i="12"/>
  <c r="Q24" i="12" s="1"/>
  <c r="P52" i="12"/>
  <c r="O28" i="12"/>
  <c r="Q28" i="12" s="1"/>
  <c r="O25" i="12"/>
  <c r="Q25" i="12" s="1"/>
  <c r="M49" i="12"/>
  <c r="M24" i="12"/>
  <c r="N38" i="12"/>
  <c r="N36" i="12" s="1"/>
  <c r="P39" i="12"/>
  <c r="P36" i="12" s="1"/>
  <c r="P24" i="12"/>
  <c r="N52" i="12"/>
  <c r="O11" i="12"/>
  <c r="Q11" i="12" s="1"/>
  <c r="N10" i="12"/>
  <c r="N9" i="12" s="1"/>
  <c r="O6" i="12"/>
  <c r="Q6" i="12" s="1"/>
  <c r="N49" i="12"/>
  <c r="O27" i="12"/>
  <c r="Q27" i="12" s="1"/>
  <c r="O49" i="12"/>
  <c r="Q49" i="12" s="1"/>
  <c r="O20" i="13"/>
  <c r="Q20" i="13" s="1"/>
  <c r="A16" i="14"/>
  <c r="P15" i="13"/>
  <c r="P13" i="13" s="1"/>
  <c r="A18" i="14"/>
  <c r="M10" i="13"/>
  <c r="O28" i="13"/>
  <c r="Q28" i="13" s="1"/>
  <c r="O45" i="13"/>
  <c r="Q45" i="13" s="1"/>
  <c r="N20" i="13"/>
  <c r="O15" i="13"/>
  <c r="Q15" i="13" s="1"/>
  <c r="N15" i="13"/>
  <c r="M14" i="13"/>
  <c r="M45" i="13"/>
  <c r="O11" i="13"/>
  <c r="Q11" i="13" s="1"/>
  <c r="N14" i="13"/>
  <c r="N13" i="13" s="1"/>
  <c r="A14" i="14"/>
  <c r="P48" i="13"/>
  <c r="P47" i="13" s="1"/>
  <c r="O6" i="13"/>
  <c r="Q6" i="13" s="1"/>
  <c r="N34" i="13"/>
  <c r="N33" i="13" s="1"/>
  <c r="M28" i="13"/>
  <c r="O53" i="13"/>
  <c r="Q53" i="13" s="1"/>
  <c r="N53" i="13"/>
  <c r="M48" i="13"/>
  <c r="P41" i="13"/>
  <c r="P40" i="13" s="1"/>
  <c r="A15" i="14"/>
  <c r="A12" i="14"/>
  <c r="P28" i="13"/>
  <c r="O49" i="13"/>
  <c r="Q49" i="13" s="1"/>
  <c r="N49" i="13"/>
  <c r="A21" i="14"/>
  <c r="A13" i="14"/>
  <c r="O14" i="13"/>
  <c r="Q14" i="13" s="1"/>
  <c r="P6" i="13"/>
  <c r="A20" i="14"/>
  <c r="N8" i="13"/>
  <c r="A17" i="14"/>
  <c r="O42" i="13"/>
  <c r="Q42" i="13" s="1"/>
  <c r="P46" i="13"/>
  <c r="N21" i="13"/>
  <c r="N41" i="13"/>
  <c r="N25" i="13"/>
  <c r="M42" i="13"/>
  <c r="M46" i="13"/>
  <c r="O24" i="13"/>
  <c r="Q24" i="13" s="1"/>
  <c r="O21" i="13"/>
  <c r="Q21" i="13" s="1"/>
  <c r="P21" i="13"/>
  <c r="N42" i="13"/>
  <c r="O46" i="13"/>
  <c r="Q46" i="13" s="1"/>
  <c r="N46" i="13"/>
  <c r="N44" i="13" s="1"/>
  <c r="O34" i="13"/>
  <c r="Q34" i="13" s="1"/>
  <c r="Q33" i="13" s="1"/>
  <c r="P8" i="13"/>
  <c r="N7" i="13"/>
  <c r="M6" i="13"/>
  <c r="O8" i="13"/>
  <c r="Q8" i="13" s="1"/>
  <c r="M34" i="13"/>
  <c r="N6" i="13"/>
  <c r="M7" i="13"/>
  <c r="P7" i="13"/>
  <c r="M27" i="13"/>
  <c r="M49" i="13"/>
  <c r="O31" i="13"/>
  <c r="Q31" i="13" s="1"/>
  <c r="O7" i="13"/>
  <c r="Q7" i="13" s="1"/>
  <c r="N32" i="13"/>
  <c r="O32" i="13"/>
  <c r="Q32" i="13" s="1"/>
  <c r="M39" i="13"/>
  <c r="N31" i="13"/>
  <c r="M11" i="13"/>
  <c r="P11" i="13"/>
  <c r="P56" i="13"/>
  <c r="P55" i="13" s="1"/>
  <c r="P17" i="13"/>
  <c r="P16" i="13" s="1"/>
  <c r="P10" i="13"/>
  <c r="N17" i="13"/>
  <c r="N16" i="13" s="1"/>
  <c r="M31" i="13"/>
  <c r="P27" i="13"/>
  <c r="O27" i="13"/>
  <c r="Q27" i="13" s="1"/>
  <c r="N48" i="13"/>
  <c r="O48" i="13"/>
  <c r="Q48" i="13" s="1"/>
  <c r="P45" i="13"/>
  <c r="P32" i="13"/>
  <c r="M20" i="13"/>
  <c r="P20" i="13"/>
  <c r="N10" i="13"/>
  <c r="N27" i="13"/>
  <c r="N26" i="13" s="1"/>
  <c r="O56" i="13"/>
  <c r="N56" i="13"/>
  <c r="N55" i="13" s="1"/>
  <c r="P31" i="13"/>
  <c r="N52" i="13"/>
  <c r="P53" i="13"/>
  <c r="P51" i="13" s="1"/>
  <c r="N37" i="13"/>
  <c r="M52" i="13"/>
  <c r="N11" i="13"/>
  <c r="O52" i="13"/>
  <c r="Q52" i="13" s="1"/>
  <c r="M53" i="13"/>
  <c r="P37" i="13"/>
  <c r="P38" i="13"/>
  <c r="N39" i="13"/>
  <c r="G51" i="13"/>
  <c r="M58" i="13" a="1"/>
  <c r="P58" i="13" s="1"/>
  <c r="P57" i="13" s="1"/>
  <c r="O19" i="12"/>
  <c r="N19" i="12"/>
  <c r="M37" i="13"/>
  <c r="P25" i="13"/>
  <c r="N24" i="13"/>
  <c r="O38" i="13"/>
  <c r="Q38" i="13" s="1"/>
  <c r="M38" i="13"/>
  <c r="M25" i="13"/>
  <c r="P39" i="13"/>
  <c r="O39" i="13"/>
  <c r="Q39" i="13" s="1"/>
  <c r="O17" i="13"/>
  <c r="P24" i="13"/>
  <c r="N38" i="13"/>
  <c r="O25" i="13"/>
  <c r="Q25" i="13" s="1"/>
  <c r="P10" i="12"/>
  <c r="P11" i="12"/>
  <c r="O10" i="12"/>
  <c r="Q10" i="12" s="1"/>
  <c r="M10" i="12"/>
  <c r="B33" i="12"/>
  <c r="M58" i="12" a="1"/>
  <c r="P58" i="12" s="1"/>
  <c r="P57" i="12" s="1"/>
  <c r="P54" i="12" s="1"/>
  <c r="G52" i="13" a="1"/>
  <c r="G52" i="13" s="1"/>
  <c r="G51" i="12"/>
  <c r="G52" i="12" a="1"/>
  <c r="G52" i="12" s="1"/>
  <c r="P40" i="12"/>
  <c r="B33" i="13"/>
  <c r="Q40" i="12"/>
  <c r="Q41" i="13"/>
  <c r="Q10" i="13"/>
  <c r="N40" i="12"/>
  <c r="N33" i="12"/>
  <c r="Q17" i="12"/>
  <c r="Q16" i="12" s="1"/>
  <c r="O16" i="12"/>
  <c r="O40" i="12"/>
  <c r="Q34" i="12"/>
  <c r="Q33" i="12" s="1"/>
  <c r="O33" i="12"/>
  <c r="N16" i="12"/>
  <c r="T14" i="7" l="1"/>
  <c r="P47" i="12"/>
  <c r="P26" i="12"/>
  <c r="T15" i="7"/>
  <c r="U14" i="7"/>
  <c r="Q12" i="7"/>
  <c r="S16" i="7" s="1"/>
  <c r="Q19" i="12"/>
  <c r="U21" i="12" s="1"/>
  <c r="U37" i="7"/>
  <c r="P30" i="12"/>
  <c r="P29" i="12" s="1"/>
  <c r="O13" i="12"/>
  <c r="Q44" i="12"/>
  <c r="P44" i="12"/>
  <c r="P51" i="12"/>
  <c r="U41" i="7"/>
  <c r="O55" i="12"/>
  <c r="U56" i="12" s="1"/>
  <c r="U55" i="12" s="1"/>
  <c r="T56" i="12"/>
  <c r="T55" i="12" s="1"/>
  <c r="T41" i="7"/>
  <c r="T40" i="7" s="1"/>
  <c r="U42" i="7"/>
  <c r="T27" i="7"/>
  <c r="T26" i="7" s="1"/>
  <c r="T39" i="7"/>
  <c r="N5" i="12"/>
  <c r="U45" i="7"/>
  <c r="Q30" i="12"/>
  <c r="T45" i="7"/>
  <c r="T44" i="7" s="1"/>
  <c r="O44" i="12"/>
  <c r="N35" i="7"/>
  <c r="O35" i="7" s="1"/>
  <c r="T10" i="7"/>
  <c r="N50" i="7" a="1"/>
  <c r="N50" i="7" s="1"/>
  <c r="U27" i="7"/>
  <c r="T24" i="7"/>
  <c r="U38" i="7"/>
  <c r="O30" i="12"/>
  <c r="T25" i="7"/>
  <c r="U15" i="7"/>
  <c r="U13" i="7" s="1"/>
  <c r="U12" i="7" s="1"/>
  <c r="U39" i="7"/>
  <c r="U36" i="7" s="1"/>
  <c r="U46" i="7"/>
  <c r="T38" i="7"/>
  <c r="T37" i="7"/>
  <c r="N22" i="7"/>
  <c r="O22" i="7" s="1"/>
  <c r="U52" i="7"/>
  <c r="U51" i="7" s="1"/>
  <c r="U50" i="7" s="1"/>
  <c r="Q13" i="12"/>
  <c r="U15" i="12" s="1"/>
  <c r="U25" i="7"/>
  <c r="U23" i="7" s="1"/>
  <c r="U49" i="7"/>
  <c r="Q22" i="7"/>
  <c r="U48" i="7"/>
  <c r="U11" i="7"/>
  <c r="O43" i="7"/>
  <c r="Q35" i="7"/>
  <c r="T49" i="7"/>
  <c r="G19" i="7" a="1"/>
  <c r="G19" i="7" s="1"/>
  <c r="U28" i="7"/>
  <c r="O12" i="7"/>
  <c r="R12" i="7"/>
  <c r="Q43" i="7"/>
  <c r="S47" i="7" s="1"/>
  <c r="U10" i="7"/>
  <c r="U6" i="7"/>
  <c r="T48" i="7"/>
  <c r="T11" i="7"/>
  <c r="O23" i="12"/>
  <c r="O51" i="12"/>
  <c r="S13" i="7"/>
  <c r="O29" i="7"/>
  <c r="Q36" i="12"/>
  <c r="T38" i="12" s="1"/>
  <c r="Q51" i="12"/>
  <c r="N51" i="12"/>
  <c r="N4" i="7"/>
  <c r="O4" i="7" s="1"/>
  <c r="P23" i="12"/>
  <c r="P22" i="12" s="1"/>
  <c r="T13" i="7"/>
  <c r="T12" i="7" s="1"/>
  <c r="P4" i="7"/>
  <c r="T7" i="7"/>
  <c r="T6" i="7"/>
  <c r="T8" i="7"/>
  <c r="U32" i="7"/>
  <c r="T51" i="7"/>
  <c r="T50" i="7" s="1"/>
  <c r="O5" i="12"/>
  <c r="N18" i="7"/>
  <c r="Q18" i="7"/>
  <c r="P18" i="7"/>
  <c r="O18" i="7"/>
  <c r="G11" i="7" a="1"/>
  <c r="T19" i="7"/>
  <c r="T18" i="7" s="1"/>
  <c r="H10" i="7"/>
  <c r="G10" i="7"/>
  <c r="Q58" i="7"/>
  <c r="Q57" i="7" s="1"/>
  <c r="O57" i="7"/>
  <c r="U31" i="7"/>
  <c r="G31" i="7" a="1"/>
  <c r="T55" i="7"/>
  <c r="N57" i="7"/>
  <c r="U8" i="7"/>
  <c r="T32" i="7"/>
  <c r="T31" i="7"/>
  <c r="P29" i="7"/>
  <c r="P54" i="7"/>
  <c r="U7" i="7"/>
  <c r="Q26" i="12"/>
  <c r="T27" i="12" s="1"/>
  <c r="O47" i="12"/>
  <c r="Q5" i="12"/>
  <c r="Q23" i="12"/>
  <c r="Q47" i="12"/>
  <c r="O36" i="12"/>
  <c r="N47" i="12"/>
  <c r="N43" i="12" s="1"/>
  <c r="N58" i="12"/>
  <c r="O26" i="12"/>
  <c r="U28" i="12" s="1"/>
  <c r="Q47" i="13"/>
  <c r="Q13" i="13"/>
  <c r="T15" i="13" s="1"/>
  <c r="N47" i="13"/>
  <c r="N43" i="13" s="1"/>
  <c r="Q5" i="13"/>
  <c r="P26" i="13"/>
  <c r="O26" i="13"/>
  <c r="G53" i="13"/>
  <c r="D2" i="14" s="1" a="1"/>
  <c r="D2" i="14" s="1"/>
  <c r="P54" i="13"/>
  <c r="Q51" i="13"/>
  <c r="O40" i="13"/>
  <c r="N9" i="13"/>
  <c r="P5" i="13"/>
  <c r="O19" i="13"/>
  <c r="Q40" i="13"/>
  <c r="N40" i="13"/>
  <c r="P19" i="13"/>
  <c r="P9" i="13"/>
  <c r="N5" i="13"/>
  <c r="Q19" i="13"/>
  <c r="O33" i="13"/>
  <c r="U34" i="13" s="1"/>
  <c r="U33" i="13" s="1"/>
  <c r="O13" i="13"/>
  <c r="P44" i="13"/>
  <c r="P43" i="13" s="1"/>
  <c r="O44" i="13"/>
  <c r="N19" i="13"/>
  <c r="O5" i="13"/>
  <c r="N23" i="13"/>
  <c r="N22" i="13" s="1"/>
  <c r="Q30" i="13"/>
  <c r="Q9" i="13"/>
  <c r="N12" i="13"/>
  <c r="O47" i="13"/>
  <c r="O51" i="13"/>
  <c r="O9" i="13"/>
  <c r="N30" i="13"/>
  <c r="N29" i="13" s="1"/>
  <c r="P12" i="13"/>
  <c r="P30" i="13"/>
  <c r="P29" i="13" s="1"/>
  <c r="Q56" i="13"/>
  <c r="Q55" i="13" s="1"/>
  <c r="T56" i="13" s="1"/>
  <c r="T55" i="13" s="1"/>
  <c r="O55" i="13"/>
  <c r="N51" i="13"/>
  <c r="Q44" i="13"/>
  <c r="Q26" i="13"/>
  <c r="O30" i="13"/>
  <c r="N58" i="13"/>
  <c r="N57" i="13" s="1"/>
  <c r="N54" i="13" s="1"/>
  <c r="N36" i="13"/>
  <c r="O23" i="13"/>
  <c r="O36" i="13"/>
  <c r="N18" i="12" a="1"/>
  <c r="P18" i="12" s="1"/>
  <c r="Q36" i="13"/>
  <c r="P36" i="13"/>
  <c r="P35" i="13" s="1"/>
  <c r="Q23" i="13"/>
  <c r="Q9" i="12"/>
  <c r="Q17" i="13"/>
  <c r="Q16" i="13" s="1"/>
  <c r="O16" i="13"/>
  <c r="P23" i="13"/>
  <c r="O58" i="13"/>
  <c r="Q58" i="13" s="1"/>
  <c r="Q57" i="13" s="1"/>
  <c r="M58" i="13"/>
  <c r="M58" i="12"/>
  <c r="O58" i="12"/>
  <c r="Q58" i="12" s="1"/>
  <c r="Q57" i="12" s="1"/>
  <c r="Q54" i="12" s="1"/>
  <c r="O9" i="12"/>
  <c r="U11" i="12" s="1"/>
  <c r="P9" i="12"/>
  <c r="P4" i="12" s="1"/>
  <c r="G53" i="12"/>
  <c r="C2" i="14" s="1" a="1"/>
  <c r="N22" i="12"/>
  <c r="T34" i="13"/>
  <c r="T33" i="13" s="1"/>
  <c r="T17" i="12"/>
  <c r="U34" i="12"/>
  <c r="U33" i="12" s="1"/>
  <c r="T41" i="12"/>
  <c r="U17" i="12"/>
  <c r="U16" i="12" s="1"/>
  <c r="U42" i="12"/>
  <c r="T42" i="12"/>
  <c r="N12" i="12"/>
  <c r="N35" i="12"/>
  <c r="T34" i="12"/>
  <c r="U41" i="12"/>
  <c r="P35" i="12"/>
  <c r="P12" i="12"/>
  <c r="N29" i="12"/>
  <c r="P43" i="12" l="1"/>
  <c r="B41" i="7" a="1"/>
  <c r="B41" i="7" s="1"/>
  <c r="U20" i="12"/>
  <c r="T21" i="12"/>
  <c r="T20" i="12"/>
  <c r="U14" i="13"/>
  <c r="U14" i="12"/>
  <c r="U13" i="12" s="1"/>
  <c r="U12" i="12" s="1"/>
  <c r="U52" i="13"/>
  <c r="N4" i="13"/>
  <c r="O4" i="13" s="1"/>
  <c r="N57" i="12"/>
  <c r="N54" i="12" s="1"/>
  <c r="R54" i="12" s="1"/>
  <c r="R58" i="12"/>
  <c r="U45" i="12"/>
  <c r="T45" i="12"/>
  <c r="T46" i="12"/>
  <c r="T31" i="12"/>
  <c r="G20" i="7" a="1"/>
  <c r="G22" i="7" s="1"/>
  <c r="G23" i="7" a="1"/>
  <c r="G24" i="7" s="1"/>
  <c r="U40" i="7"/>
  <c r="U35" i="7" s="1"/>
  <c r="T15" i="12"/>
  <c r="U53" i="12"/>
  <c r="T47" i="7"/>
  <c r="T43" i="7" s="1"/>
  <c r="T37" i="12"/>
  <c r="U44" i="7"/>
  <c r="U32" i="12"/>
  <c r="T6" i="12"/>
  <c r="S12" i="7"/>
  <c r="F41" i="7" s="1" a="1"/>
  <c r="H41" i="7" s="1"/>
  <c r="T36" i="7"/>
  <c r="T35" i="7" s="1"/>
  <c r="U46" i="12"/>
  <c r="O12" i="12"/>
  <c r="N4" i="12"/>
  <c r="T7" i="12"/>
  <c r="Q50" i="7"/>
  <c r="P50" i="7"/>
  <c r="G6" i="7" a="1"/>
  <c r="G6" i="7" s="1"/>
  <c r="Q29" i="12"/>
  <c r="R29" i="12" s="1"/>
  <c r="T32" i="12"/>
  <c r="O50" i="7"/>
  <c r="G13" i="7" a="1"/>
  <c r="H14" i="7" s="1"/>
  <c r="H19" i="7"/>
  <c r="B45" i="7" a="1"/>
  <c r="E45" i="7" s="1"/>
  <c r="G8" i="7" a="1"/>
  <c r="H9" i="7" s="1"/>
  <c r="T23" i="7"/>
  <c r="T22" i="7" s="1"/>
  <c r="U30" i="7"/>
  <c r="U29" i="7" s="1"/>
  <c r="T14" i="12"/>
  <c r="T9" i="7"/>
  <c r="U26" i="7"/>
  <c r="U22" i="7" s="1"/>
  <c r="S40" i="7"/>
  <c r="S26" i="7"/>
  <c r="U31" i="12"/>
  <c r="G25" i="7" a="1"/>
  <c r="H26" i="7" s="1"/>
  <c r="S36" i="7"/>
  <c r="S35" i="7" s="1"/>
  <c r="S23" i="7"/>
  <c r="G15" i="7" a="1"/>
  <c r="H15" i="7" s="1"/>
  <c r="B43" i="7" a="1"/>
  <c r="C43" i="7" s="1"/>
  <c r="T28" i="12"/>
  <c r="T26" i="12" s="1"/>
  <c r="G29" i="7" a="1"/>
  <c r="H29" i="7" s="1"/>
  <c r="R35" i="7"/>
  <c r="U47" i="7"/>
  <c r="R22" i="7"/>
  <c r="B45" i="7"/>
  <c r="E41" i="7"/>
  <c r="B46" i="7" a="1"/>
  <c r="G27" i="7" a="1"/>
  <c r="H28" i="7" s="1"/>
  <c r="B42" i="7" a="1"/>
  <c r="U9" i="7"/>
  <c r="U24" i="12"/>
  <c r="O43" i="12"/>
  <c r="T52" i="12"/>
  <c r="U25" i="12"/>
  <c r="S44" i="7"/>
  <c r="S43" i="7" s="1"/>
  <c r="R43" i="7"/>
  <c r="N50" i="12" a="1"/>
  <c r="P50" i="12" s="1"/>
  <c r="T39" i="12"/>
  <c r="U39" i="12"/>
  <c r="U37" i="12"/>
  <c r="U8" i="12"/>
  <c r="U52" i="12"/>
  <c r="Q35" i="12"/>
  <c r="R35" i="12" s="1"/>
  <c r="T57" i="7"/>
  <c r="T54" i="7" s="1"/>
  <c r="T53" i="12"/>
  <c r="Q29" i="7"/>
  <c r="S30" i="7" s="1"/>
  <c r="Q22" i="12"/>
  <c r="S26" i="12" s="1"/>
  <c r="U27" i="12"/>
  <c r="U26" i="12" s="1"/>
  <c r="Q4" i="7"/>
  <c r="S5" i="7" s="1"/>
  <c r="U5" i="7"/>
  <c r="U6" i="12"/>
  <c r="U7" i="12"/>
  <c r="T24" i="12"/>
  <c r="U49" i="12"/>
  <c r="T58" i="7"/>
  <c r="N54" i="7"/>
  <c r="O54" i="7" s="1"/>
  <c r="G17" i="7" a="1"/>
  <c r="T30" i="7"/>
  <c r="T29" i="7" s="1"/>
  <c r="Q54" i="7"/>
  <c r="G11" i="7"/>
  <c r="G12" i="7"/>
  <c r="H11" i="7"/>
  <c r="H12" i="7"/>
  <c r="S19" i="7"/>
  <c r="S18" i="7" s="1"/>
  <c r="R18" i="7"/>
  <c r="T8" i="12"/>
  <c r="U58" i="7"/>
  <c r="U57" i="7" s="1"/>
  <c r="U54" i="7" s="1"/>
  <c r="G31" i="7"/>
  <c r="H31" i="7"/>
  <c r="G3" i="7" a="1"/>
  <c r="T5" i="7"/>
  <c r="T25" i="12"/>
  <c r="T49" i="12"/>
  <c r="U48" i="12"/>
  <c r="O35" i="12"/>
  <c r="O22" i="12"/>
  <c r="T48" i="12"/>
  <c r="U38" i="12"/>
  <c r="T49" i="13"/>
  <c r="U48" i="13"/>
  <c r="T14" i="13"/>
  <c r="T48" i="13"/>
  <c r="D4" i="14"/>
  <c r="D3" i="14"/>
  <c r="D6" i="14" s="1"/>
  <c r="T7" i="13"/>
  <c r="U27" i="13"/>
  <c r="U8" i="13"/>
  <c r="U7" i="13"/>
  <c r="T53" i="13"/>
  <c r="N18" i="13" a="1"/>
  <c r="Q18" i="13" s="1"/>
  <c r="U15" i="13"/>
  <c r="T8" i="13"/>
  <c r="T6" i="13"/>
  <c r="T20" i="13"/>
  <c r="T11" i="13"/>
  <c r="T41" i="13"/>
  <c r="U20" i="13"/>
  <c r="U21" i="13"/>
  <c r="N35" i="13"/>
  <c r="U46" i="13"/>
  <c r="T21" i="13"/>
  <c r="P4" i="13"/>
  <c r="U42" i="13"/>
  <c r="U6" i="13"/>
  <c r="U41" i="13"/>
  <c r="U53" i="13"/>
  <c r="T42" i="13"/>
  <c r="T32" i="13"/>
  <c r="T31" i="13"/>
  <c r="U31" i="13"/>
  <c r="U49" i="13"/>
  <c r="Q54" i="13"/>
  <c r="R54" i="13" s="1"/>
  <c r="T45" i="13"/>
  <c r="U11" i="13"/>
  <c r="T28" i="13"/>
  <c r="T52" i="13"/>
  <c r="O12" i="13"/>
  <c r="O43" i="13"/>
  <c r="Q29" i="13"/>
  <c r="S30" i="13" s="1"/>
  <c r="N18" i="12"/>
  <c r="U45" i="13"/>
  <c r="Q43" i="13"/>
  <c r="S47" i="13" s="1"/>
  <c r="T10" i="13"/>
  <c r="T46" i="13"/>
  <c r="U10" i="13"/>
  <c r="Q12" i="13"/>
  <c r="R12" i="13" s="1"/>
  <c r="N50" i="13" a="1"/>
  <c r="P50" i="13" s="1"/>
  <c r="O57" i="13"/>
  <c r="T57" i="13" s="1"/>
  <c r="T54" i="13" s="1"/>
  <c r="T24" i="13"/>
  <c r="U32" i="13"/>
  <c r="T27" i="13"/>
  <c r="U28" i="13"/>
  <c r="T17" i="13"/>
  <c r="T16" i="13" s="1"/>
  <c r="U56" i="13"/>
  <c r="U55" i="13" s="1"/>
  <c r="Q18" i="12"/>
  <c r="T10" i="12"/>
  <c r="Q35" i="13"/>
  <c r="U25" i="13"/>
  <c r="U38" i="13"/>
  <c r="U10" i="12"/>
  <c r="U9" i="12" s="1"/>
  <c r="U19" i="12"/>
  <c r="U18" i="12" s="1"/>
  <c r="O18" i="12"/>
  <c r="U37" i="13"/>
  <c r="U24" i="13"/>
  <c r="O22" i="13"/>
  <c r="U39" i="13"/>
  <c r="Q4" i="12"/>
  <c r="O57" i="12"/>
  <c r="T57" i="12" s="1"/>
  <c r="T54" i="12" s="1"/>
  <c r="T37" i="13"/>
  <c r="T38" i="13"/>
  <c r="T39" i="13"/>
  <c r="P22" i="13"/>
  <c r="Q22" i="13" s="1"/>
  <c r="T25" i="13"/>
  <c r="U17" i="13"/>
  <c r="U16" i="13" s="1"/>
  <c r="G19" i="13" a="1"/>
  <c r="H19" i="13" s="1"/>
  <c r="T11" i="12"/>
  <c r="C4" i="14"/>
  <c r="C2" i="14"/>
  <c r="C3" i="14"/>
  <c r="T16" i="12"/>
  <c r="G10" i="12" a="1"/>
  <c r="G19" i="12" a="1"/>
  <c r="G23" i="12" a="1"/>
  <c r="G11" i="12" a="1"/>
  <c r="G31" i="12" a="1"/>
  <c r="T58" i="13"/>
  <c r="T19" i="12"/>
  <c r="T18" i="12" s="1"/>
  <c r="U40" i="12"/>
  <c r="T40" i="12"/>
  <c r="Q12" i="12"/>
  <c r="S13" i="12" s="1"/>
  <c r="O29" i="13"/>
  <c r="Q43" i="12"/>
  <c r="S47" i="12" s="1"/>
  <c r="T33" i="12"/>
  <c r="O29" i="12"/>
  <c r="C41" i="7" l="1"/>
  <c r="D41" i="7"/>
  <c r="U13" i="13"/>
  <c r="U12" i="13" s="1"/>
  <c r="S22" i="7"/>
  <c r="F43" i="7" s="1" a="1"/>
  <c r="H43" i="7" s="1"/>
  <c r="H21" i="7"/>
  <c r="S57" i="12"/>
  <c r="S55" i="12"/>
  <c r="B43" i="12" a="1"/>
  <c r="B43" i="12" s="1"/>
  <c r="H24" i="7"/>
  <c r="U51" i="13"/>
  <c r="U50" i="13" s="1"/>
  <c r="G8" i="7"/>
  <c r="H23" i="7"/>
  <c r="T51" i="13"/>
  <c r="T50" i="13" s="1"/>
  <c r="B44" i="12" a="1"/>
  <c r="E44" i="12" s="1"/>
  <c r="B41" i="12" a="1"/>
  <c r="C41" i="12" s="1"/>
  <c r="B45" i="12" a="1"/>
  <c r="E45" i="12" s="1"/>
  <c r="B46" i="12" a="1"/>
  <c r="D46" i="12" s="1"/>
  <c r="O4" i="12"/>
  <c r="B40" i="12" s="1" a="1"/>
  <c r="B42" i="12" a="1"/>
  <c r="T58" i="12"/>
  <c r="G21" i="7"/>
  <c r="T44" i="12"/>
  <c r="S5" i="12"/>
  <c r="T30" i="12"/>
  <c r="T29" i="12" s="1"/>
  <c r="G25" i="12" a="1"/>
  <c r="G25" i="12" s="1"/>
  <c r="H22" i="7"/>
  <c r="H6" i="7"/>
  <c r="R43" i="12"/>
  <c r="G13" i="7"/>
  <c r="H30" i="7"/>
  <c r="G20" i="7"/>
  <c r="H20" i="7"/>
  <c r="G7" i="7"/>
  <c r="G28" i="7"/>
  <c r="R50" i="7"/>
  <c r="G25" i="7"/>
  <c r="G14" i="7"/>
  <c r="H7" i="7"/>
  <c r="T36" i="12"/>
  <c r="T35" i="12" s="1"/>
  <c r="G23" i="7"/>
  <c r="T13" i="12"/>
  <c r="T12" i="12" s="1"/>
  <c r="R22" i="12"/>
  <c r="U44" i="12"/>
  <c r="G8" i="12" a="1"/>
  <c r="G8" i="12" s="1"/>
  <c r="D45" i="7"/>
  <c r="U43" i="7"/>
  <c r="F46" i="7" s="1" a="1"/>
  <c r="I46" i="7" s="1"/>
  <c r="G29" i="7"/>
  <c r="U51" i="12"/>
  <c r="U50" i="12" s="1"/>
  <c r="C45" i="7"/>
  <c r="S30" i="12"/>
  <c r="U30" i="12"/>
  <c r="U29" i="12" s="1"/>
  <c r="B47" i="7" a="1"/>
  <c r="C47" i="7" s="1"/>
  <c r="S51" i="7"/>
  <c r="S50" i="7" s="1"/>
  <c r="G17" i="12" a="1"/>
  <c r="H18" i="12" s="1"/>
  <c r="T51" i="12"/>
  <c r="T50" i="12" s="1"/>
  <c r="R12" i="12"/>
  <c r="R18" i="12"/>
  <c r="G9" i="7"/>
  <c r="S33" i="12"/>
  <c r="T5" i="12"/>
  <c r="H27" i="7"/>
  <c r="H13" i="7"/>
  <c r="H8" i="7"/>
  <c r="S40" i="12"/>
  <c r="I41" i="7"/>
  <c r="R4" i="12"/>
  <c r="G29" i="12" a="1"/>
  <c r="H30" i="12" s="1"/>
  <c r="S36" i="12"/>
  <c r="S35" i="12" s="1"/>
  <c r="B43" i="7"/>
  <c r="T4" i="7"/>
  <c r="U4" i="7"/>
  <c r="G15" i="7"/>
  <c r="S23" i="12"/>
  <c r="S22" i="12" s="1"/>
  <c r="G30" i="7"/>
  <c r="U23" i="12"/>
  <c r="U22" i="12" s="1"/>
  <c r="Q50" i="12"/>
  <c r="G26" i="7"/>
  <c r="G27" i="7"/>
  <c r="D43" i="7"/>
  <c r="N50" i="12"/>
  <c r="H25" i="7"/>
  <c r="E43" i="7"/>
  <c r="G16" i="7"/>
  <c r="H16" i="7"/>
  <c r="F41" i="7"/>
  <c r="B48" i="7" a="1"/>
  <c r="B40" i="7" a="1"/>
  <c r="E46" i="7"/>
  <c r="D46" i="7"/>
  <c r="C46" i="7"/>
  <c r="B46" i="7"/>
  <c r="G41" i="7"/>
  <c r="E42" i="7"/>
  <c r="D42" i="7"/>
  <c r="C42" i="7"/>
  <c r="B42" i="7"/>
  <c r="B44" i="7" a="1"/>
  <c r="O50" i="12"/>
  <c r="F45" i="7" a="1"/>
  <c r="G45" i="7" s="1"/>
  <c r="U36" i="12"/>
  <c r="U35" i="12" s="1"/>
  <c r="G32" i="7" a="1"/>
  <c r="G32" i="7" s="1"/>
  <c r="G3" i="12" a="1"/>
  <c r="G5" i="12" s="1"/>
  <c r="S9" i="7"/>
  <c r="S4" i="7" s="1"/>
  <c r="G15" i="12" a="1"/>
  <c r="G15" i="12" s="1"/>
  <c r="G13" i="12" a="1"/>
  <c r="H14" i="12" s="1"/>
  <c r="S33" i="7"/>
  <c r="S29" i="7" s="1"/>
  <c r="T23" i="12"/>
  <c r="T22" i="12" s="1"/>
  <c r="U47" i="12"/>
  <c r="U5" i="12"/>
  <c r="U4" i="12" s="1"/>
  <c r="R4" i="7"/>
  <c r="R29" i="7"/>
  <c r="G27" i="12" a="1"/>
  <c r="G28" i="12" s="1"/>
  <c r="H3" i="7"/>
  <c r="G4" i="7"/>
  <c r="H5" i="7"/>
  <c r="G5" i="7"/>
  <c r="G3" i="7"/>
  <c r="H4" i="7"/>
  <c r="F42" i="7" a="1"/>
  <c r="G17" i="7"/>
  <c r="H18" i="7"/>
  <c r="G18" i="7"/>
  <c r="H17" i="7"/>
  <c r="R54" i="7"/>
  <c r="S57" i="7"/>
  <c r="S55" i="7"/>
  <c r="T47" i="12"/>
  <c r="G20" i="12" a="1"/>
  <c r="H20" i="12" s="1"/>
  <c r="B43" i="13" a="1"/>
  <c r="D43" i="13" s="1"/>
  <c r="B46" i="13" a="1"/>
  <c r="C46" i="13" s="1"/>
  <c r="B44" i="13" a="1"/>
  <c r="C44" i="13" s="1"/>
  <c r="B41" i="13" a="1"/>
  <c r="C41" i="13" s="1"/>
  <c r="R29" i="13"/>
  <c r="R43" i="13"/>
  <c r="O35" i="13"/>
  <c r="B45" i="13" s="1" a="1"/>
  <c r="R35" i="13"/>
  <c r="R22" i="13"/>
  <c r="T47" i="13"/>
  <c r="G8" i="13" a="1"/>
  <c r="H9" i="13" s="1"/>
  <c r="U47" i="13"/>
  <c r="T13" i="13"/>
  <c r="T12" i="13" s="1"/>
  <c r="S33" i="13"/>
  <c r="S29" i="13" s="1"/>
  <c r="P18" i="13"/>
  <c r="O18" i="13"/>
  <c r="U26" i="13"/>
  <c r="U9" i="13"/>
  <c r="T9" i="13"/>
  <c r="N18" i="13"/>
  <c r="T5" i="13"/>
  <c r="U23" i="13"/>
  <c r="T44" i="13"/>
  <c r="U40" i="13"/>
  <c r="T19" i="13"/>
  <c r="T18" i="13" s="1"/>
  <c r="U30" i="13"/>
  <c r="U29" i="13" s="1"/>
  <c r="U5" i="13"/>
  <c r="U19" i="13"/>
  <c r="U18" i="13" s="1"/>
  <c r="S9" i="12"/>
  <c r="S19" i="12"/>
  <c r="S18" i="12" s="1"/>
  <c r="S57" i="13"/>
  <c r="T9" i="12"/>
  <c r="G27" i="13" a="1"/>
  <c r="G28" i="13" s="1"/>
  <c r="G11" i="13" a="1"/>
  <c r="G12" i="13" s="1"/>
  <c r="S16" i="13"/>
  <c r="S40" i="13"/>
  <c r="U44" i="13"/>
  <c r="T40" i="13"/>
  <c r="Q4" i="13"/>
  <c r="R4" i="13" s="1"/>
  <c r="G3" i="13" a="1"/>
  <c r="G4" i="13" s="1"/>
  <c r="S44" i="13"/>
  <c r="S43" i="13" s="1"/>
  <c r="G6" i="13" a="1"/>
  <c r="H7" i="13" s="1"/>
  <c r="G29" i="13" a="1"/>
  <c r="H29" i="13" s="1"/>
  <c r="T30" i="13"/>
  <c r="T29" i="13" s="1"/>
  <c r="G23" i="13" a="1"/>
  <c r="G24" i="13" s="1"/>
  <c r="G17" i="13" a="1"/>
  <c r="G17" i="13" s="1"/>
  <c r="S55" i="13"/>
  <c r="O54" i="13"/>
  <c r="B48" i="13" s="1" a="1"/>
  <c r="N50" i="13"/>
  <c r="O50" i="13"/>
  <c r="Q50" i="13"/>
  <c r="S13" i="13"/>
  <c r="U58" i="13"/>
  <c r="U57" i="13" s="1"/>
  <c r="U54" i="13" s="1"/>
  <c r="G25" i="13" a="1"/>
  <c r="G25" i="13" s="1"/>
  <c r="G15" i="13" a="1"/>
  <c r="H15" i="13" s="1"/>
  <c r="T26" i="13"/>
  <c r="G31" i="13" a="1"/>
  <c r="S36" i="13"/>
  <c r="U58" i="12"/>
  <c r="U57" i="12" s="1"/>
  <c r="U54" i="12" s="1"/>
  <c r="U36" i="13"/>
  <c r="G19" i="13"/>
  <c r="S23" i="13"/>
  <c r="S26" i="13"/>
  <c r="G6" i="12" a="1"/>
  <c r="H7" i="12" s="1"/>
  <c r="T36" i="13"/>
  <c r="G20" i="13" a="1"/>
  <c r="H22" i="13" s="1"/>
  <c r="O54" i="12"/>
  <c r="B48" i="12" s="1" a="1"/>
  <c r="G13" i="13" a="1"/>
  <c r="H13" i="13" s="1"/>
  <c r="G10" i="13" a="1"/>
  <c r="T23" i="13"/>
  <c r="G11" i="12"/>
  <c r="H12" i="12"/>
  <c r="H11" i="12"/>
  <c r="G12" i="12"/>
  <c r="H31" i="12"/>
  <c r="G31" i="12"/>
  <c r="G24" i="12"/>
  <c r="H23" i="12"/>
  <c r="G23" i="12"/>
  <c r="H24" i="12"/>
  <c r="G19" i="12"/>
  <c r="H19" i="12"/>
  <c r="G10" i="12"/>
  <c r="H10" i="12"/>
  <c r="S16" i="12"/>
  <c r="S12" i="12" s="1"/>
  <c r="S44" i="12"/>
  <c r="S43" i="12" s="1"/>
  <c r="C13" i="14" l="1"/>
  <c r="D43" i="12"/>
  <c r="S54" i="12"/>
  <c r="F48" i="12" s="1" a="1"/>
  <c r="G48" i="12" s="1"/>
  <c r="B44" i="12"/>
  <c r="C44" i="12"/>
  <c r="C43" i="12"/>
  <c r="E43" i="12"/>
  <c r="D41" i="12"/>
  <c r="D44" i="12"/>
  <c r="B41" i="12"/>
  <c r="B46" i="12"/>
  <c r="C46" i="12"/>
  <c r="C18" i="14" s="1"/>
  <c r="E41" i="12"/>
  <c r="E46" i="12"/>
  <c r="S29" i="12"/>
  <c r="B45" i="12"/>
  <c r="T43" i="12"/>
  <c r="C45" i="12"/>
  <c r="D45" i="12"/>
  <c r="C48" i="12"/>
  <c r="B48" i="12"/>
  <c r="E48" i="12"/>
  <c r="D48" i="12"/>
  <c r="E42" i="12"/>
  <c r="D42" i="12"/>
  <c r="C42" i="12"/>
  <c r="B42" i="12"/>
  <c r="C40" i="12"/>
  <c r="B40" i="12"/>
  <c r="E40" i="12"/>
  <c r="D40" i="12"/>
  <c r="R50" i="12"/>
  <c r="B47" i="12" a="1"/>
  <c r="H8" i="12"/>
  <c r="S51" i="12"/>
  <c r="S50" i="12" s="1"/>
  <c r="D47" i="7"/>
  <c r="G26" i="12"/>
  <c r="H26" i="12"/>
  <c r="H9" i="12"/>
  <c r="E47" i="7"/>
  <c r="H25" i="12"/>
  <c r="G9" i="12"/>
  <c r="S4" i="12"/>
  <c r="B47" i="7"/>
  <c r="H29" i="12"/>
  <c r="H3" i="12"/>
  <c r="G18" i="12"/>
  <c r="G17" i="12"/>
  <c r="H17" i="12"/>
  <c r="F47" i="7" a="1"/>
  <c r="F47" i="7" s="1"/>
  <c r="G3" i="12"/>
  <c r="I43" i="7"/>
  <c r="U43" i="12"/>
  <c r="F46" i="12" s="1" a="1"/>
  <c r="G29" i="12"/>
  <c r="G43" i="7"/>
  <c r="F43" i="7"/>
  <c r="T4" i="12"/>
  <c r="F40" i="7" a="1"/>
  <c r="F40" i="7" s="1"/>
  <c r="G30" i="12"/>
  <c r="G4" i="12"/>
  <c r="I45" i="7"/>
  <c r="F46" i="7"/>
  <c r="C40" i="7"/>
  <c r="B40" i="7"/>
  <c r="E40" i="7"/>
  <c r="D40" i="7"/>
  <c r="C44" i="7"/>
  <c r="B44" i="7"/>
  <c r="E44" i="7"/>
  <c r="D44" i="7"/>
  <c r="C48" i="7"/>
  <c r="B48" i="7"/>
  <c r="E48" i="7"/>
  <c r="D48" i="7"/>
  <c r="G16" i="12"/>
  <c r="H45" i="7"/>
  <c r="G46" i="7"/>
  <c r="H46" i="7"/>
  <c r="H5" i="12"/>
  <c r="F45" i="7"/>
  <c r="H4" i="12"/>
  <c r="H32" i="7"/>
  <c r="H33" i="7" s="1"/>
  <c r="H16" i="12"/>
  <c r="H13" i="12"/>
  <c r="B43" i="13"/>
  <c r="H15" i="12"/>
  <c r="G13" i="12"/>
  <c r="G27" i="12"/>
  <c r="G14" i="12"/>
  <c r="G22" i="12"/>
  <c r="F44" i="7" a="1"/>
  <c r="H44" i="7" s="1"/>
  <c r="G20" i="12"/>
  <c r="H28" i="12"/>
  <c r="S54" i="7"/>
  <c r="F48" i="7" s="1" a="1"/>
  <c r="H42" i="7"/>
  <c r="I42" i="7"/>
  <c r="F42" i="7"/>
  <c r="G42" i="7"/>
  <c r="H27" i="12"/>
  <c r="G33" i="7"/>
  <c r="H47" i="7"/>
  <c r="H22" i="12"/>
  <c r="G21" i="12"/>
  <c r="H21" i="12"/>
  <c r="E43" i="13"/>
  <c r="C43" i="13"/>
  <c r="D46" i="13"/>
  <c r="B46" i="13"/>
  <c r="E46" i="13"/>
  <c r="E41" i="13"/>
  <c r="E44" i="13"/>
  <c r="D44" i="13"/>
  <c r="B44" i="13"/>
  <c r="B41" i="13"/>
  <c r="D41" i="13"/>
  <c r="B42" i="13" a="1"/>
  <c r="B42" i="13" s="1"/>
  <c r="D45" i="13"/>
  <c r="C45" i="13"/>
  <c r="B45" i="13"/>
  <c r="E45" i="13"/>
  <c r="E17" i="14" s="1"/>
  <c r="E48" i="13"/>
  <c r="D48" i="13"/>
  <c r="C48" i="13"/>
  <c r="B48" i="13"/>
  <c r="B47" i="13" a="1"/>
  <c r="B40" i="13" a="1"/>
  <c r="R50" i="13"/>
  <c r="R18" i="13"/>
  <c r="T43" i="13"/>
  <c r="S35" i="13"/>
  <c r="G8" i="13"/>
  <c r="H8" i="13"/>
  <c r="H12" i="13"/>
  <c r="G9" i="13"/>
  <c r="U43" i="13"/>
  <c r="T4" i="13"/>
  <c r="G30" i="13"/>
  <c r="G29" i="13"/>
  <c r="U22" i="13"/>
  <c r="H4" i="13"/>
  <c r="H18" i="13"/>
  <c r="U4" i="13"/>
  <c r="S19" i="13"/>
  <c r="S18" i="13" s="1"/>
  <c r="S54" i="13"/>
  <c r="F48" i="13" s="1" a="1"/>
  <c r="U35" i="13"/>
  <c r="S12" i="13"/>
  <c r="F41" i="13" s="1" a="1"/>
  <c r="G41" i="13" s="1"/>
  <c r="G18" i="13"/>
  <c r="H30" i="13"/>
  <c r="H27" i="13"/>
  <c r="G11" i="13"/>
  <c r="H11" i="13"/>
  <c r="T35" i="13"/>
  <c r="H24" i="13"/>
  <c r="G5" i="13"/>
  <c r="H17" i="13"/>
  <c r="H28" i="13"/>
  <c r="F42" i="12" a="1"/>
  <c r="G42" i="12" s="1"/>
  <c r="H5" i="13"/>
  <c r="H26" i="13"/>
  <c r="G27" i="13"/>
  <c r="H23" i="13"/>
  <c r="G23" i="13"/>
  <c r="H6" i="13"/>
  <c r="H3" i="13"/>
  <c r="G7" i="13"/>
  <c r="G6" i="13"/>
  <c r="F44" i="13" a="1"/>
  <c r="H44" i="13" s="1"/>
  <c r="S9" i="13"/>
  <c r="S5" i="13"/>
  <c r="G3" i="13"/>
  <c r="G21" i="13"/>
  <c r="S51" i="13"/>
  <c r="S50" i="13" s="1"/>
  <c r="G22" i="13"/>
  <c r="H14" i="13"/>
  <c r="G32" i="13" a="1"/>
  <c r="G32" i="13" s="1"/>
  <c r="G16" i="13"/>
  <c r="G26" i="13"/>
  <c r="H25" i="13"/>
  <c r="H20" i="13"/>
  <c r="G15" i="13"/>
  <c r="G32" i="12" a="1"/>
  <c r="H32" i="12" s="1"/>
  <c r="T22" i="13"/>
  <c r="H16" i="13"/>
  <c r="G13" i="13"/>
  <c r="G20" i="13"/>
  <c r="F44" i="12" a="1"/>
  <c r="G44" i="12" s="1"/>
  <c r="H31" i="13"/>
  <c r="G31" i="13"/>
  <c r="G7" i="12"/>
  <c r="S22" i="13"/>
  <c r="G14" i="13"/>
  <c r="H21" i="13"/>
  <c r="G6" i="12"/>
  <c r="H6" i="12"/>
  <c r="H10" i="13"/>
  <c r="G10" i="13"/>
  <c r="F43" i="12" a="1"/>
  <c r="I43" i="12" s="1"/>
  <c r="F41" i="12" a="1"/>
  <c r="G41" i="12" s="1"/>
  <c r="F45" i="12" a="1"/>
  <c r="F45" i="12" s="1"/>
  <c r="C6" i="14"/>
  <c r="H40" i="7" l="1"/>
  <c r="C17" i="14"/>
  <c r="E15" i="14"/>
  <c r="E18" i="14"/>
  <c r="E16" i="14"/>
  <c r="E20" i="14"/>
  <c r="E13" i="14"/>
  <c r="C20" i="14"/>
  <c r="C16" i="14"/>
  <c r="C15" i="14"/>
  <c r="F47" i="12" a="1"/>
  <c r="G47" i="12" s="1"/>
  <c r="D47" i="12"/>
  <c r="D49" i="12" s="1"/>
  <c r="C47" i="12"/>
  <c r="B47" i="12"/>
  <c r="B49" i="12" s="1"/>
  <c r="E47" i="12"/>
  <c r="F40" i="12" a="1"/>
  <c r="G40" i="12" s="1"/>
  <c r="I47" i="7"/>
  <c r="G47" i="7"/>
  <c r="I40" i="7"/>
  <c r="G40" i="7"/>
  <c r="D49" i="7"/>
  <c r="B49" i="7"/>
  <c r="F44" i="7"/>
  <c r="I44" i="7"/>
  <c r="G44" i="7"/>
  <c r="G48" i="7"/>
  <c r="I48" i="7"/>
  <c r="F48" i="7"/>
  <c r="H48" i="7"/>
  <c r="H49" i="7" s="1"/>
  <c r="E42" i="13"/>
  <c r="E14" i="14" s="1"/>
  <c r="C42" i="13"/>
  <c r="C14" i="14" s="1"/>
  <c r="D42" i="13"/>
  <c r="B47" i="13"/>
  <c r="E47" i="13"/>
  <c r="D47" i="13"/>
  <c r="C47" i="13"/>
  <c r="C40" i="13"/>
  <c r="C12" i="14" s="1"/>
  <c r="D40" i="13"/>
  <c r="E40" i="13"/>
  <c r="E12" i="14" s="1"/>
  <c r="B40" i="13"/>
  <c r="F46" i="13" a="1"/>
  <c r="F46" i="13" s="1"/>
  <c r="F42" i="13" a="1"/>
  <c r="F42" i="13" s="1"/>
  <c r="I44" i="13"/>
  <c r="H33" i="12"/>
  <c r="F45" i="13" a="1"/>
  <c r="H45" i="13" s="1"/>
  <c r="F48" i="13"/>
  <c r="G48" i="13"/>
  <c r="F42" i="12"/>
  <c r="H42" i="12"/>
  <c r="I42" i="12"/>
  <c r="F44" i="12"/>
  <c r="G44" i="13"/>
  <c r="H48" i="13"/>
  <c r="F44" i="13"/>
  <c r="I48" i="13"/>
  <c r="S4" i="13"/>
  <c r="F40" i="13" s="1" a="1"/>
  <c r="F40" i="13" s="1"/>
  <c r="H32" i="13"/>
  <c r="H33" i="13" s="1"/>
  <c r="F47" i="13" a="1"/>
  <c r="F47" i="13" s="1"/>
  <c r="I44" i="12"/>
  <c r="F43" i="13" a="1"/>
  <c r="H43" i="13" s="1"/>
  <c r="G32" i="12"/>
  <c r="G33" i="12" s="1"/>
  <c r="H41" i="12"/>
  <c r="H44" i="12"/>
  <c r="G33" i="13"/>
  <c r="H41" i="13"/>
  <c r="F41" i="13"/>
  <c r="H43" i="12"/>
  <c r="I41" i="13"/>
  <c r="F41" i="12"/>
  <c r="G43" i="12"/>
  <c r="F43" i="12"/>
  <c r="I41" i="12"/>
  <c r="H45" i="12"/>
  <c r="I45" i="12"/>
  <c r="H48" i="12"/>
  <c r="F48" i="12"/>
  <c r="I48" i="12"/>
  <c r="G45" i="12"/>
  <c r="F46" i="12"/>
  <c r="H46" i="12"/>
  <c r="I46" i="12"/>
  <c r="G46" i="12"/>
  <c r="E19" i="14" l="1"/>
  <c r="C19" i="14"/>
  <c r="I47" i="12"/>
  <c r="H47" i="12"/>
  <c r="F47" i="12"/>
  <c r="F40" i="12"/>
  <c r="I40" i="12"/>
  <c r="I49" i="12" s="1"/>
  <c r="H40" i="12"/>
  <c r="F49" i="7"/>
  <c r="I49" i="7"/>
  <c r="G49" i="7"/>
  <c r="B49" i="13"/>
  <c r="B12" i="14" s="1" a="1"/>
  <c r="D49" i="13"/>
  <c r="D12" i="14" s="1" a="1"/>
  <c r="G46" i="13"/>
  <c r="H46" i="13"/>
  <c r="I46" i="13"/>
  <c r="H42" i="13"/>
  <c r="I42" i="13"/>
  <c r="G42" i="13"/>
  <c r="G47" i="13"/>
  <c r="H47" i="13"/>
  <c r="G45" i="13"/>
  <c r="I45" i="13"/>
  <c r="F45" i="13"/>
  <c r="I47" i="13"/>
  <c r="F43" i="13"/>
  <c r="G43" i="13"/>
  <c r="H40" i="13"/>
  <c r="I40" i="13"/>
  <c r="G40" i="13"/>
  <c r="I43" i="13"/>
  <c r="H49" i="12"/>
  <c r="G49" i="12"/>
  <c r="F49" i="12" l="1"/>
  <c r="G54" i="12" s="1"/>
  <c r="G55" i="12" s="1"/>
  <c r="D21" i="14"/>
  <c r="D17" i="14"/>
  <c r="D13" i="14"/>
  <c r="D20" i="14"/>
  <c r="D16" i="14"/>
  <c r="D12" i="14"/>
  <c r="D19" i="14"/>
  <c r="D15" i="14"/>
  <c r="D18" i="14"/>
  <c r="D14" i="14"/>
  <c r="B12" i="14"/>
  <c r="B16" i="14"/>
  <c r="B20" i="14"/>
  <c r="B13" i="14"/>
  <c r="B17" i="14"/>
  <c r="B21" i="14"/>
  <c r="B14" i="14"/>
  <c r="B18" i="14"/>
  <c r="B15" i="14"/>
  <c r="B19" i="14"/>
  <c r="G54" i="7"/>
  <c r="G55" i="7" s="1"/>
  <c r="H49" i="13"/>
  <c r="G49" i="13"/>
  <c r="F49" i="13"/>
  <c r="I49" i="13"/>
  <c r="G54" i="13" l="1"/>
  <c r="G55" i="13" s="1"/>
  <c r="A2" i="14" l="1" a="1"/>
  <c r="B2" i="14" l="1"/>
  <c r="A4" i="14"/>
  <c r="A2" i="14"/>
  <c r="B3" i="14"/>
  <c r="E3" i="14" s="1"/>
  <c r="G24" i="14" s="1"/>
  <c r="A3" i="14"/>
  <c r="B4" i="14"/>
  <c r="B6" i="14" l="1"/>
  <c r="E2" i="14"/>
  <c r="E6" i="14" l="1"/>
  <c r="F12" i="14" s="1" a="1"/>
  <c r="E4" i="14"/>
  <c r="G23" i="14"/>
  <c r="G25" i="14" s="1"/>
  <c r="I12" i="14" l="1"/>
  <c r="I13" i="14"/>
  <c r="I14" i="14"/>
  <c r="I15" i="14"/>
  <c r="I16" i="14"/>
  <c r="I17" i="14"/>
  <c r="I18" i="14"/>
  <c r="I19" i="14"/>
  <c r="I20" i="14"/>
  <c r="F12" i="14"/>
  <c r="F13" i="14"/>
  <c r="F14" i="14"/>
  <c r="F15" i="14"/>
  <c r="F16" i="14"/>
  <c r="F17" i="14"/>
  <c r="F18" i="14"/>
  <c r="F19" i="14"/>
  <c r="F20" i="14"/>
  <c r="G12" i="14"/>
  <c r="G13" i="14"/>
  <c r="G14" i="14"/>
  <c r="G15" i="14"/>
  <c r="G16" i="14"/>
  <c r="G17" i="14"/>
  <c r="G18" i="14"/>
  <c r="G19" i="14"/>
  <c r="G20" i="14"/>
  <c r="H12" i="14"/>
  <c r="H13" i="14"/>
  <c r="H14" i="14"/>
  <c r="H15" i="14"/>
  <c r="H16" i="14"/>
  <c r="H17" i="14"/>
  <c r="H18" i="14"/>
  <c r="H19" i="14"/>
  <c r="H20" i="14"/>
  <c r="F21" i="14" l="1"/>
  <c r="H21" i="14"/>
  <c r="I21" i="14"/>
  <c r="G21" i="14"/>
  <c r="G26" i="14" l="1"/>
  <c r="G27" i="14" l="1"/>
</calcChain>
</file>

<file path=xl/comments1.xml><?xml version="1.0" encoding="utf-8"?>
<comments xmlns="http://schemas.openxmlformats.org/spreadsheetml/2006/main">
  <authors>
    <author/>
  </authors>
  <commentList>
    <comment ref="S1" authorId="0">
      <text>
        <r>
          <rPr>
            <b/>
            <sz val="8"/>
            <color indexed="8"/>
            <rFont val="Times New Roman"/>
            <family val="1"/>
          </rPr>
          <t>"Style" is a generalized term used in the heading to cover both the  Value &amp; Growth subsectors</t>
        </r>
      </text>
    </comment>
    <comment ref="U1" authorId="0">
      <text>
        <r>
          <rPr>
            <b/>
            <sz val="8"/>
            <color indexed="8"/>
            <rFont val="Times New Roman"/>
            <family val="1"/>
          </rPr>
          <t>The total effect is the same with or without interaction effect.  The interaction effect
is a way to disaggregate the impact of the weighting from return at the security level.  It's an older-but today less frequently used-way to identify the source of active return.  The pure selection effect (which 'omits' the interaction effect) interprets the security level return as unified active decision where weighting &amp; return inextricably linked.
There's no right or wrong here…just a preference about how to render in the most intuitive way..</t>
        </r>
      </text>
    </comment>
    <comment ref="K3" authorId="0">
      <text>
        <r>
          <rPr>
            <b/>
            <sz val="8"/>
            <color indexed="8"/>
            <rFont val="Times New Roman"/>
            <family val="1"/>
          </rPr>
          <t>The classification buckets can be GICS Sector, Super Industry, Industry, or Sub Industry.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S1" authorId="0">
      <text>
        <r>
          <rPr>
            <b/>
            <sz val="8"/>
            <color indexed="8"/>
            <rFont val="Times New Roman"/>
            <family val="1"/>
          </rPr>
          <t>"Style" is a generalized term used in the heading to cover both the  Value &amp; Growth subsectors</t>
        </r>
      </text>
    </comment>
    <comment ref="U1" authorId="0">
      <text>
        <r>
          <rPr>
            <b/>
            <sz val="8"/>
            <color indexed="8"/>
            <rFont val="Times New Roman"/>
            <family val="1"/>
          </rPr>
          <t>The total effect is the same with or without interaction effect.  The interaction effect
is a way to disaggregate the impact of the weighting from return at the security level.  It's an older-but today less frequently used-way to identify the source of active return.  The pure selection effect (which 'omits' the interaction effect) interprets the security level return as unified active decision where weighting &amp; return inextricably linked.
There's no right or wrong here…just a preference about how to render in the most intuitive way..</t>
        </r>
      </text>
    </comment>
    <comment ref="K3" authorId="0">
      <text>
        <r>
          <rPr>
            <b/>
            <sz val="8"/>
            <color indexed="8"/>
            <rFont val="Times New Roman"/>
            <family val="1"/>
          </rPr>
          <t>The classification buckets can be GICS Sector, Super Industry, Industry, or Sub Industry.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S1" authorId="0">
      <text>
        <r>
          <rPr>
            <b/>
            <sz val="8"/>
            <color indexed="8"/>
            <rFont val="Times New Roman"/>
            <family val="1"/>
          </rPr>
          <t>"Style" is a generalized term used in the heading to cover both the  Value &amp; Growth subsectors</t>
        </r>
      </text>
    </comment>
    <comment ref="U1" authorId="0">
      <text>
        <r>
          <rPr>
            <b/>
            <sz val="8"/>
            <color indexed="8"/>
            <rFont val="Times New Roman"/>
            <family val="1"/>
          </rPr>
          <t>The total effect is the same with or without interaction effect.  The interaction effect
is a way to disaggregate the impact of the weighting from return at the security level.  It's an older-but today less frequently used-way to identify the source of active return.  The pure selection effect (which 'omits' the interaction effect) interprets the security level return as unified active decision where weighting &amp; return inextricably linked.
There's no right or wrong here…just a preference about how to render in the most intuitive way..</t>
        </r>
      </text>
    </comment>
    <comment ref="K3" authorId="0">
      <text>
        <r>
          <rPr>
            <b/>
            <sz val="8"/>
            <color indexed="8"/>
            <rFont val="Times New Roman"/>
            <family val="1"/>
          </rPr>
          <t>The classification buckets can be GICS Sector, Super Industry, Industry, or Sub Industry.</t>
        </r>
      </text>
    </comment>
  </commentList>
</comments>
</file>

<file path=xl/comments4.xml><?xml version="1.0" encoding="utf-8"?>
<comments xmlns="http://schemas.openxmlformats.org/spreadsheetml/2006/main">
  <authors>
    <author>Vishv Jeet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 xml:space="preserve">Difference of cumulative portfolio and benchmark returns, compounding value would be 9.39%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Carino's method for linking</t>
        </r>
      </text>
    </comment>
  </commentList>
</comments>
</file>

<file path=xl/sharedStrings.xml><?xml version="1.0" encoding="utf-8"?>
<sst xmlns="http://schemas.openxmlformats.org/spreadsheetml/2006/main" count="721" uniqueCount="73">
  <si>
    <t>Sector</t>
  </si>
  <si>
    <t>-</t>
  </si>
  <si>
    <t>JOHNSON &amp; JOHNSON</t>
  </si>
  <si>
    <t>Health Care</t>
  </si>
  <si>
    <t>HEWLETT-PACKARD</t>
  </si>
  <si>
    <t>GENERAL ELECTRIC</t>
  </si>
  <si>
    <t>Industrials</t>
  </si>
  <si>
    <t>MCDONALD'S</t>
  </si>
  <si>
    <t>WALMART</t>
  </si>
  <si>
    <t>GENERAL MOTORS</t>
  </si>
  <si>
    <t>Consumer Staples</t>
  </si>
  <si>
    <t>UNITED TECHNOLOGIES</t>
  </si>
  <si>
    <t>MERCK &amp; CO.</t>
  </si>
  <si>
    <t>INT'L BUSINESS MACH</t>
  </si>
  <si>
    <t>BOEING</t>
  </si>
  <si>
    <t>COCA-COLA</t>
  </si>
  <si>
    <t>KRAFT FOODS</t>
  </si>
  <si>
    <t>MICROSOFT</t>
  </si>
  <si>
    <t>EXXONMOBIL</t>
  </si>
  <si>
    <t>Energy</t>
  </si>
  <si>
    <t>DISNEY (WALT)</t>
  </si>
  <si>
    <t>ALCOA</t>
  </si>
  <si>
    <t>Materials</t>
  </si>
  <si>
    <t>PROCTER &amp; GAMBLE</t>
  </si>
  <si>
    <t>BANK OF AMERICA</t>
  </si>
  <si>
    <t>Financials</t>
  </si>
  <si>
    <t>PFIZER</t>
  </si>
  <si>
    <t>CHEVRON</t>
  </si>
  <si>
    <t>HOME DEPOT</t>
  </si>
  <si>
    <t>AMER EXPRESS</t>
  </si>
  <si>
    <t>CITIGROUP</t>
  </si>
  <si>
    <t>JPMORGAN CHASE &amp; CO</t>
  </si>
  <si>
    <t>3M COMPANY</t>
  </si>
  <si>
    <t>CATERPILLAR</t>
  </si>
  <si>
    <t>INTEL</t>
  </si>
  <si>
    <t>DUPONT</t>
  </si>
  <si>
    <t>AT&amp;T</t>
  </si>
  <si>
    <t>VERIZON COMM</t>
  </si>
  <si>
    <t>Portfolio</t>
  </si>
  <si>
    <t>Benchmark</t>
  </si>
  <si>
    <t>Allocation</t>
  </si>
  <si>
    <t>Selection</t>
  </si>
  <si>
    <t>Total</t>
  </si>
  <si>
    <t>GICS Sector</t>
  </si>
  <si>
    <t>Returns</t>
  </si>
  <si>
    <t>Effect</t>
  </si>
  <si>
    <t>Consumer Discretionary</t>
  </si>
  <si>
    <t>Information Technology</t>
  </si>
  <si>
    <t>Telecommunicatons</t>
  </si>
  <si>
    <t>Interaction</t>
  </si>
  <si>
    <t>Style</t>
  </si>
  <si>
    <t>Security</t>
  </si>
  <si>
    <t>Value</t>
  </si>
  <si>
    <t>Growth</t>
  </si>
  <si>
    <t>Weight</t>
  </si>
  <si>
    <t>Asset</t>
  </si>
  <si>
    <t>Portfolio Returns</t>
  </si>
  <si>
    <t>Benchmark Returns</t>
  </si>
  <si>
    <t>Active Returns</t>
  </si>
  <si>
    <t>Sum of Effects</t>
  </si>
  <si>
    <t>Period 1</t>
  </si>
  <si>
    <t>Period 2</t>
  </si>
  <si>
    <t>Period 3</t>
  </si>
  <si>
    <t>Cumulative Returns</t>
  </si>
  <si>
    <t>Period Coefficients</t>
  </si>
  <si>
    <t>Are Equal?</t>
  </si>
  <si>
    <t>Linked Sector Analysis</t>
  </si>
  <si>
    <t>Returns Based Nested Performance Attribution Analysis</t>
  </si>
  <si>
    <t>Summary</t>
  </si>
  <si>
    <t>GICS Sector Analysis</t>
  </si>
  <si>
    <t>Decomposition of Arithmetic Active Returns into Attribtution Effects</t>
  </si>
  <si>
    <t>Carino's Linking</t>
  </si>
  <si>
    <t>Asset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</si>
</sst>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00000000000%"/>
    <numFmt numFmtId="167" formatCode="0.0000000000000%"/>
  </numFmts>
  <fonts count="43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8"/>
      <name val="Times New Roman"/>
      <family val="1"/>
    </font>
    <font>
      <sz val="11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i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7030A0"/>
      <name val="Calibri"/>
      <family val="2"/>
    </font>
    <font>
      <b/>
      <sz val="9"/>
      <color rgb="FF7030A0"/>
      <name val="Calibri"/>
      <family val="2"/>
    </font>
    <font>
      <sz val="9"/>
      <color rgb="FFFF0000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rgb="FF00B050"/>
      <name val="Calibri"/>
      <family val="2"/>
    </font>
    <font>
      <b/>
      <sz val="9"/>
      <color rgb="FF0070C0"/>
      <name val="Calibri"/>
      <family val="2"/>
    </font>
    <font>
      <sz val="9"/>
      <color rgb="FFFF0000"/>
      <name val="Calibri"/>
      <family val="2"/>
    </font>
    <font>
      <b/>
      <sz val="9"/>
      <color theme="7"/>
      <name val="Calibri"/>
      <family val="2"/>
    </font>
    <font>
      <sz val="9"/>
      <color theme="3"/>
      <name val="Calibri"/>
      <family val="2"/>
    </font>
    <font>
      <b/>
      <sz val="9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34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23" borderId="7" applyNumberFormat="0" applyAlignment="0" applyProtection="0"/>
    <xf numFmtId="0" fontId="13" fillId="20" borderId="8" applyNumberFormat="0" applyAlignment="0" applyProtection="0"/>
    <xf numFmtId="9" fontId="18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4">
    <xf numFmtId="0" fontId="0" fillId="0" borderId="0" xfId="0"/>
    <xf numFmtId="0" fontId="21" fillId="0" borderId="0" xfId="0" applyFont="1" applyFill="1" applyBorder="1" applyAlignment="1">
      <alignment horizontal="center"/>
    </xf>
    <xf numFmtId="10" fontId="22" fillId="0" borderId="0" xfId="39" applyNumberFormat="1" applyFont="1" applyFill="1" applyBorder="1" applyAlignment="1" applyProtection="1">
      <alignment horizontal="center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center"/>
    </xf>
    <xf numFmtId="10" fontId="21" fillId="0" borderId="0" xfId="0" applyNumberFormat="1" applyFont="1" applyFill="1" applyBorder="1" applyAlignment="1">
      <alignment horizontal="center"/>
    </xf>
    <xf numFmtId="10" fontId="21" fillId="0" borderId="0" xfId="39" applyNumberFormat="1" applyFont="1" applyFill="1" applyBorder="1" applyAlignment="1" applyProtection="1">
      <alignment horizontal="center"/>
    </xf>
    <xf numFmtId="0" fontId="21" fillId="0" borderId="0" xfId="0" applyFont="1" applyFill="1" applyAlignment="1">
      <alignment horizontal="center"/>
    </xf>
    <xf numFmtId="10" fontId="21" fillId="0" borderId="0" xfId="0" applyNumberFormat="1" applyFont="1" applyFill="1" applyAlignment="1">
      <alignment horizontal="center"/>
    </xf>
    <xf numFmtId="10" fontId="20" fillId="0" borderId="0" xfId="39" applyNumberFormat="1" applyFont="1" applyFill="1" applyBorder="1" applyAlignment="1" applyProtection="1">
      <alignment horizontal="center"/>
    </xf>
    <xf numFmtId="10" fontId="22" fillId="0" borderId="0" xfId="0" applyNumberFormat="1" applyFont="1" applyFill="1" applyAlignment="1">
      <alignment horizontal="center"/>
    </xf>
    <xf numFmtId="10" fontId="23" fillId="0" borderId="0" xfId="39" applyNumberFormat="1" applyFont="1" applyFill="1" applyBorder="1" applyAlignment="1" applyProtection="1">
      <alignment horizontal="center"/>
    </xf>
    <xf numFmtId="10" fontId="24" fillId="0" borderId="0" xfId="0" applyNumberFormat="1" applyFont="1" applyFill="1" applyBorder="1" applyAlignment="1">
      <alignment horizontal="center"/>
    </xf>
    <xf numFmtId="10" fontId="24" fillId="0" borderId="0" xfId="39" applyNumberFormat="1" applyFont="1" applyFill="1" applyBorder="1" applyAlignment="1" applyProtection="1">
      <alignment horizontal="center"/>
    </xf>
    <xf numFmtId="10" fontId="23" fillId="0" borderId="0" xfId="0" applyNumberFormat="1" applyFont="1" applyFill="1" applyBorder="1" applyAlignment="1">
      <alignment horizontal="center"/>
    </xf>
    <xf numFmtId="10" fontId="25" fillId="0" borderId="0" xfId="39" applyNumberFormat="1" applyFont="1" applyFill="1" applyBorder="1" applyAlignment="1" applyProtection="1">
      <alignment horizontal="center"/>
    </xf>
    <xf numFmtId="164" fontId="25" fillId="0" borderId="0" xfId="39" applyNumberFormat="1" applyFont="1" applyFill="1" applyBorder="1" applyAlignment="1" applyProtection="1">
      <alignment horizontal="center"/>
    </xf>
    <xf numFmtId="10" fontId="26" fillId="0" borderId="0" xfId="39" applyNumberFormat="1" applyFont="1" applyFill="1" applyBorder="1" applyAlignment="1" applyProtection="1">
      <alignment horizontal="center"/>
    </xf>
    <xf numFmtId="164" fontId="26" fillId="0" borderId="0" xfId="39" applyNumberFormat="1" applyFont="1" applyFill="1" applyBorder="1" applyAlignment="1" applyProtection="1">
      <alignment horizontal="center"/>
    </xf>
    <xf numFmtId="10" fontId="27" fillId="0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0" fontId="24" fillId="0" borderId="0" xfId="0" applyNumberFormat="1" applyFont="1" applyFill="1" applyAlignment="1">
      <alignment horizontal="center"/>
    </xf>
    <xf numFmtId="10" fontId="30" fillId="0" borderId="0" xfId="39" applyNumberFormat="1" applyFont="1" applyFill="1" applyAlignment="1">
      <alignment horizontal="center"/>
    </xf>
    <xf numFmtId="10" fontId="31" fillId="0" borderId="0" xfId="39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10" fontId="32" fillId="0" borderId="0" xfId="39" applyNumberFormat="1" applyFont="1" applyAlignment="1">
      <alignment horizontal="center"/>
    </xf>
    <xf numFmtId="10" fontId="32" fillId="0" borderId="0" xfId="39" applyNumberFormat="1" applyFont="1" applyFill="1" applyAlignment="1">
      <alignment horizontal="center"/>
    </xf>
    <xf numFmtId="10" fontId="32" fillId="0" borderId="0" xfId="39" applyNumberFormat="1" applyFont="1" applyFill="1" applyBorder="1" applyAlignment="1">
      <alignment horizontal="center"/>
    </xf>
    <xf numFmtId="10" fontId="32" fillId="0" borderId="0" xfId="39" applyNumberFormat="1" applyFont="1" applyFill="1" applyBorder="1" applyAlignment="1" applyProtection="1">
      <alignment horizontal="center"/>
    </xf>
    <xf numFmtId="164" fontId="21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/>
    <xf numFmtId="0" fontId="21" fillId="0" borderId="0" xfId="0" applyFont="1" applyFill="1" applyBorder="1" applyAlignment="1"/>
    <xf numFmtId="0" fontId="21" fillId="0" borderId="0" xfId="0" applyFont="1" applyFill="1" applyAlignment="1"/>
    <xf numFmtId="10" fontId="22" fillId="0" borderId="0" xfId="0" applyNumberFormat="1" applyFont="1" applyFill="1" applyAlignment="1"/>
    <xf numFmtId="14" fontId="22" fillId="0" borderId="0" xfId="0" applyNumberFormat="1" applyFont="1" applyFill="1" applyAlignment="1"/>
    <xf numFmtId="0" fontId="24" fillId="25" borderId="10" xfId="0" applyFont="1" applyFill="1" applyBorder="1" applyAlignment="1">
      <alignment horizontal="center"/>
    </xf>
    <xf numFmtId="0" fontId="21" fillId="25" borderId="10" xfId="0" applyFont="1" applyFill="1" applyBorder="1" applyAlignment="1">
      <alignment horizontal="center"/>
    </xf>
    <xf numFmtId="10" fontId="31" fillId="25" borderId="10" xfId="39" applyNumberFormat="1" applyFont="1" applyFill="1" applyBorder="1" applyAlignment="1">
      <alignment horizontal="center"/>
    </xf>
    <xf numFmtId="0" fontId="22" fillId="25" borderId="10" xfId="0" applyFont="1" applyFill="1" applyBorder="1" applyAlignment="1">
      <alignment horizontal="center"/>
    </xf>
    <xf numFmtId="10" fontId="30" fillId="25" borderId="10" xfId="39" applyNumberFormat="1" applyFont="1" applyFill="1" applyBorder="1" applyAlignment="1">
      <alignment horizontal="center"/>
    </xf>
    <xf numFmtId="10" fontId="24" fillId="25" borderId="10" xfId="0" applyNumberFormat="1" applyFont="1" applyFill="1" applyBorder="1" applyAlignment="1">
      <alignment horizontal="center"/>
    </xf>
    <xf numFmtId="164" fontId="28" fillId="25" borderId="10" xfId="39" applyNumberFormat="1" applyFont="1" applyFill="1" applyBorder="1" applyAlignment="1">
      <alignment horizontal="center"/>
    </xf>
    <xf numFmtId="164" fontId="28" fillId="25" borderId="10" xfId="39" applyNumberFormat="1" applyFont="1" applyFill="1" applyBorder="1" applyAlignment="1" applyProtection="1">
      <alignment horizontal="center"/>
    </xf>
    <xf numFmtId="0" fontId="33" fillId="25" borderId="10" xfId="0" applyFont="1" applyFill="1" applyBorder="1" applyAlignment="1">
      <alignment horizontal="center"/>
    </xf>
    <xf numFmtId="164" fontId="29" fillId="25" borderId="10" xfId="39" applyNumberFormat="1" applyFont="1" applyFill="1" applyBorder="1" applyAlignment="1">
      <alignment horizontal="center"/>
    </xf>
    <xf numFmtId="0" fontId="27" fillId="26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/>
    </xf>
    <xf numFmtId="0" fontId="36" fillId="26" borderId="10" xfId="0" applyFont="1" applyFill="1" applyBorder="1" applyAlignment="1">
      <alignment horizontal="center"/>
    </xf>
    <xf numFmtId="0" fontId="24" fillId="26" borderId="10" xfId="0" applyFont="1" applyFill="1" applyBorder="1" applyAlignment="1">
      <alignment horizontal="center"/>
    </xf>
    <xf numFmtId="164" fontId="35" fillId="26" borderId="10" xfId="39" applyNumberFormat="1" applyFont="1" applyFill="1" applyBorder="1" applyAlignment="1">
      <alignment horizontal="center"/>
    </xf>
    <xf numFmtId="164" fontId="38" fillId="26" borderId="10" xfId="39" applyNumberFormat="1" applyFont="1" applyFill="1" applyBorder="1" applyAlignment="1">
      <alignment horizontal="center"/>
    </xf>
    <xf numFmtId="164" fontId="38" fillId="26" borderId="10" xfId="39" applyNumberFormat="1" applyFont="1" applyFill="1" applyBorder="1" applyAlignment="1" applyProtection="1">
      <alignment horizontal="center"/>
    </xf>
    <xf numFmtId="165" fontId="21" fillId="0" borderId="0" xfId="0" applyNumberFormat="1" applyFont="1" applyFill="1" applyAlignment="1">
      <alignment horizontal="center"/>
    </xf>
    <xf numFmtId="0" fontId="35" fillId="25" borderId="10" xfId="0" applyFont="1" applyFill="1" applyBorder="1" applyAlignment="1">
      <alignment horizontal="center"/>
    </xf>
    <xf numFmtId="164" fontId="39" fillId="25" borderId="10" xfId="39" applyNumberFormat="1" applyFont="1" applyFill="1" applyBorder="1" applyAlignment="1">
      <alignment horizontal="center"/>
    </xf>
    <xf numFmtId="0" fontId="33" fillId="27" borderId="10" xfId="0" applyFont="1" applyFill="1" applyBorder="1" applyAlignment="1">
      <alignment horizontal="center"/>
    </xf>
    <xf numFmtId="0" fontId="32" fillId="27" borderId="10" xfId="0" applyFont="1" applyFill="1" applyBorder="1" applyAlignment="1">
      <alignment horizontal="center"/>
    </xf>
    <xf numFmtId="10" fontId="37" fillId="27" borderId="10" xfId="0" applyNumberFormat="1" applyFont="1" applyFill="1" applyBorder="1" applyAlignment="1">
      <alignment horizontal="center"/>
    </xf>
    <xf numFmtId="10" fontId="29" fillId="27" borderId="10" xfId="39" applyNumberFormat="1" applyFont="1" applyFill="1" applyBorder="1" applyAlignment="1">
      <alignment horizontal="center"/>
    </xf>
    <xf numFmtId="0" fontId="40" fillId="24" borderId="0" xfId="0" applyFont="1" applyFill="1" applyAlignment="1">
      <alignment horizontal="center"/>
    </xf>
    <xf numFmtId="0" fontId="42" fillId="24" borderId="0" xfId="0" applyFont="1" applyFill="1" applyAlignment="1">
      <alignment horizontal="center"/>
    </xf>
    <xf numFmtId="0" fontId="42" fillId="24" borderId="10" xfId="0" applyFont="1" applyFill="1" applyBorder="1" applyAlignment="1">
      <alignment horizontal="center"/>
    </xf>
    <xf numFmtId="0" fontId="40" fillId="24" borderId="0" xfId="0" applyFont="1" applyFill="1" applyAlignment="1"/>
    <xf numFmtId="0" fontId="41" fillId="24" borderId="0" xfId="0" applyFont="1" applyFill="1" applyAlignment="1"/>
    <xf numFmtId="0" fontId="40" fillId="24" borderId="11" xfId="0" applyFont="1" applyFill="1" applyBorder="1" applyAlignment="1"/>
    <xf numFmtId="0" fontId="41" fillId="24" borderId="11" xfId="0" applyFont="1" applyFill="1" applyBorder="1" applyAlignment="1"/>
    <xf numFmtId="0" fontId="15" fillId="0" borderId="11" xfId="0" applyFont="1" applyBorder="1" applyAlignment="1"/>
    <xf numFmtId="164" fontId="39" fillId="25" borderId="0" xfId="39" applyNumberFormat="1" applyFont="1" applyFill="1" applyBorder="1" applyAlignment="1">
      <alignment horizontal="center"/>
    </xf>
    <xf numFmtId="167" fontId="21" fillId="0" borderId="0" xfId="0" applyNumberFormat="1" applyFont="1" applyFill="1" applyAlignment="1">
      <alignment horizontal="center"/>
    </xf>
    <xf numFmtId="0" fontId="40" fillId="24" borderId="12" xfId="0" applyFont="1" applyFill="1" applyBorder="1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7375E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topLeftCell="A34" zoomScaleNormal="100" workbookViewId="0">
      <selection activeCell="M6" sqref="M6"/>
    </sheetView>
  </sheetViews>
  <sheetFormatPr defaultRowHeight="12" x14ac:dyDescent="0.2"/>
  <cols>
    <col min="1" max="1" width="18.7109375" style="4" bestFit="1" customWidth="1"/>
    <col min="2" max="5" width="9.140625" style="4"/>
    <col min="6" max="6" width="18.140625" style="4" bestFit="1" customWidth="1"/>
    <col min="7" max="7" width="18.28515625" style="4" bestFit="1" customWidth="1"/>
    <col min="8" max="8" width="11" style="4" bestFit="1" customWidth="1"/>
    <col min="9" max="9" width="11" style="4" customWidth="1"/>
    <col min="10" max="10" width="9.140625" style="4"/>
    <col min="11" max="11" width="18.140625" style="34" bestFit="1" customWidth="1"/>
    <col min="12" max="12" width="6.28515625" style="34" bestFit="1" customWidth="1"/>
    <col min="13" max="13" width="18.7109375" style="34" bestFit="1" customWidth="1"/>
    <col min="14" max="15" width="7" style="4" bestFit="1" customWidth="1"/>
    <col min="16" max="17" width="9" style="4" bestFit="1" customWidth="1"/>
    <col min="18" max="19" width="8" style="4" bestFit="1" customWidth="1"/>
    <col min="20" max="20" width="7.42578125" style="4" bestFit="1" customWidth="1"/>
    <col min="21" max="21" width="8.5703125" style="4" bestFit="1" customWidth="1"/>
    <col min="22" max="22" width="7.140625" style="4" bestFit="1" customWidth="1"/>
    <col min="23" max="23" width="18.7109375" style="4" bestFit="1" customWidth="1"/>
    <col min="24" max="24" width="12.5703125" style="4" bestFit="1" customWidth="1"/>
    <col min="25" max="25" width="8" style="4" bestFit="1" customWidth="1"/>
    <col min="26" max="26" width="14.7109375" style="4" bestFit="1" customWidth="1"/>
    <col min="27" max="27" width="8.5703125" style="4" bestFit="1" customWidth="1"/>
    <col min="28" max="28" width="6.28515625" style="4" bestFit="1" customWidth="1"/>
    <col min="29" max="29" width="18.140625" style="4" bestFit="1" customWidth="1"/>
    <col min="30" max="16384" width="9.140625" style="4"/>
  </cols>
  <sheetData>
    <row r="1" spans="1:30" x14ac:dyDescent="0.2">
      <c r="A1" s="63" t="s">
        <v>72</v>
      </c>
      <c r="B1" s="20" t="s">
        <v>38</v>
      </c>
      <c r="C1" s="7" t="s">
        <v>55</v>
      </c>
      <c r="D1" s="20" t="s">
        <v>39</v>
      </c>
      <c r="E1" s="20" t="s">
        <v>50</v>
      </c>
      <c r="F1" s="20" t="s">
        <v>0</v>
      </c>
      <c r="G1" s="7" t="s">
        <v>41</v>
      </c>
      <c r="H1" s="7" t="s">
        <v>49</v>
      </c>
      <c r="I1" s="7"/>
      <c r="K1" s="66" t="s">
        <v>67</v>
      </c>
      <c r="L1" s="66"/>
      <c r="M1" s="66"/>
      <c r="N1" s="66"/>
      <c r="R1" s="7" t="s">
        <v>0</v>
      </c>
      <c r="S1" s="7" t="s">
        <v>50</v>
      </c>
      <c r="T1" s="7" t="s">
        <v>51</v>
      </c>
      <c r="U1" s="7" t="s">
        <v>51</v>
      </c>
    </row>
    <row r="2" spans="1:30" x14ac:dyDescent="0.2">
      <c r="A2" s="63"/>
      <c r="B2" s="7" t="s">
        <v>54</v>
      </c>
      <c r="C2" s="20" t="s">
        <v>44</v>
      </c>
      <c r="D2" s="7" t="s">
        <v>54</v>
      </c>
      <c r="E2" s="7"/>
      <c r="F2" s="7"/>
      <c r="G2" s="7" t="s">
        <v>45</v>
      </c>
      <c r="H2" s="7" t="s">
        <v>45</v>
      </c>
      <c r="I2" s="7"/>
      <c r="N2" s="8" t="s">
        <v>38</v>
      </c>
      <c r="O2" s="8" t="s">
        <v>38</v>
      </c>
      <c r="P2" s="8" t="s">
        <v>39</v>
      </c>
      <c r="Q2" s="8" t="s">
        <v>39</v>
      </c>
      <c r="R2" s="7" t="s">
        <v>40</v>
      </c>
      <c r="S2" s="7" t="s">
        <v>40</v>
      </c>
      <c r="T2" s="7" t="s">
        <v>41</v>
      </c>
      <c r="U2" s="7" t="s">
        <v>49</v>
      </c>
      <c r="V2" s="7"/>
    </row>
    <row r="3" spans="1:30" x14ac:dyDescent="0.2">
      <c r="A3" s="33" t="s">
        <v>9</v>
      </c>
      <c r="B3" s="11">
        <f ca="1">RAND()/15</f>
        <v>5.8095135572486759E-2</v>
      </c>
      <c r="C3" s="11">
        <f ca="1">(2*RAND() -1)/10</f>
        <v>-9.1323941043346853E-3</v>
      </c>
      <c r="D3" s="11">
        <f ca="1">RAND()/15</f>
        <v>5.0458759742597316E-2</v>
      </c>
      <c r="E3" s="3" t="s">
        <v>52</v>
      </c>
      <c r="F3" s="3" t="s">
        <v>46</v>
      </c>
      <c r="G3" s="58">
        <f t="array" aca="1" ref="G3:H5" ca="1">T6:U8</f>
        <v>-3.141897764821451E-5</v>
      </c>
      <c r="H3" s="58">
        <f ca="1"/>
        <v>5.0578215918215823E-6</v>
      </c>
      <c r="I3" s="71"/>
      <c r="J3" s="28"/>
      <c r="K3" s="35" t="s">
        <v>43</v>
      </c>
      <c r="L3" s="35" t="s">
        <v>50</v>
      </c>
      <c r="M3" s="35" t="s">
        <v>55</v>
      </c>
      <c r="N3" s="1" t="s">
        <v>54</v>
      </c>
      <c r="O3" s="6" t="s">
        <v>44</v>
      </c>
      <c r="P3" s="1" t="s">
        <v>54</v>
      </c>
      <c r="Q3" s="1" t="s">
        <v>44</v>
      </c>
      <c r="R3" s="1" t="s">
        <v>45</v>
      </c>
      <c r="S3" s="1" t="s">
        <v>45</v>
      </c>
      <c r="T3" s="1" t="s">
        <v>45</v>
      </c>
      <c r="U3" s="1" t="s">
        <v>45</v>
      </c>
      <c r="V3" s="7"/>
    </row>
    <row r="4" spans="1:30" s="7" customFormat="1" x14ac:dyDescent="0.2">
      <c r="A4" s="33" t="s">
        <v>28</v>
      </c>
      <c r="B4" s="11">
        <f t="shared" ref="B4:B31" ca="1" si="0">RAND()/15</f>
        <v>2.8052682397517761E-2</v>
      </c>
      <c r="C4" s="11">
        <f t="shared" ref="C4:C32" ca="1" si="1">(2*RAND() -1)/10</f>
        <v>-1.0958604265908046E-2</v>
      </c>
      <c r="D4" s="11">
        <f t="shared" ref="D4:D31" ca="1" si="2">RAND()/15</f>
        <v>3.4920521058047813E-2</v>
      </c>
      <c r="E4" s="3" t="s">
        <v>52</v>
      </c>
      <c r="F4" s="3" t="s">
        <v>46</v>
      </c>
      <c r="G4" s="58">
        <f ca="1"/>
        <v>7.313221035439569E-5</v>
      </c>
      <c r="H4" s="58">
        <f ca="1"/>
        <v>-4.5487942762606036E-6</v>
      </c>
      <c r="I4" s="71"/>
      <c r="J4" s="28"/>
      <c r="K4" s="35" t="s">
        <v>46</v>
      </c>
      <c r="L4" s="35"/>
      <c r="M4" s="35"/>
      <c r="N4" s="5">
        <f ca="1">N5+N9</f>
        <v>0.21676210733844192</v>
      </c>
      <c r="O4" s="6">
        <f ca="1">(O5 * N5+O9 * N9)/N4</f>
        <v>-3.030149147362831E-2</v>
      </c>
      <c r="P4" s="5">
        <f ca="1">P5+P9</f>
        <v>0.25848146558263491</v>
      </c>
      <c r="Q4" s="6">
        <f ca="1">(Q5 * P5+Q9 * P9)/P4</f>
        <v>-3.7435842487421878E-2</v>
      </c>
      <c r="R4" s="15">
        <f ca="1">(N4-P4)*(Q4-$G$52)</f>
        <v>8.0381343154756939E-4</v>
      </c>
      <c r="S4" s="16">
        <f ca="1">S5+S9</f>
        <v>2.2227174769687899E-3</v>
      </c>
      <c r="T4" s="16">
        <f ca="1">T5+T9</f>
        <v>-1.2079141741698572E-3</v>
      </c>
      <c r="U4" s="16">
        <f ca="1">U5+U9</f>
        <v>5.3165365744310916E-4</v>
      </c>
      <c r="V4" s="8"/>
      <c r="W4" s="28"/>
      <c r="X4" s="28"/>
      <c r="Y4" s="28"/>
      <c r="Z4" s="28"/>
    </row>
    <row r="5" spans="1:30" s="7" customFormat="1" x14ac:dyDescent="0.2">
      <c r="A5" s="33" t="s">
        <v>7</v>
      </c>
      <c r="B5" s="11">
        <f t="shared" ca="1" si="0"/>
        <v>5.8186965668117534E-2</v>
      </c>
      <c r="C5" s="11">
        <f t="shared" ca="1" si="1"/>
        <v>1.0553828282934118E-2</v>
      </c>
      <c r="D5" s="11">
        <f t="shared" ca="1" si="2"/>
        <v>5.1265090585361578E-2</v>
      </c>
      <c r="E5" s="3" t="s">
        <v>52</v>
      </c>
      <c r="F5" s="3" t="s">
        <v>46</v>
      </c>
      <c r="G5" s="58">
        <f ca="1"/>
        <v>4.8790805779184945E-5</v>
      </c>
      <c r="H5" s="58">
        <f ca="1"/>
        <v>4.5845843668961663E-6</v>
      </c>
      <c r="I5" s="71"/>
      <c r="J5" s="28"/>
      <c r="K5" s="35"/>
      <c r="L5" s="35" t="s">
        <v>52</v>
      </c>
      <c r="M5" s="35"/>
      <c r="N5" s="9">
        <f ca="1">SUM(N6:N8)</f>
        <v>0.14433478363812205</v>
      </c>
      <c r="O5" s="9">
        <f ca="1">SUMPRODUCT(O6:O8,N6:N8)/SUM(N6:N8)</f>
        <v>-1.5510514442540757E-3</v>
      </c>
      <c r="P5" s="9">
        <f ca="1">SUM(P6:P8)</f>
        <v>0.13664437138600671</v>
      </c>
      <c r="Q5" s="9">
        <f ca="1">SUMPRODUCT(Q6:Q8,P6:P8)/SUM(P6:P8)</f>
        <v>-2.2133841665416334E-3</v>
      </c>
      <c r="R5" s="15" t="s">
        <v>1</v>
      </c>
      <c r="S5" s="16">
        <f ca="1">N$4*((N5/N$4)-(P5/P$4))*(Q5-Q$4)</f>
        <v>1.0476938375581994E-3</v>
      </c>
      <c r="T5" s="16">
        <f ca="1">SUM(T6:T8)</f>
        <v>9.0504038485366125E-5</v>
      </c>
      <c r="U5" s="16">
        <f ca="1">SUM(U6:U8)</f>
        <v>5.093611682457145E-6</v>
      </c>
      <c r="V5" s="8"/>
      <c r="W5" s="28"/>
      <c r="X5" s="28"/>
      <c r="Y5" s="28"/>
      <c r="Z5" s="28"/>
    </row>
    <row r="6" spans="1:30" x14ac:dyDescent="0.2">
      <c r="A6" s="33" t="s">
        <v>8</v>
      </c>
      <c r="B6" s="11">
        <f t="shared" ca="1" si="0"/>
        <v>1.749570249661506E-2</v>
      </c>
      <c r="C6" s="11">
        <f t="shared" ca="1" si="1"/>
        <v>-5.9306910865725329E-2</v>
      </c>
      <c r="D6" s="11">
        <f t="shared" ca="1" si="2"/>
        <v>6.4242152940239286E-2</v>
      </c>
      <c r="E6" s="3" t="s">
        <v>53</v>
      </c>
      <c r="F6" s="3" t="s">
        <v>46</v>
      </c>
      <c r="G6" s="58">
        <f t="array" aca="1" ref="G6:H7" ca="1">T10:U11</f>
        <v>-6.1378943069189328E-4</v>
      </c>
      <c r="H6" s="58">
        <f ca="1"/>
        <v>4.9817703740562703E-4</v>
      </c>
      <c r="I6" s="71"/>
      <c r="J6" s="28"/>
      <c r="M6" s="34" t="str">
        <f t="array" ref="M6:P8">A3:D5</f>
        <v>GENERAL MOTORS</v>
      </c>
      <c r="N6" s="9">
        <f ca="1"/>
        <v>5.8095135572486759E-2</v>
      </c>
      <c r="O6" s="9">
        <f ca="1"/>
        <v>-9.1323941043346853E-3</v>
      </c>
      <c r="P6" s="9">
        <f ca="1"/>
        <v>5.0458759742597316E-2</v>
      </c>
      <c r="Q6" s="9">
        <f ca="1">O6</f>
        <v>-9.1323941043346853E-3</v>
      </c>
      <c r="R6" s="17" t="s">
        <v>1</v>
      </c>
      <c r="S6" s="17" t="s">
        <v>1</v>
      </c>
      <c r="T6" s="18">
        <f ca="1">P$5*((N6/N$5)-(P6/P$5))*(O6-Q$5)</f>
        <v>-3.141897764821451E-5</v>
      </c>
      <c r="U6" s="18">
        <f ca="1">(N6-P6)*(O$5-Q$5)</f>
        <v>5.0578215918215823E-6</v>
      </c>
      <c r="V6" s="8"/>
      <c r="W6" s="28"/>
      <c r="X6" s="28"/>
      <c r="Y6" s="28"/>
      <c r="Z6" s="28"/>
      <c r="AA6" s="7"/>
      <c r="AB6" s="7"/>
      <c r="AC6" s="7"/>
      <c r="AD6" s="7"/>
    </row>
    <row r="7" spans="1:30" x14ac:dyDescent="0.2">
      <c r="A7" s="33" t="s">
        <v>20</v>
      </c>
      <c r="B7" s="11">
        <f t="shared" ca="1" si="0"/>
        <v>5.4931621203704831E-2</v>
      </c>
      <c r="C7" s="11">
        <f t="shared" ca="1" si="1"/>
        <v>-9.6606076571531974E-2</v>
      </c>
      <c r="D7" s="11">
        <f t="shared" ca="1" si="2"/>
        <v>5.75949412563889E-2</v>
      </c>
      <c r="E7" s="3" t="s">
        <v>53</v>
      </c>
      <c r="F7" s="3" t="s">
        <v>46</v>
      </c>
      <c r="G7" s="58">
        <f ca="1"/>
        <v>-6.8462878196332998E-4</v>
      </c>
      <c r="H7" s="58">
        <f ca="1"/>
        <v>2.8383008355024991E-5</v>
      </c>
      <c r="I7" s="71"/>
      <c r="J7" s="28"/>
      <c r="M7" s="34" t="str">
        <v>HOME DEPOT</v>
      </c>
      <c r="N7" s="9">
        <f ca="1"/>
        <v>2.8052682397517761E-2</v>
      </c>
      <c r="O7" s="9">
        <f ca="1"/>
        <v>-1.0958604265908046E-2</v>
      </c>
      <c r="P7" s="9">
        <f ca="1"/>
        <v>3.4920521058047813E-2</v>
      </c>
      <c r="Q7" s="9">
        <f t="shared" ref="Q7:Q8" ca="1" si="3">O7</f>
        <v>-1.0958604265908046E-2</v>
      </c>
      <c r="R7" s="17" t="s">
        <v>1</v>
      </c>
      <c r="S7" s="17" t="s">
        <v>1</v>
      </c>
      <c r="T7" s="18">
        <f ca="1">P$5*((N7/N$5)-(P7/P$5))*(O7-Q$5)</f>
        <v>7.313221035439569E-5</v>
      </c>
      <c r="U7" s="18">
        <f ca="1">(N7-P7)*(O$5-Q$5)</f>
        <v>-4.5487942762606036E-6</v>
      </c>
      <c r="V7" s="8"/>
      <c r="W7" s="28"/>
      <c r="X7" s="28"/>
      <c r="Y7" s="28"/>
      <c r="Z7" s="28"/>
      <c r="AA7" s="7"/>
      <c r="AB7" s="7"/>
      <c r="AC7" s="7"/>
      <c r="AD7" s="7"/>
    </row>
    <row r="8" spans="1:30" x14ac:dyDescent="0.2">
      <c r="A8" s="33" t="s">
        <v>15</v>
      </c>
      <c r="B8" s="11">
        <f t="shared" ca="1" si="0"/>
        <v>4.3708137676821454E-2</v>
      </c>
      <c r="C8" s="11">
        <f t="shared" ca="1" si="1"/>
        <v>3.7918745766342375E-2</v>
      </c>
      <c r="D8" s="11">
        <f t="shared" ca="1" si="2"/>
        <v>5.1387291192953675E-2</v>
      </c>
      <c r="E8" s="3" t="s">
        <v>52</v>
      </c>
      <c r="F8" s="3" t="s">
        <v>10</v>
      </c>
      <c r="G8" s="58">
        <f t="array" aca="1" ref="G8:H9" ca="1">T14:U15</f>
        <v>-5.5609650255703576E-4</v>
      </c>
      <c r="H8" s="58">
        <f ca="1"/>
        <v>1.0914553969647775E-4</v>
      </c>
      <c r="I8" s="71"/>
      <c r="J8" s="28"/>
      <c r="M8" s="34" t="str">
        <v>MCDONALD'S</v>
      </c>
      <c r="N8" s="9">
        <f ca="1"/>
        <v>5.8186965668117534E-2</v>
      </c>
      <c r="O8" s="9">
        <f ca="1"/>
        <v>1.0553828282934118E-2</v>
      </c>
      <c r="P8" s="9">
        <f ca="1"/>
        <v>5.1265090585361578E-2</v>
      </c>
      <c r="Q8" s="9">
        <f t="shared" ca="1" si="3"/>
        <v>1.0553828282934118E-2</v>
      </c>
      <c r="R8" s="17" t="s">
        <v>1</v>
      </c>
      <c r="S8" s="17" t="s">
        <v>1</v>
      </c>
      <c r="T8" s="18">
        <f ca="1">P$5*((N8/N$5)-(P8/P$5))*(O8-Q$5)</f>
        <v>4.8790805779184945E-5</v>
      </c>
      <c r="U8" s="18">
        <f ca="1">(N8-P8)*(O$5-Q$5)</f>
        <v>4.5845843668961663E-6</v>
      </c>
      <c r="V8" s="8"/>
      <c r="W8" s="28"/>
      <c r="X8" s="28"/>
      <c r="Y8" s="28"/>
      <c r="Z8" s="28"/>
      <c r="AA8" s="7"/>
      <c r="AB8" s="7"/>
      <c r="AC8" s="7"/>
      <c r="AD8" s="7"/>
    </row>
    <row r="9" spans="1:30" s="7" customFormat="1" x14ac:dyDescent="0.2">
      <c r="A9" s="33" t="s">
        <v>16</v>
      </c>
      <c r="B9" s="11">
        <f t="shared" ca="1" si="0"/>
        <v>6.1842591402323635E-2</v>
      </c>
      <c r="C9" s="11">
        <f t="shared" ca="1" si="1"/>
        <v>-5.4590914137145299E-2</v>
      </c>
      <c r="D9" s="11">
        <f t="shared" ca="1" si="2"/>
        <v>3.9125285603013052E-2</v>
      </c>
      <c r="E9" s="3" t="s">
        <v>52</v>
      </c>
      <c r="F9" s="3" t="s">
        <v>10</v>
      </c>
      <c r="G9" s="58">
        <f ca="1"/>
        <v>-7.3037915168805336E-4</v>
      </c>
      <c r="H9" s="58">
        <f ca="1"/>
        <v>-3.2288618748235802E-4</v>
      </c>
      <c r="I9" s="71"/>
      <c r="J9" s="28"/>
      <c r="K9" s="35"/>
      <c r="L9" s="35" t="s">
        <v>53</v>
      </c>
      <c r="M9" s="35"/>
      <c r="N9" s="9">
        <f ca="1">SUM(N10:N11)</f>
        <v>7.2427323700319887E-2</v>
      </c>
      <c r="O9" s="9">
        <f ca="1">SUMPRODUCT(O10:O11,N10:N11)/SUM(N10:N11)</f>
        <v>-8.7596008641079665E-2</v>
      </c>
      <c r="P9" s="9">
        <f ca="1">SUM(P10:P11)</f>
        <v>0.12183709419662819</v>
      </c>
      <c r="Q9" s="9">
        <f ca="1">SUMPRODUCT(Q10:Q11,P10:P11)/SUM(P10:P11)</f>
        <v>-7.6939006180402489E-2</v>
      </c>
      <c r="R9" s="15" t="s">
        <v>1</v>
      </c>
      <c r="S9" s="16">
        <f ca="1">N$4*((N9/N$4)-(P9/P$4))*(Q9-Q$4)</f>
        <v>1.1750236394105907E-3</v>
      </c>
      <c r="T9" s="16">
        <f ca="1">SUM(T10:T11)</f>
        <v>-1.2984182126552233E-3</v>
      </c>
      <c r="U9" s="16">
        <f ca="1">SUM(U10:U11)</f>
        <v>5.2656004576065202E-4</v>
      </c>
      <c r="V9" s="8"/>
      <c r="W9" s="28"/>
      <c r="X9" s="28"/>
      <c r="Y9" s="28"/>
      <c r="Z9" s="28"/>
    </row>
    <row r="10" spans="1:30" x14ac:dyDescent="0.2">
      <c r="A10" s="33" t="s">
        <v>23</v>
      </c>
      <c r="B10" s="11">
        <f t="shared" ca="1" si="0"/>
        <v>6.4864394073070319E-2</v>
      </c>
      <c r="C10" s="11">
        <f t="shared" ca="1" si="1"/>
        <v>-8.2214222763363917E-2</v>
      </c>
      <c r="D10" s="11">
        <f t="shared" ca="1" si="2"/>
        <v>3.9996585682806549E-2</v>
      </c>
      <c r="E10" s="3" t="s">
        <v>53</v>
      </c>
      <c r="F10" s="3" t="s">
        <v>10</v>
      </c>
      <c r="G10" s="58">
        <f t="array" aca="1" ref="G10:H10" ca="1">T17:U17</f>
        <v>0</v>
      </c>
      <c r="H10" s="58">
        <f ca="1"/>
        <v>0</v>
      </c>
      <c r="I10" s="71"/>
      <c r="J10" s="28"/>
      <c r="M10" s="34" t="str">
        <f t="array" ref="M10:P11">A6:D7</f>
        <v>WALMART</v>
      </c>
      <c r="N10" s="9">
        <f ca="1"/>
        <v>1.749570249661506E-2</v>
      </c>
      <c r="O10" s="9">
        <f ca="1"/>
        <v>-5.9306910865725329E-2</v>
      </c>
      <c r="P10" s="9">
        <f ca="1"/>
        <v>6.4242152940239286E-2</v>
      </c>
      <c r="Q10" s="9">
        <f t="shared" ref="Q10:Q11" ca="1" si="4">O10</f>
        <v>-5.9306910865725329E-2</v>
      </c>
      <c r="R10" s="17" t="s">
        <v>1</v>
      </c>
      <c r="S10" s="17" t="s">
        <v>1</v>
      </c>
      <c r="T10" s="18">
        <f ca="1">P$9*((N10/N$9)-(P10/P$9))*(O10-Q$9)</f>
        <v>-6.1378943069189328E-4</v>
      </c>
      <c r="U10" s="18">
        <f ca="1">(N10-P10)*(O$9-Q$9)</f>
        <v>4.9817703740562703E-4</v>
      </c>
      <c r="V10" s="8"/>
      <c r="W10" s="28"/>
      <c r="X10" s="28"/>
      <c r="Y10" s="28"/>
      <c r="Z10" s="28"/>
      <c r="AA10" s="7"/>
      <c r="AB10" s="7"/>
      <c r="AC10" s="7"/>
      <c r="AD10" s="7"/>
    </row>
    <row r="11" spans="1:30" x14ac:dyDescent="0.2">
      <c r="A11" s="33" t="s">
        <v>27</v>
      </c>
      <c r="B11" s="11">
        <f t="shared" ca="1" si="0"/>
        <v>5.4446541122915484E-2</v>
      </c>
      <c r="C11" s="11">
        <f t="shared" ca="1" si="1"/>
        <v>2.4771320369684924E-2</v>
      </c>
      <c r="D11" s="11">
        <f t="shared" ca="1" si="2"/>
        <v>6.0387144339256592E-2</v>
      </c>
      <c r="E11" s="3" t="s">
        <v>52</v>
      </c>
      <c r="F11" s="3" t="s">
        <v>19</v>
      </c>
      <c r="G11" s="58">
        <f t="array" aca="1" ref="G11:H12" ca="1">T20:U21</f>
        <v>1.0839751507889842E-4</v>
      </c>
      <c r="H11" s="58">
        <f ca="1"/>
        <v>-1.0499632080955392E-5</v>
      </c>
      <c r="I11" s="71"/>
      <c r="J11" s="28"/>
      <c r="M11" s="34" t="str">
        <v>DISNEY (WALT)</v>
      </c>
      <c r="N11" s="9">
        <f ca="1"/>
        <v>5.4931621203704831E-2</v>
      </c>
      <c r="O11" s="9">
        <f ca="1"/>
        <v>-9.6606076571531974E-2</v>
      </c>
      <c r="P11" s="9">
        <f ca="1"/>
        <v>5.75949412563889E-2</v>
      </c>
      <c r="Q11" s="9">
        <f t="shared" ca="1" si="4"/>
        <v>-9.6606076571531974E-2</v>
      </c>
      <c r="R11" s="17" t="s">
        <v>1</v>
      </c>
      <c r="S11" s="17" t="s">
        <v>1</v>
      </c>
      <c r="T11" s="18">
        <f ca="1">P$9*((N11/N$9)-(P11/P$9))*(O11-Q$9)</f>
        <v>-6.8462878196332998E-4</v>
      </c>
      <c r="U11" s="18">
        <f ca="1">(N11-P11)*(O$9-Q$9)</f>
        <v>2.8383008355024991E-5</v>
      </c>
      <c r="V11" s="8"/>
      <c r="W11" s="28"/>
      <c r="X11" s="28"/>
      <c r="Y11" s="28"/>
      <c r="Z11" s="28"/>
      <c r="AA11" s="7"/>
      <c r="AB11" s="7"/>
      <c r="AC11" s="7"/>
      <c r="AD11" s="7"/>
    </row>
    <row r="12" spans="1:30" s="7" customFormat="1" x14ac:dyDescent="0.2">
      <c r="A12" s="33" t="s">
        <v>18</v>
      </c>
      <c r="B12" s="11">
        <f t="shared" ca="1" si="0"/>
        <v>6.5852327722909623E-2</v>
      </c>
      <c r="C12" s="11">
        <f t="shared" ca="1" si="1"/>
        <v>6.5372828545130268E-2</v>
      </c>
      <c r="D12" s="11">
        <f t="shared" ca="1" si="2"/>
        <v>6.1330399175519752E-2</v>
      </c>
      <c r="E12" s="3" t="s">
        <v>52</v>
      </c>
      <c r="F12" s="3" t="s">
        <v>19</v>
      </c>
      <c r="G12" s="58">
        <f ca="1"/>
        <v>1.0673037314420368E-4</v>
      </c>
      <c r="H12" s="58">
        <f ca="1"/>
        <v>7.9922163313922452E-6</v>
      </c>
      <c r="I12" s="71"/>
      <c r="J12" s="28"/>
      <c r="K12" s="35" t="s">
        <v>10</v>
      </c>
      <c r="L12" s="35"/>
      <c r="M12" s="35"/>
      <c r="N12" s="5">
        <f ca="1">N13+N16</f>
        <v>0.17041512315221541</v>
      </c>
      <c r="O12" s="6">
        <f ca="1">(O13 * N13+O16 * N16)/N12</f>
        <v>-4.1378144439744122E-2</v>
      </c>
      <c r="P12" s="5">
        <f ca="1">P13+P16</f>
        <v>0.13050916247877326</v>
      </c>
      <c r="Q12" s="6">
        <f ca="1">(Q13 * P13+Q16 * P16)/P12</f>
        <v>-2.6631323162803099E-2</v>
      </c>
      <c r="R12" s="15">
        <f ca="1">(N12-P12)*(Q12-$G$52)</f>
        <v>-3.3770969231021344E-4</v>
      </c>
      <c r="S12" s="15">
        <f ca="1">S13+S16</f>
        <v>-1.012865061982646E-3</v>
      </c>
      <c r="T12" s="16">
        <f ca="1">T13+T16</f>
        <v>-1.2864756542450891E-3</v>
      </c>
      <c r="U12" s="16">
        <f ca="1">U13+U16</f>
        <v>-2.1374064778588027E-4</v>
      </c>
      <c r="V12" s="8"/>
      <c r="W12" s="28"/>
      <c r="X12" s="28"/>
      <c r="Y12" s="28"/>
      <c r="Z12" s="28"/>
    </row>
    <row r="13" spans="1:30" s="7" customFormat="1" x14ac:dyDescent="0.2">
      <c r="A13" s="33" t="s">
        <v>29</v>
      </c>
      <c r="B13" s="11">
        <f t="shared" ca="1" si="0"/>
        <v>3.4695122405584804E-2</v>
      </c>
      <c r="C13" s="11">
        <f t="shared" ca="1" si="1"/>
        <v>-8.9897085337636559E-2</v>
      </c>
      <c r="D13" s="11">
        <f t="shared" ca="1" si="2"/>
        <v>5.7737811009803679E-2</v>
      </c>
      <c r="E13" s="3" t="s">
        <v>52</v>
      </c>
      <c r="F13" s="3" t="s">
        <v>25</v>
      </c>
      <c r="G13" s="58">
        <f t="array" aca="1" ref="G13:H14" ca="1">T24:U25</f>
        <v>-9.7175809754723903E-5</v>
      </c>
      <c r="H13" s="58">
        <f ca="1"/>
        <v>5.7720914910624464E-5</v>
      </c>
      <c r="I13" s="71"/>
      <c r="J13" s="28"/>
      <c r="K13" s="35"/>
      <c r="L13" s="35" t="s">
        <v>52</v>
      </c>
      <c r="M13" s="35"/>
      <c r="N13" s="9">
        <f ca="1">SUM(N14:N15)</f>
        <v>0.10555072907914509</v>
      </c>
      <c r="O13" s="9">
        <f ca="1">SUMPRODUCT(O14:O15,N14:N15)/SUM(N14:N15)</f>
        <v>-1.6283031408398936E-2</v>
      </c>
      <c r="P13" s="9">
        <f ca="1">SUM(P14:P15)</f>
        <v>9.051257679596672E-2</v>
      </c>
      <c r="Q13" s="9">
        <f ca="1">SUMPRODUCT(Q14:Q15,P14:P15)/SUM(P14:P15)</f>
        <v>-2.0698060226598904E-3</v>
      </c>
      <c r="R13" s="15" t="s">
        <v>1</v>
      </c>
      <c r="S13" s="16">
        <f ca="1">N$12*((N13/N$12)-(P13/P$12))*(Q13-Q$12)</f>
        <v>-3.1040843008473885E-4</v>
      </c>
      <c r="T13" s="16">
        <f ca="1">SUM(T14:T15)</f>
        <v>-1.2864756542450891E-3</v>
      </c>
      <c r="U13" s="16">
        <f ca="1">SUM(U14:U15)</f>
        <v>-2.1374064778588027E-4</v>
      </c>
      <c r="V13" s="8"/>
      <c r="W13" s="28"/>
      <c r="X13" s="28"/>
      <c r="Y13" s="28"/>
      <c r="Z13" s="28"/>
    </row>
    <row r="14" spans="1:30" x14ac:dyDescent="0.2">
      <c r="A14" s="33" t="s">
        <v>24</v>
      </c>
      <c r="B14" s="11">
        <f t="shared" ca="1" si="0"/>
        <v>1.4040706412231837E-2</v>
      </c>
      <c r="C14" s="11">
        <f t="shared" ca="1" si="1"/>
        <v>-6.7880543799773707E-2</v>
      </c>
      <c r="D14" s="11">
        <f t="shared" ca="1" si="2"/>
        <v>3.879342396959741E-2</v>
      </c>
      <c r="E14" s="3" t="s">
        <v>52</v>
      </c>
      <c r="F14" s="3" t="s">
        <v>25</v>
      </c>
      <c r="G14" s="58">
        <f ca="1"/>
        <v>-1.4463066066919066E-4</v>
      </c>
      <c r="H14" s="58">
        <f ca="1"/>
        <v>6.2004461739496367E-5</v>
      </c>
      <c r="I14" s="71"/>
      <c r="J14" s="28"/>
      <c r="M14" s="34" t="str">
        <f t="array" ref="M14:P15">A8:D9</f>
        <v>COCA-COLA</v>
      </c>
      <c r="N14" s="9">
        <f ca="1"/>
        <v>4.3708137676821454E-2</v>
      </c>
      <c r="O14" s="9">
        <f ca="1"/>
        <v>3.7918745766342375E-2</v>
      </c>
      <c r="P14" s="9">
        <f ca="1"/>
        <v>5.1387291192953675E-2</v>
      </c>
      <c r="Q14" s="9">
        <f t="shared" ref="Q14:Q15" ca="1" si="5">O14</f>
        <v>3.7918745766342375E-2</v>
      </c>
      <c r="R14" s="17" t="s">
        <v>1</v>
      </c>
      <c r="S14" s="17" t="s">
        <v>1</v>
      </c>
      <c r="T14" s="18">
        <f ca="1">P$13*((N14/N$13)-(P14/P$13))*(O14-Q$13)</f>
        <v>-5.5609650255703576E-4</v>
      </c>
      <c r="U14" s="18">
        <f ca="1">(N14-P14)*(O$13-Q$13)</f>
        <v>1.0914553969647775E-4</v>
      </c>
      <c r="V14" s="8"/>
      <c r="W14" s="28"/>
      <c r="X14" s="28"/>
      <c r="Y14" s="28"/>
      <c r="Z14" s="28"/>
      <c r="AA14" s="7"/>
      <c r="AB14" s="7"/>
      <c r="AC14" s="7"/>
      <c r="AD14" s="7"/>
    </row>
    <row r="15" spans="1:30" x14ac:dyDescent="0.2">
      <c r="A15" s="33" t="s">
        <v>30</v>
      </c>
      <c r="B15" s="11">
        <f t="shared" ca="1" si="0"/>
        <v>2.382883015088794E-2</v>
      </c>
      <c r="C15" s="11">
        <f t="shared" ca="1" si="1"/>
        <v>9.9076999114231776E-2</v>
      </c>
      <c r="D15" s="11">
        <f t="shared" ca="1" si="2"/>
        <v>6.0115432813746567E-2</v>
      </c>
      <c r="E15" s="3" t="s">
        <v>53</v>
      </c>
      <c r="F15" s="3" t="s">
        <v>25</v>
      </c>
      <c r="G15" s="58">
        <f t="array" aca="1" ref="G15:H16" ca="1">T27:U28</f>
        <v>-1.7070476814034217E-3</v>
      </c>
      <c r="H15" s="58">
        <f ca="1"/>
        <v>1.4055038633073705E-3</v>
      </c>
      <c r="I15" s="71"/>
      <c r="J15" s="28"/>
      <c r="M15" s="34" t="str">
        <v>KRAFT FOODS</v>
      </c>
      <c r="N15" s="9">
        <f ca="1"/>
        <v>6.1842591402323635E-2</v>
      </c>
      <c r="O15" s="9">
        <f ca="1"/>
        <v>-5.4590914137145299E-2</v>
      </c>
      <c r="P15" s="9">
        <f ca="1"/>
        <v>3.9125285603013052E-2</v>
      </c>
      <c r="Q15" s="9">
        <f t="shared" ca="1" si="5"/>
        <v>-5.4590914137145299E-2</v>
      </c>
      <c r="R15" s="17" t="s">
        <v>1</v>
      </c>
      <c r="S15" s="17" t="s">
        <v>1</v>
      </c>
      <c r="T15" s="18">
        <f ca="1">P$13*((N15/N$13)-(P15/P$13))*(O15-Q$13)</f>
        <v>-7.3037915168805336E-4</v>
      </c>
      <c r="U15" s="18">
        <f ca="1">(N15-P15)*(O$13-Q$13)</f>
        <v>-3.2288618748235802E-4</v>
      </c>
      <c r="V15" s="8"/>
      <c r="W15" s="28"/>
      <c r="X15" s="28"/>
      <c r="Y15" s="28"/>
      <c r="Z15" s="28"/>
      <c r="AA15" s="7"/>
      <c r="AB15" s="7"/>
      <c r="AC15" s="7"/>
      <c r="AD15" s="7"/>
    </row>
    <row r="16" spans="1:30" s="7" customFormat="1" x14ac:dyDescent="0.2">
      <c r="A16" s="33" t="s">
        <v>31</v>
      </c>
      <c r="B16" s="11">
        <f t="shared" ca="1" si="0"/>
        <v>3.9139384857242041E-2</v>
      </c>
      <c r="C16" s="11">
        <f t="shared" ca="1" si="1"/>
        <v>-9.5986313429656439E-2</v>
      </c>
      <c r="D16" s="11">
        <f t="shared" ca="1" si="2"/>
        <v>4.4071711617980618E-2</v>
      </c>
      <c r="E16" s="3" t="s">
        <v>53</v>
      </c>
      <c r="F16" s="3" t="s">
        <v>25</v>
      </c>
      <c r="G16" s="58">
        <f ca="1"/>
        <v>-2.3284757145534121E-3</v>
      </c>
      <c r="H16" s="58">
        <f ca="1"/>
        <v>1.910458353382336E-4</v>
      </c>
      <c r="I16" s="71"/>
      <c r="J16" s="28"/>
      <c r="K16" s="35"/>
      <c r="L16" s="35" t="s">
        <v>53</v>
      </c>
      <c r="M16" s="35"/>
      <c r="N16" s="9">
        <f ca="1">SUM(N17)</f>
        <v>6.4864394073070319E-2</v>
      </c>
      <c r="O16" s="9">
        <f ca="1">SUMPRODUCT(O17,N17)/SUM(N17)</f>
        <v>-8.2214222763363917E-2</v>
      </c>
      <c r="P16" s="9">
        <f ca="1">SUM(P17)</f>
        <v>3.9996585682806549E-2</v>
      </c>
      <c r="Q16" s="9">
        <f ca="1">SUMPRODUCT(Q17,P17)/SUM(P17)</f>
        <v>-8.2214222763363917E-2</v>
      </c>
      <c r="R16" s="15" t="s">
        <v>1</v>
      </c>
      <c r="S16" s="16">
        <f ca="1">N$12*((N16/N$12)-(P16/P$12))*(Q16-Q$12)</f>
        <v>-7.0245663189790722E-4</v>
      </c>
      <c r="T16" s="16">
        <f ca="1">T17</f>
        <v>0</v>
      </c>
      <c r="U16" s="16">
        <f ca="1">U17</f>
        <v>0</v>
      </c>
      <c r="V16" s="8"/>
      <c r="W16" s="28"/>
      <c r="X16" s="28"/>
      <c r="Y16" s="28"/>
      <c r="Z16" s="28"/>
    </row>
    <row r="17" spans="1:30" x14ac:dyDescent="0.2">
      <c r="A17" s="33" t="s">
        <v>2</v>
      </c>
      <c r="B17" s="11">
        <f t="shared" ca="1" si="0"/>
        <v>5.8208840071702843E-2</v>
      </c>
      <c r="C17" s="11">
        <f t="shared" ca="1" si="1"/>
        <v>9.6372528169085328E-2</v>
      </c>
      <c r="D17" s="11">
        <f t="shared" ca="1" si="2"/>
        <v>1.4175029688953315E-2</v>
      </c>
      <c r="E17" s="3" t="s">
        <v>52</v>
      </c>
      <c r="F17" s="3" t="s">
        <v>3</v>
      </c>
      <c r="G17" s="58">
        <f t="array" aca="1" ref="G17:H18" ca="1">T31:U32</f>
        <v>2.9005530224635971E-3</v>
      </c>
      <c r="H17" s="58">
        <f ca="1"/>
        <v>2.5307667312118973E-3</v>
      </c>
      <c r="I17" s="71"/>
      <c r="J17" s="28"/>
      <c r="M17" s="34" t="str">
        <f t="array" ref="M17:P17">A10:D10</f>
        <v>PROCTER &amp; GAMBLE</v>
      </c>
      <c r="N17" s="9">
        <f ca="1"/>
        <v>6.4864394073070319E-2</v>
      </c>
      <c r="O17" s="9">
        <f ca="1"/>
        <v>-8.2214222763363917E-2</v>
      </c>
      <c r="P17" s="9">
        <f ca="1"/>
        <v>3.9996585682806549E-2</v>
      </c>
      <c r="Q17" s="9">
        <f ca="1">O17</f>
        <v>-8.2214222763363917E-2</v>
      </c>
      <c r="R17" s="17" t="s">
        <v>1</v>
      </c>
      <c r="S17" s="17" t="s">
        <v>1</v>
      </c>
      <c r="T17" s="18">
        <f ca="1">P$16*((N17/N$16)-(P17/P$16))*(O17-Q$16)</f>
        <v>0</v>
      </c>
      <c r="U17" s="18">
        <f ca="1">(N17-P17)*(O$16-Q$16)</f>
        <v>0</v>
      </c>
      <c r="V17" s="8"/>
      <c r="W17" s="28"/>
      <c r="X17" s="28"/>
      <c r="Y17" s="28"/>
      <c r="Z17" s="28"/>
      <c r="AA17" s="7"/>
      <c r="AB17" s="7"/>
      <c r="AC17" s="7"/>
      <c r="AD17" s="7"/>
    </row>
    <row r="18" spans="1:30" s="7" customFormat="1" x14ac:dyDescent="0.2">
      <c r="A18" s="33" t="s">
        <v>12</v>
      </c>
      <c r="B18" s="11">
        <f t="shared" ca="1" si="0"/>
        <v>2.1631394268486495E-2</v>
      </c>
      <c r="C18" s="11">
        <f t="shared" ca="1" si="1"/>
        <v>-1.6367801260817428E-2</v>
      </c>
      <c r="D18" s="11">
        <f t="shared" ca="1" si="2"/>
        <v>5.0467868184402444E-2</v>
      </c>
      <c r="E18" s="3" t="s">
        <v>52</v>
      </c>
      <c r="F18" s="3" t="s">
        <v>3</v>
      </c>
      <c r="G18" s="58">
        <f ca="1"/>
        <v>8.1468519846280825E-4</v>
      </c>
      <c r="H18" s="58">
        <f ca="1"/>
        <v>-1.6573262272221939E-3</v>
      </c>
      <c r="I18" s="71"/>
      <c r="J18" s="28"/>
      <c r="K18" s="35" t="s">
        <v>19</v>
      </c>
      <c r="L18" s="35"/>
      <c r="M18" s="35"/>
      <c r="N18" s="5">
        <f t="array" aca="1" ref="N18:Q18" ca="1">N19:Q19</f>
        <v>0.12029886884582511</v>
      </c>
      <c r="O18" s="6">
        <f ca="1"/>
        <v>4.6996831283178518E-2</v>
      </c>
      <c r="P18" s="9">
        <f ca="1"/>
        <v>0.12171754351477634</v>
      </c>
      <c r="Q18" s="9">
        <f ca="1"/>
        <v>4.5229395940573319E-2</v>
      </c>
      <c r="R18" s="15">
        <f ca="1">(N18-P18)*(Q18-$G$52)</f>
        <v>-8.9941251967178226E-5</v>
      </c>
      <c r="S18" s="15">
        <f ca="1">S19</f>
        <v>0</v>
      </c>
      <c r="T18" s="16">
        <f ca="1">T19</f>
        <v>2.151278882231021E-4</v>
      </c>
      <c r="U18" s="16">
        <f ca="1">U19</f>
        <v>-2.5074157495631467E-6</v>
      </c>
      <c r="V18" s="8"/>
      <c r="W18" s="28"/>
      <c r="X18" s="28"/>
      <c r="Y18" s="28"/>
      <c r="Z18" s="28"/>
    </row>
    <row r="19" spans="1:30" s="7" customFormat="1" x14ac:dyDescent="0.2">
      <c r="A19" s="33" t="s">
        <v>26</v>
      </c>
      <c r="B19" s="11">
        <f t="shared" ca="1" si="0"/>
        <v>1.6504842265959184E-2</v>
      </c>
      <c r="C19" s="11">
        <f t="shared" ca="1" si="1"/>
        <v>2.8898660508303566E-2</v>
      </c>
      <c r="D19" s="11">
        <f t="shared" ca="1" si="2"/>
        <v>5.5861194116735409E-2</v>
      </c>
      <c r="E19" s="3" t="s">
        <v>53</v>
      </c>
      <c r="F19" s="3" t="s">
        <v>3</v>
      </c>
      <c r="G19" s="58">
        <f t="array" aca="1" ref="G19:H19" ca="1">T34:U34</f>
        <v>0</v>
      </c>
      <c r="H19" s="58">
        <f ca="1"/>
        <v>-1.3654477496868956E-19</v>
      </c>
      <c r="I19" s="71"/>
      <c r="J19" s="28"/>
      <c r="K19" s="35"/>
      <c r="L19" s="35" t="s">
        <v>52</v>
      </c>
      <c r="M19" s="35"/>
      <c r="N19" s="9">
        <f ca="1">SUM(N20:N21)</f>
        <v>0.12029886884582511</v>
      </c>
      <c r="O19" s="9">
        <f ca="1">SUMPRODUCT(O20:O21,N20:N21)/SUM(N20:N21)</f>
        <v>4.6996831283178518E-2</v>
      </c>
      <c r="P19" s="9">
        <f ca="1">SUM(P20:P21)</f>
        <v>0.12171754351477634</v>
      </c>
      <c r="Q19" s="9">
        <f ca="1">SUMPRODUCT(Q20:Q21,P20:P21)/SUM(P20:P21)</f>
        <v>4.5229395940573319E-2</v>
      </c>
      <c r="R19" s="15" t="s">
        <v>1</v>
      </c>
      <c r="S19" s="16">
        <f ca="1">N$18*((N19/N$18)-(P19/P$18))*(Q19-Q$18)</f>
        <v>0</v>
      </c>
      <c r="T19" s="16">
        <f ca="1">SUM(T20:T21)</f>
        <v>2.151278882231021E-4</v>
      </c>
      <c r="U19" s="16">
        <f ca="1">SUM(U20:U21)</f>
        <v>-2.5074157495631467E-6</v>
      </c>
      <c r="V19" s="8"/>
      <c r="W19" s="28"/>
      <c r="X19" s="28"/>
      <c r="Y19" s="28"/>
      <c r="Z19" s="28"/>
    </row>
    <row r="20" spans="1:30" x14ac:dyDescent="0.2">
      <c r="A20" s="33" t="s">
        <v>32</v>
      </c>
      <c r="B20" s="11">
        <f t="shared" ca="1" si="0"/>
        <v>7.4137834285442107E-3</v>
      </c>
      <c r="C20" s="11">
        <f t="shared" ca="1" si="1"/>
        <v>4.6250045671323445E-2</v>
      </c>
      <c r="D20" s="11">
        <f t="shared" ca="1" si="2"/>
        <v>5.6355350444961504E-3</v>
      </c>
      <c r="E20" s="3" t="s">
        <v>52</v>
      </c>
      <c r="F20" s="3" t="s">
        <v>6</v>
      </c>
      <c r="G20" s="58">
        <f t="array" aca="1" ref="G20:H22" ca="1">T37:U39</f>
        <v>1.0375289718671977E-4</v>
      </c>
      <c r="H20" s="58">
        <f ca="1"/>
        <v>2.4739324884611449E-6</v>
      </c>
      <c r="I20" s="71"/>
      <c r="J20" s="28"/>
      <c r="M20" s="34" t="str">
        <f t="array" ref="M20:P21">A11:D12</f>
        <v>CHEVRON</v>
      </c>
      <c r="N20" s="9">
        <f ca="1"/>
        <v>5.4446541122915484E-2</v>
      </c>
      <c r="O20" s="9">
        <f ca="1"/>
        <v>2.4771320369684924E-2</v>
      </c>
      <c r="P20" s="9">
        <f ca="1"/>
        <v>6.0387144339256592E-2</v>
      </c>
      <c r="Q20" s="9">
        <f t="shared" ref="Q20:Q21" ca="1" si="6">O20</f>
        <v>2.4771320369684924E-2</v>
      </c>
      <c r="R20" s="17" t="s">
        <v>1</v>
      </c>
      <c r="S20" s="17" t="s">
        <v>1</v>
      </c>
      <c r="T20" s="18">
        <f ca="1">P$19*((N20/N$19)-(P20/P$19))*(O20-Q$19)</f>
        <v>1.0839751507889842E-4</v>
      </c>
      <c r="U20" s="18">
        <f ca="1">(N20-P20)*(O$19-Q$19)</f>
        <v>-1.0499632080955392E-5</v>
      </c>
      <c r="V20" s="8"/>
      <c r="W20" s="28"/>
      <c r="X20" s="28"/>
      <c r="Y20" s="28"/>
      <c r="Z20" s="28"/>
      <c r="AA20" s="7"/>
      <c r="AB20" s="7"/>
      <c r="AC20" s="7"/>
      <c r="AD20" s="7"/>
    </row>
    <row r="21" spans="1:30" x14ac:dyDescent="0.2">
      <c r="A21" s="33" t="s">
        <v>14</v>
      </c>
      <c r="B21" s="11">
        <f t="shared" ca="1" si="0"/>
        <v>3.0930381362456176E-2</v>
      </c>
      <c r="C21" s="11">
        <f t="shared" ca="1" si="1"/>
        <v>-5.8800528032082799E-2</v>
      </c>
      <c r="D21" s="11">
        <f t="shared" ca="1" si="2"/>
        <v>3.1641889575893846E-2</v>
      </c>
      <c r="E21" s="3" t="s">
        <v>52</v>
      </c>
      <c r="F21" s="3" t="s">
        <v>6</v>
      </c>
      <c r="G21" s="58">
        <f ca="1"/>
        <v>2.7168906472036086E-5</v>
      </c>
      <c r="H21" s="58">
        <f ca="1"/>
        <v>-9.8986356507934551E-7</v>
      </c>
      <c r="I21" s="71"/>
      <c r="J21" s="28"/>
      <c r="M21" s="34" t="str">
        <v>EXXONMOBIL</v>
      </c>
      <c r="N21" s="9">
        <f ca="1"/>
        <v>6.5852327722909623E-2</v>
      </c>
      <c r="O21" s="9">
        <f ca="1"/>
        <v>6.5372828545130268E-2</v>
      </c>
      <c r="P21" s="9">
        <f ca="1"/>
        <v>6.1330399175519752E-2</v>
      </c>
      <c r="Q21" s="9">
        <f t="shared" ca="1" si="6"/>
        <v>6.5372828545130268E-2</v>
      </c>
      <c r="R21" s="17" t="s">
        <v>1</v>
      </c>
      <c r="S21" s="17" t="s">
        <v>1</v>
      </c>
      <c r="T21" s="18">
        <f ca="1">P$19*((N21/N$19)-(P21/P$19))*(O21-Q$19)</f>
        <v>1.0673037314420368E-4</v>
      </c>
      <c r="U21" s="18">
        <f ca="1">(N21-P21)*(O$19-Q$19)</f>
        <v>7.9922163313922452E-6</v>
      </c>
      <c r="V21" s="8"/>
      <c r="W21" s="28"/>
      <c r="X21" s="28"/>
      <c r="Y21" s="28"/>
      <c r="Z21" s="28"/>
      <c r="AA21" s="7"/>
      <c r="AB21" s="7"/>
      <c r="AC21" s="7"/>
      <c r="AD21" s="7"/>
    </row>
    <row r="22" spans="1:30" s="7" customFormat="1" x14ac:dyDescent="0.2">
      <c r="A22" s="33" t="s">
        <v>33</v>
      </c>
      <c r="B22" s="11">
        <f t="shared" ca="1" si="0"/>
        <v>5.01732381451334E-2</v>
      </c>
      <c r="C22" s="11">
        <f t="shared" ca="1" si="1"/>
        <v>-5.8914995026957365E-2</v>
      </c>
      <c r="D22" s="11">
        <f t="shared" ca="1" si="2"/>
        <v>4.2686670631944867E-2</v>
      </c>
      <c r="E22" s="3" t="s">
        <v>52</v>
      </c>
      <c r="F22" s="3" t="s">
        <v>6</v>
      </c>
      <c r="G22" s="58">
        <f ca="1"/>
        <v>-1.9674255268009586E-5</v>
      </c>
      <c r="H22" s="58">
        <f ca="1"/>
        <v>1.0415453073980864E-5</v>
      </c>
      <c r="I22" s="71"/>
      <c r="J22" s="28"/>
      <c r="K22" s="35" t="s">
        <v>25</v>
      </c>
      <c r="L22" s="35"/>
      <c r="M22" s="35"/>
      <c r="N22" s="5">
        <f ca="1">N23+N26</f>
        <v>0.11170404382594662</v>
      </c>
      <c r="O22" s="6">
        <f ca="1">(O23 * N23+O26 * N26)/N22</f>
        <v>-4.8951114548802348E-2</v>
      </c>
      <c r="P22" s="5">
        <f ca="1">P23+P26</f>
        <v>0.20071837941112827</v>
      </c>
      <c r="Q22" s="6">
        <f ca="1">(Q23 * P23+Q26 * P26)/P22</f>
        <v>-3.0380895349316001E-2</v>
      </c>
      <c r="R22" s="15">
        <f ca="1">(N22-P22)*(Q22-$G$52)</f>
        <v>1.0870617603625282E-3</v>
      </c>
      <c r="S22" s="15">
        <f ca="1">S23+S26</f>
        <v>4.8668621176816492E-4</v>
      </c>
      <c r="T22" s="16">
        <f ca="1">T23+T26</f>
        <v>-4.2773298663807491E-3</v>
      </c>
      <c r="U22" s="16">
        <f ca="1">U23+U26</f>
        <v>1.7162750752957249E-3</v>
      </c>
      <c r="V22" s="8"/>
      <c r="W22" s="28"/>
      <c r="X22" s="28"/>
      <c r="Y22" s="28"/>
      <c r="Z22" s="28"/>
    </row>
    <row r="23" spans="1:30" s="7" customFormat="1" x14ac:dyDescent="0.2">
      <c r="A23" s="33" t="s">
        <v>5</v>
      </c>
      <c r="B23" s="11">
        <f t="shared" ca="1" si="0"/>
        <v>8.7878164615909169E-3</v>
      </c>
      <c r="C23" s="11">
        <f t="shared" ca="1" si="1"/>
        <v>9.4062032536660192E-2</v>
      </c>
      <c r="D23" s="11">
        <f t="shared" ca="1" si="2"/>
        <v>1.2875043135110195E-3</v>
      </c>
      <c r="E23" s="3" t="s">
        <v>53</v>
      </c>
      <c r="F23" s="3" t="s">
        <v>6</v>
      </c>
      <c r="G23" s="58">
        <f t="array" aca="1" ref="G23:H24" ca="1">T41:U42</f>
        <v>5.7066454379757817E-5</v>
      </c>
      <c r="H23" s="58">
        <f ca="1"/>
        <v>1.6079022664704291E-5</v>
      </c>
      <c r="I23" s="71"/>
      <c r="J23" s="28"/>
      <c r="K23" s="35"/>
      <c r="L23" s="35" t="s">
        <v>52</v>
      </c>
      <c r="M23" s="35"/>
      <c r="N23" s="9">
        <f ca="1">SUM(N24:N25)</f>
        <v>4.8735828817816643E-2</v>
      </c>
      <c r="O23" s="9">
        <f ca="1">SUMPRODUCT(O24:O25,N24:N25)/SUM(N24:N25)</f>
        <v>-8.3554158512663179E-2</v>
      </c>
      <c r="P23" s="9">
        <f ca="1">SUM(P24:P25)</f>
        <v>9.6531234979401082E-2</v>
      </c>
      <c r="Q23" s="9">
        <f ca="1">SUMPRODUCT(Q24:Q25,P24:P25)/SUM(P24:P25)</f>
        <v>-8.1049202780194687E-2</v>
      </c>
      <c r="R23" s="15" t="s">
        <v>1</v>
      </c>
      <c r="S23" s="16">
        <f ca="1">N$22*((N23/N$22)-(P23/P$22))*(Q23-Q$22)</f>
        <v>2.5262483080614536E-4</v>
      </c>
      <c r="T23" s="16">
        <f ca="1">SUM(T24:T25)</f>
        <v>-2.4180647042391457E-4</v>
      </c>
      <c r="U23" s="16">
        <f ca="1">SUM(U24:U25)</f>
        <v>1.1972537665012084E-4</v>
      </c>
      <c r="V23" s="8"/>
      <c r="W23" s="28"/>
      <c r="X23" s="28"/>
      <c r="Y23" s="28"/>
      <c r="Z23" s="28"/>
    </row>
    <row r="24" spans="1:30" x14ac:dyDescent="0.2">
      <c r="A24" s="33" t="s">
        <v>11</v>
      </c>
      <c r="B24" s="11">
        <f t="shared" ca="1" si="0"/>
        <v>5.6259214457157029E-2</v>
      </c>
      <c r="C24" s="11">
        <f t="shared" ca="1" si="1"/>
        <v>6.9964855951370072E-2</v>
      </c>
      <c r="D24" s="11">
        <f t="shared" ca="1" si="2"/>
        <v>2.661954211756298E-2</v>
      </c>
      <c r="E24" s="3" t="s">
        <v>53</v>
      </c>
      <c r="F24" s="3" t="s">
        <v>6</v>
      </c>
      <c r="G24" s="58">
        <f ca="1"/>
        <v>2.7601265959507979E-6</v>
      </c>
      <c r="H24" s="58">
        <f ca="1"/>
        <v>6.3540950551604271E-5</v>
      </c>
      <c r="I24" s="71"/>
      <c r="J24" s="28"/>
      <c r="M24" s="34" t="str">
        <f t="array" ref="M24:P25">A13:D14</f>
        <v>AMER EXPRESS</v>
      </c>
      <c r="N24" s="9">
        <f ca="1"/>
        <v>3.4695122405584804E-2</v>
      </c>
      <c r="O24" s="9">
        <f ca="1"/>
        <v>-8.9897085337636559E-2</v>
      </c>
      <c r="P24" s="9">
        <f ca="1"/>
        <v>5.7737811009803679E-2</v>
      </c>
      <c r="Q24" s="9">
        <f t="shared" ref="Q24:Q25" ca="1" si="7">O24</f>
        <v>-8.9897085337636559E-2</v>
      </c>
      <c r="R24" s="17" t="s">
        <v>1</v>
      </c>
      <c r="S24" s="17" t="s">
        <v>1</v>
      </c>
      <c r="T24" s="18">
        <f ca="1">P$23*((N24/N$23)-(P24/P$23))*(O24-Q$23)</f>
        <v>-9.7175809754723903E-5</v>
      </c>
      <c r="U24" s="18">
        <f ca="1">(N24-P24)*(O$23-Q$23)</f>
        <v>5.7720914910624464E-5</v>
      </c>
      <c r="V24" s="8"/>
      <c r="W24" s="28"/>
      <c r="X24" s="28"/>
      <c r="Y24" s="28"/>
      <c r="Z24" s="28"/>
      <c r="AA24" s="7"/>
      <c r="AB24" s="7"/>
      <c r="AC24" s="7"/>
      <c r="AD24" s="7"/>
    </row>
    <row r="25" spans="1:30" x14ac:dyDescent="0.2">
      <c r="A25" s="33" t="s">
        <v>4</v>
      </c>
      <c r="B25" s="11">
        <f t="shared" ca="1" si="0"/>
        <v>4.4973258573378437E-2</v>
      </c>
      <c r="C25" s="11">
        <f t="shared" ca="1" si="1"/>
        <v>7.8891111651820493E-3</v>
      </c>
      <c r="D25" s="11">
        <f t="shared" ca="1" si="2"/>
        <v>6.0567931150343597E-2</v>
      </c>
      <c r="E25" s="3" t="s">
        <v>52</v>
      </c>
      <c r="F25" s="3" t="s">
        <v>47</v>
      </c>
      <c r="G25" s="58">
        <f t="array" aca="1" ref="G25:H26" ca="1">T45:U46</f>
        <v>-5.7404783636807143E-4</v>
      </c>
      <c r="H25" s="58">
        <f ca="1"/>
        <v>1.432388748599624E-4</v>
      </c>
      <c r="I25" s="71"/>
      <c r="J25" s="28"/>
      <c r="M25" s="34" t="str">
        <v>BANK OF AMERICA</v>
      </c>
      <c r="N25" s="9">
        <f ca="1"/>
        <v>1.4040706412231837E-2</v>
      </c>
      <c r="O25" s="9">
        <f ca="1"/>
        <v>-6.7880543799773707E-2</v>
      </c>
      <c r="P25" s="9">
        <f ca="1"/>
        <v>3.879342396959741E-2</v>
      </c>
      <c r="Q25" s="9">
        <f t="shared" ca="1" si="7"/>
        <v>-6.7880543799773707E-2</v>
      </c>
      <c r="R25" s="17" t="s">
        <v>1</v>
      </c>
      <c r="S25" s="17" t="s">
        <v>1</v>
      </c>
      <c r="T25" s="18">
        <f ca="1">P$23*((N25/N$23)-(P25/P$23))*(O25-Q$23)</f>
        <v>-1.4463066066919066E-4</v>
      </c>
      <c r="U25" s="18">
        <f ca="1">(N25-P25)*(O$23-Q$23)</f>
        <v>6.2004461739496367E-5</v>
      </c>
      <c r="V25" s="8"/>
      <c r="W25" s="28"/>
      <c r="X25" s="28"/>
      <c r="Y25" s="28"/>
      <c r="Z25" s="28"/>
      <c r="AA25" s="7"/>
      <c r="AB25" s="7"/>
      <c r="AC25" s="7"/>
      <c r="AD25" s="7"/>
    </row>
    <row r="26" spans="1:30" s="7" customFormat="1" x14ac:dyDescent="0.2">
      <c r="A26" s="33" t="s">
        <v>34</v>
      </c>
      <c r="B26" s="11">
        <f t="shared" ca="1" si="0"/>
        <v>2.2529403454350016E-2</v>
      </c>
      <c r="C26" s="11">
        <f t="shared" ca="1" si="1"/>
        <v>6.0651574737347211E-2</v>
      </c>
      <c r="D26" s="11">
        <f t="shared" ca="1" si="2"/>
        <v>6.2497614983553586E-2</v>
      </c>
      <c r="E26" s="3" t="s">
        <v>52</v>
      </c>
      <c r="F26" s="3" t="s">
        <v>47</v>
      </c>
      <c r="G26" s="58">
        <f ca="1"/>
        <v>-5.5632346673220405E-4</v>
      </c>
      <c r="H26" s="58">
        <f ca="1"/>
        <v>3.6711265474495937E-4</v>
      </c>
      <c r="I26" s="71"/>
      <c r="J26" s="28"/>
      <c r="K26" s="35"/>
      <c r="L26" s="35" t="s">
        <v>53</v>
      </c>
      <c r="M26" s="35"/>
      <c r="N26" s="9">
        <f ca="1">SUM(N27:N28)</f>
        <v>6.2968215008129977E-2</v>
      </c>
      <c r="O26" s="9">
        <f ca="1">SUMPRODUCT(O27:O28,N27:N28)/SUM(N27:N28)</f>
        <v>-2.2169221065234973E-2</v>
      </c>
      <c r="P26" s="9">
        <f ca="1">SUM(P27:P28)</f>
        <v>0.10418714443172719</v>
      </c>
      <c r="Q26" s="9">
        <f ca="1">SUMPRODUCT(Q27:Q28,P27:P28)/SUM(P27:P28)</f>
        <v>1.6564189068692566E-2</v>
      </c>
      <c r="R26" s="15" t="s">
        <v>1</v>
      </c>
      <c r="S26" s="16">
        <f ca="1">N$22*((N26/N$22)-(P26/P$22))*(Q26-Q$22)</f>
        <v>2.3406138096201959E-4</v>
      </c>
      <c r="T26" s="16">
        <f ca="1">SUM(T27:T28)</f>
        <v>-4.0355233959568342E-3</v>
      </c>
      <c r="U26" s="16">
        <f ca="1">SUM(U27:U28)</f>
        <v>1.5965496986456041E-3</v>
      </c>
      <c r="V26" s="8"/>
      <c r="W26" s="28"/>
      <c r="X26" s="28"/>
      <c r="Y26" s="28"/>
      <c r="Z26" s="28"/>
    </row>
    <row r="27" spans="1:30" x14ac:dyDescent="0.2">
      <c r="A27" s="33" t="s">
        <v>13</v>
      </c>
      <c r="B27" s="11">
        <f t="shared" ca="1" si="0"/>
        <v>4.4247386448724044E-2</v>
      </c>
      <c r="C27" s="11">
        <f t="shared" ca="1" si="1"/>
        <v>9.4407463981339881E-2</v>
      </c>
      <c r="D27" s="11">
        <f t="shared" ca="1" si="2"/>
        <v>5.8118934370496873E-2</v>
      </c>
      <c r="E27" s="3" t="s">
        <v>53</v>
      </c>
      <c r="F27" s="3" t="s">
        <v>47</v>
      </c>
      <c r="G27" s="58">
        <f t="array" aca="1" ref="G27:H28" ca="1">T48:U49</f>
        <v>-7.1353295385783141E-5</v>
      </c>
      <c r="H27" s="58">
        <f ca="1"/>
        <v>7.9587304818222991E-4</v>
      </c>
      <c r="I27" s="71"/>
      <c r="J27" s="28"/>
      <c r="M27" s="34" t="str">
        <f t="array" ref="M27:P28">A15:D16</f>
        <v>CITIGROUP</v>
      </c>
      <c r="N27" s="9">
        <f ca="1"/>
        <v>2.382883015088794E-2</v>
      </c>
      <c r="O27" s="9">
        <f ca="1"/>
        <v>9.9076999114231776E-2</v>
      </c>
      <c r="P27" s="9">
        <f ca="1"/>
        <v>6.0115432813746567E-2</v>
      </c>
      <c r="Q27" s="9">
        <f t="shared" ref="Q27:Q28" ca="1" si="8">O27</f>
        <v>9.9076999114231776E-2</v>
      </c>
      <c r="R27" s="17" t="s">
        <v>1</v>
      </c>
      <c r="S27" s="17" t="s">
        <v>1</v>
      </c>
      <c r="T27" s="18">
        <f ca="1">P$26*((N27/N$26)-(P27/P$26))*(O27-Q$26)</f>
        <v>-1.7070476814034217E-3</v>
      </c>
      <c r="U27" s="18">
        <f ca="1">(N27-P27)*(O$26-Q$26)</f>
        <v>1.4055038633073705E-3</v>
      </c>
      <c r="V27" s="8"/>
      <c r="W27" s="28"/>
      <c r="X27" s="28"/>
      <c r="Y27" s="28"/>
      <c r="Z27" s="28"/>
      <c r="AA27" s="7"/>
      <c r="AB27" s="7"/>
      <c r="AC27" s="7"/>
      <c r="AD27" s="7"/>
    </row>
    <row r="28" spans="1:30" x14ac:dyDescent="0.2">
      <c r="A28" s="33" t="s">
        <v>17</v>
      </c>
      <c r="B28" s="11">
        <f t="shared" ca="1" si="0"/>
        <v>6.2110540328838851E-2</v>
      </c>
      <c r="C28" s="11">
        <f t="shared" ca="1" si="1"/>
        <v>-7.4962234046114466E-3</v>
      </c>
      <c r="D28" s="11">
        <f t="shared" ca="1" si="2"/>
        <v>1.2436413804701137E-3</v>
      </c>
      <c r="E28" s="3" t="s">
        <v>53</v>
      </c>
      <c r="F28" s="3" t="s">
        <v>47</v>
      </c>
      <c r="G28" s="58">
        <f ca="1"/>
        <v>-3.3345444730034659E-3</v>
      </c>
      <c r="H28" s="58">
        <f ca="1"/>
        <v>-3.4922075512137151E-3</v>
      </c>
      <c r="I28" s="71"/>
      <c r="J28" s="28"/>
      <c r="M28" s="34" t="str">
        <v>JPMORGAN CHASE &amp; CO</v>
      </c>
      <c r="N28" s="9">
        <f ca="1"/>
        <v>3.9139384857242041E-2</v>
      </c>
      <c r="O28" s="9">
        <f ca="1"/>
        <v>-9.5986313429656439E-2</v>
      </c>
      <c r="P28" s="9">
        <f ca="1"/>
        <v>4.4071711617980618E-2</v>
      </c>
      <c r="Q28" s="9">
        <f t="shared" ca="1" si="8"/>
        <v>-9.5986313429656439E-2</v>
      </c>
      <c r="R28" s="17" t="s">
        <v>1</v>
      </c>
      <c r="S28" s="17" t="s">
        <v>1</v>
      </c>
      <c r="T28" s="18">
        <f ca="1">P$26*((N28/N$26)-(P28/P$26))*(O28-Q$26)</f>
        <v>-2.3284757145534121E-3</v>
      </c>
      <c r="U28" s="18">
        <f ca="1">(N28-P28)*(O$26-Q$26)</f>
        <v>1.910458353382336E-4</v>
      </c>
      <c r="V28" s="8"/>
      <c r="W28" s="28"/>
      <c r="X28" s="28"/>
      <c r="Y28" s="28"/>
      <c r="Z28" s="28"/>
      <c r="AA28" s="7"/>
      <c r="AB28" s="7"/>
      <c r="AC28" s="7"/>
      <c r="AD28" s="7"/>
    </row>
    <row r="29" spans="1:30" s="7" customFormat="1" x14ac:dyDescent="0.2">
      <c r="A29" s="33" t="s">
        <v>21</v>
      </c>
      <c r="B29" s="11">
        <f t="shared" ca="1" si="0"/>
        <v>1.4177675638724348E-2</v>
      </c>
      <c r="C29" s="11">
        <f t="shared" ca="1" si="1"/>
        <v>-8.203174351997089E-2</v>
      </c>
      <c r="D29" s="11">
        <f t="shared" ca="1" si="2"/>
        <v>3.0502739919584861E-2</v>
      </c>
      <c r="E29" s="3" t="s">
        <v>52</v>
      </c>
      <c r="F29" s="3" t="s">
        <v>22</v>
      </c>
      <c r="G29" s="58">
        <f t="array" aca="1" ref="G29:H30" ca="1">T52:U53</f>
        <v>4.731956007833313E-5</v>
      </c>
      <c r="H29" s="58">
        <f ca="1"/>
        <v>-7.9662098671781734E-5</v>
      </c>
      <c r="I29" s="71"/>
      <c r="J29" s="28"/>
      <c r="K29" s="35" t="s">
        <v>3</v>
      </c>
      <c r="L29" s="35"/>
      <c r="M29" s="35"/>
      <c r="N29" s="5">
        <f ca="1">N30+N33</f>
        <v>9.6345076606148522E-2</v>
      </c>
      <c r="O29" s="6">
        <f ca="1">(O30 * N30+O33 * N33)/N29</f>
        <v>5.9501146840545485E-2</v>
      </c>
      <c r="P29" s="5">
        <f ca="1">P30+P33</f>
        <v>0.12050409199009116</v>
      </c>
      <c r="Q29" s="6">
        <f ca="1">(Q30 * P30+Q33 * P33)/P29</f>
        <v>1.7877808631112491E-2</v>
      </c>
      <c r="R29" s="15">
        <f ca="1">(N29-P29)*(Q29-$G$52)</f>
        <v>-8.7084780228852978E-4</v>
      </c>
      <c r="S29" s="15">
        <f ca="1">S30+S33</f>
        <v>-5.7847501652465779E-4</v>
      </c>
      <c r="T29" s="16">
        <f ca="1">T30+T33</f>
        <v>3.7152382209264053E-3</v>
      </c>
      <c r="U29" s="16">
        <f ca="1">U30+U33</f>
        <v>8.7344050398970323E-4</v>
      </c>
      <c r="V29" s="8"/>
      <c r="W29" s="28"/>
      <c r="X29" s="28"/>
      <c r="Y29" s="28"/>
      <c r="Z29" s="28"/>
    </row>
    <row r="30" spans="1:30" s="7" customFormat="1" x14ac:dyDescent="0.2">
      <c r="A30" s="33" t="s">
        <v>35</v>
      </c>
      <c r="B30" s="11">
        <f t="shared" ca="1" si="0"/>
        <v>1.999075294549945E-2</v>
      </c>
      <c r="C30" s="11">
        <f t="shared" ca="1" si="1"/>
        <v>-6.7839923003842534E-2</v>
      </c>
      <c r="D30" s="11">
        <f t="shared" ca="1" si="2"/>
        <v>9.697144224176231E-3</v>
      </c>
      <c r="E30" s="3" t="s">
        <v>52</v>
      </c>
      <c r="F30" s="3" t="s">
        <v>22</v>
      </c>
      <c r="G30" s="58">
        <f ca="1"/>
        <v>1.4884549521085183E-4</v>
      </c>
      <c r="H30" s="58">
        <f ca="1"/>
        <v>5.0230152821397625E-5</v>
      </c>
      <c r="I30" s="71"/>
      <c r="J30" s="28"/>
      <c r="K30" s="35"/>
      <c r="L30" s="35" t="s">
        <v>52</v>
      </c>
      <c r="M30" s="35"/>
      <c r="N30" s="9">
        <f ca="1">SUM(N31:N32)</f>
        <v>7.9840234340189331E-2</v>
      </c>
      <c r="O30" s="9">
        <f ca="1">SUMPRODUCT(O31:O32,N31:N32)/SUM(N31:N32)</f>
        <v>6.5827395930793675E-2</v>
      </c>
      <c r="P30" s="9">
        <f ca="1">SUM(P31:P32)</f>
        <v>6.4642897873355754E-2</v>
      </c>
      <c r="Q30" s="9">
        <f ca="1">SUMPRODUCT(Q31:Q32,P31:P32)/SUM(P31:P32)</f>
        <v>8.3541336985672732E-3</v>
      </c>
      <c r="R30" s="15" t="s">
        <v>1</v>
      </c>
      <c r="S30" s="16">
        <f ca="1">N$29*((N30/N$29)-(P30/P$29))*(Q30-Q$29)</f>
        <v>-2.6815940152823012E-4</v>
      </c>
      <c r="T30" s="16">
        <f ca="1">SUM(T31:T32)</f>
        <v>3.7152382209264053E-3</v>
      </c>
      <c r="U30" s="16">
        <f ca="1">SUM(U31:U32)</f>
        <v>8.7344050398970334E-4</v>
      </c>
      <c r="V30" s="8"/>
      <c r="W30" s="28"/>
      <c r="X30" s="28"/>
      <c r="Y30" s="28"/>
      <c r="Z30" s="28"/>
    </row>
    <row r="31" spans="1:30" x14ac:dyDescent="0.2">
      <c r="A31" s="33" t="s">
        <v>36</v>
      </c>
      <c r="B31" s="11">
        <f t="shared" ca="1" si="0"/>
        <v>5.8034240294942842E-2</v>
      </c>
      <c r="C31" s="11">
        <f t="shared" ca="1" si="1"/>
        <v>9.6960227974874094E-2</v>
      </c>
      <c r="D31" s="11">
        <f t="shared" ca="1" si="2"/>
        <v>2.7734237831276598E-2</v>
      </c>
      <c r="E31" s="3" t="s">
        <v>52</v>
      </c>
      <c r="F31" s="3" t="s">
        <v>48</v>
      </c>
      <c r="G31" s="58">
        <f t="array" aca="1" ref="G31:H31" ca="1">T56:U56</f>
        <v>0</v>
      </c>
      <c r="H31" s="58">
        <f ca="1"/>
        <v>0</v>
      </c>
      <c r="I31" s="71"/>
      <c r="J31" s="28"/>
      <c r="M31" s="34" t="str">
        <f t="array" ref="M31:P32">A17:D18</f>
        <v>JOHNSON &amp; JOHNSON</v>
      </c>
      <c r="N31" s="9">
        <f ca="1"/>
        <v>5.8208840071702843E-2</v>
      </c>
      <c r="O31" s="9">
        <f ca="1"/>
        <v>9.6372528169085328E-2</v>
      </c>
      <c r="P31" s="9">
        <f ca="1"/>
        <v>1.4175029688953315E-2</v>
      </c>
      <c r="Q31" s="9">
        <f t="shared" ref="Q31:Q32" ca="1" si="9">O31</f>
        <v>9.6372528169085328E-2</v>
      </c>
      <c r="R31" s="17" t="s">
        <v>1</v>
      </c>
      <c r="S31" s="17" t="s">
        <v>1</v>
      </c>
      <c r="T31" s="18">
        <f ca="1">P$30*((N31/N$30)-(P31/P$30))*(O31-Q$30)</f>
        <v>2.9005530224635971E-3</v>
      </c>
      <c r="U31" s="18">
        <f ca="1">(N31-P31)*(O$30-Q$30)</f>
        <v>2.5307667312118973E-3</v>
      </c>
      <c r="V31" s="8"/>
      <c r="W31" s="28"/>
      <c r="X31" s="28"/>
      <c r="Y31" s="28"/>
      <c r="Z31" s="28"/>
      <c r="AA31" s="7"/>
      <c r="AB31" s="7"/>
      <c r="AC31" s="7"/>
      <c r="AD31" s="7"/>
    </row>
    <row r="32" spans="1:30" x14ac:dyDescent="0.2">
      <c r="A32" s="33" t="s">
        <v>37</v>
      </c>
      <c r="B32" s="11">
        <f ca="1">1-SUM(B3:B31)</f>
        <v>-0.13515291130791729</v>
      </c>
      <c r="C32" s="11">
        <f t="shared" ca="1" si="1"/>
        <v>7.2158183817014915E-2</v>
      </c>
      <c r="D32" s="11">
        <f ca="1">1-SUM(D3:D31)</f>
        <v>-0.1901640285207149</v>
      </c>
      <c r="E32" s="3" t="s">
        <v>53</v>
      </c>
      <c r="F32" s="3" t="s">
        <v>48</v>
      </c>
      <c r="G32" s="58">
        <f t="array" aca="1" ref="G32:H32" ca="1">T58:U58</f>
        <v>0</v>
      </c>
      <c r="H32" s="58">
        <f ca="1"/>
        <v>0</v>
      </c>
      <c r="I32" s="71"/>
      <c r="J32" s="10"/>
      <c r="M32" s="34" t="str">
        <v>MERCK &amp; CO.</v>
      </c>
      <c r="N32" s="9">
        <f ca="1"/>
        <v>2.1631394268486495E-2</v>
      </c>
      <c r="O32" s="9">
        <f ca="1"/>
        <v>-1.6367801260817428E-2</v>
      </c>
      <c r="P32" s="9">
        <f ca="1"/>
        <v>5.0467868184402444E-2</v>
      </c>
      <c r="Q32" s="9">
        <f t="shared" ca="1" si="9"/>
        <v>-1.6367801260817428E-2</v>
      </c>
      <c r="R32" s="17" t="s">
        <v>1</v>
      </c>
      <c r="S32" s="17" t="s">
        <v>1</v>
      </c>
      <c r="T32" s="18">
        <f ca="1">P$30*((N32/N$30)-(P32/P$30))*(O32-Q$30)</f>
        <v>8.1468519846280825E-4</v>
      </c>
      <c r="U32" s="18">
        <f ca="1">(N32-P32)*(O$30-Q$30)</f>
        <v>-1.6573262272221939E-3</v>
      </c>
      <c r="V32" s="8"/>
      <c r="W32" s="28"/>
      <c r="X32" s="28"/>
      <c r="Y32" s="28"/>
      <c r="Z32" s="28"/>
      <c r="AA32" s="7"/>
      <c r="AB32" s="7"/>
      <c r="AC32" s="7"/>
      <c r="AD32" s="7"/>
    </row>
    <row r="33" spans="1:30" s="7" customFormat="1" x14ac:dyDescent="0.2">
      <c r="A33" s="33" t="s">
        <v>42</v>
      </c>
      <c r="B33" s="8">
        <f ca="1">SUM(B3:B32)</f>
        <v>1</v>
      </c>
      <c r="D33" s="8">
        <f ca="1">SUM(D3:D32)</f>
        <v>1</v>
      </c>
      <c r="F33" s="10"/>
      <c r="G33" s="31">
        <f ca="1">SUM(G3:G32)</f>
        <v>-7.0103834724800718E-3</v>
      </c>
      <c r="H33" s="31">
        <f ca="1">SUM(H3:H32)</f>
        <v>7.8122574912981794E-4</v>
      </c>
      <c r="I33" s="31"/>
      <c r="K33" s="35"/>
      <c r="L33" s="35" t="s">
        <v>53</v>
      </c>
      <c r="M33" s="35"/>
      <c r="N33" s="9">
        <f ca="1">SUM(N34)</f>
        <v>1.6504842265959184E-2</v>
      </c>
      <c r="O33" s="9">
        <f ca="1">SUMPRODUCT(O34,N34)/SUM(N34)</f>
        <v>2.8898660508303566E-2</v>
      </c>
      <c r="P33" s="9">
        <f ca="1">SUM(P34)</f>
        <v>5.5861194116735409E-2</v>
      </c>
      <c r="Q33" s="9">
        <f ca="1">SUMPRODUCT(Q34,P34)/SUM(P34)</f>
        <v>2.8898660508303562E-2</v>
      </c>
      <c r="R33" s="15" t="s">
        <v>1</v>
      </c>
      <c r="S33" s="16">
        <f ca="1">N$29*((N33/N$29)-(P33/P$29))*(Q33-Q$29)</f>
        <v>-3.1031561499642767E-4</v>
      </c>
      <c r="T33" s="16">
        <f ca="1">T34</f>
        <v>0</v>
      </c>
      <c r="U33" s="16">
        <f ca="1">U34</f>
        <v>-1.3654477496868956E-19</v>
      </c>
      <c r="V33" s="8"/>
      <c r="W33" s="28"/>
      <c r="X33" s="28"/>
      <c r="Y33" s="28"/>
      <c r="Z33" s="28"/>
    </row>
    <row r="34" spans="1:30" x14ac:dyDescent="0.2">
      <c r="G34" s="32"/>
      <c r="M34" s="34" t="str">
        <f t="array" ref="M34:P34">A19:D19</f>
        <v>PFIZER</v>
      </c>
      <c r="N34" s="9">
        <f ca="1"/>
        <v>1.6504842265959184E-2</v>
      </c>
      <c r="O34" s="9">
        <f ca="1"/>
        <v>2.8898660508303566E-2</v>
      </c>
      <c r="P34" s="9">
        <f ca="1"/>
        <v>5.5861194116735409E-2</v>
      </c>
      <c r="Q34" s="9">
        <f ca="1">O34</f>
        <v>2.8898660508303566E-2</v>
      </c>
      <c r="R34" s="17" t="s">
        <v>1</v>
      </c>
      <c r="S34" s="17" t="s">
        <v>1</v>
      </c>
      <c r="T34" s="18">
        <f ca="1">P$33*((N34/N$33)-(P34/P$33))*(O34-Q$33)</f>
        <v>0</v>
      </c>
      <c r="U34" s="18">
        <f ca="1">(N34-P34)*(O$33-Q$33)</f>
        <v>-1.3654477496868956E-19</v>
      </c>
      <c r="V34" s="8"/>
      <c r="W34" s="28"/>
      <c r="X34" s="28"/>
      <c r="Y34" s="28"/>
      <c r="Z34" s="28"/>
      <c r="AA34" s="7"/>
      <c r="AB34" s="7"/>
      <c r="AC34" s="7"/>
      <c r="AD34" s="7"/>
    </row>
    <row r="35" spans="1:30" s="7" customFormat="1" x14ac:dyDescent="0.2">
      <c r="J35" s="23"/>
      <c r="K35" s="35" t="s">
        <v>6</v>
      </c>
      <c r="L35" s="35"/>
      <c r="M35" s="35"/>
      <c r="N35" s="5">
        <f ca="1">N36+N40</f>
        <v>0.15356443385488172</v>
      </c>
      <c r="O35" s="6">
        <f ca="1">(O36 * N36+O40 * N40)/N35</f>
        <v>2.1552953055252138E-3</v>
      </c>
      <c r="P35" s="5">
        <f ca="1">P36+P40</f>
        <v>0.10787114168340886</v>
      </c>
      <c r="Q35" s="6">
        <f ca="1">(Q36 * P36+Q40 * P40)/P35</f>
        <v>-1.9757493192046522E-2</v>
      </c>
      <c r="R35" s="15">
        <f ca="1">(N35-P35)*(Q35-$G$52)</f>
        <v>-7.2597861570922783E-5</v>
      </c>
      <c r="S35" s="15">
        <f ca="1">S36+S40</f>
        <v>3.1024313352312426E-3</v>
      </c>
      <c r="T35" s="16">
        <f ca="1">T36+T40</f>
        <v>1.7107412936645489E-4</v>
      </c>
      <c r="U35" s="16">
        <f ca="1">U36+U40</f>
        <v>9.1519495213671233E-5</v>
      </c>
      <c r="V35" s="8"/>
      <c r="W35" s="28"/>
      <c r="X35" s="28"/>
      <c r="Y35" s="28"/>
      <c r="Z35" s="28"/>
    </row>
    <row r="36" spans="1:30" s="7" customFormat="1" x14ac:dyDescent="0.2">
      <c r="A36" s="68" t="s">
        <v>70</v>
      </c>
      <c r="B36" s="68"/>
      <c r="C36" s="68"/>
      <c r="D36" s="68"/>
      <c r="E36" s="73"/>
      <c r="F36" s="42"/>
      <c r="G36" s="42"/>
      <c r="J36" s="22"/>
      <c r="K36" s="35"/>
      <c r="L36" s="35" t="s">
        <v>52</v>
      </c>
      <c r="M36" s="35"/>
      <c r="N36" s="9">
        <f ca="1">SUM(N37:N39)</f>
        <v>8.8517402936133791E-2</v>
      </c>
      <c r="O36" s="9">
        <f ca="1">SUMPRODUCT(O37:O39,N37:N39)/SUM(N37:N39)</f>
        <v>-5.006688925547341E-2</v>
      </c>
      <c r="P36" s="9">
        <f ca="1">SUM(P37:P39)</f>
        <v>7.996409525233486E-2</v>
      </c>
      <c r="Q36" s="9">
        <f ca="1">SUMPRODUCT(Q37:Q39,P37:P39)/SUM(P37:P39)</f>
        <v>-5.14581080023334E-2</v>
      </c>
      <c r="R36" s="15" t="s">
        <v>1</v>
      </c>
      <c r="S36" s="16">
        <f ca="1">N$35*((N36/N$35)-(P36/P$35))*(Q36-Q$35)</f>
        <v>8.0262147939084603E-4</v>
      </c>
      <c r="T36" s="16">
        <f ca="1">SUM(T37:T39)</f>
        <v>1.1124754839074627E-4</v>
      </c>
      <c r="U36" s="16">
        <f ca="1">SUM(U37:U39)</f>
        <v>1.1899521997362663E-5</v>
      </c>
      <c r="V36" s="8"/>
      <c r="W36" s="28"/>
      <c r="X36" s="28"/>
      <c r="Y36" s="28"/>
      <c r="Z36" s="28"/>
    </row>
    <row r="37" spans="1:30" x14ac:dyDescent="0.2">
      <c r="A37" s="39" t="s">
        <v>69</v>
      </c>
      <c r="F37" s="40" t="str">
        <f t="array" ref="F37:I39">R1:U3</f>
        <v>Sector</v>
      </c>
      <c r="G37" s="40" t="str">
        <v>Style</v>
      </c>
      <c r="H37" s="40" t="str">
        <v>Security</v>
      </c>
      <c r="I37" s="40" t="str">
        <v>Security</v>
      </c>
      <c r="J37" s="21"/>
      <c r="M37" s="34" t="str">
        <f t="array" ref="M37:P39">A20:D22</f>
        <v>3M COMPANY</v>
      </c>
      <c r="N37" s="9">
        <f ca="1"/>
        <v>7.4137834285442107E-3</v>
      </c>
      <c r="O37" s="9">
        <f ca="1"/>
        <v>4.6250045671323445E-2</v>
      </c>
      <c r="P37" s="9">
        <f ca="1"/>
        <v>5.6355350444961504E-3</v>
      </c>
      <c r="Q37" s="9">
        <f t="shared" ref="Q37:Q39" ca="1" si="10">O37</f>
        <v>4.6250045671323445E-2</v>
      </c>
      <c r="R37" s="17" t="s">
        <v>1</v>
      </c>
      <c r="S37" s="17" t="s">
        <v>1</v>
      </c>
      <c r="T37" s="18">
        <f ca="1">P$36*((N37/N$36)-(P37/P$36))*(O37-Q$36)</f>
        <v>1.0375289718671977E-4</v>
      </c>
      <c r="U37" s="18">
        <f ca="1">(N37-P37)*(O$36-Q$36)</f>
        <v>2.4739324884611449E-6</v>
      </c>
      <c r="V37" s="8"/>
      <c r="W37" s="28"/>
      <c r="X37" s="28"/>
      <c r="Y37" s="28"/>
      <c r="Z37" s="28"/>
      <c r="AA37" s="7"/>
      <c r="AB37" s="7"/>
      <c r="AC37" s="7"/>
      <c r="AD37" s="7"/>
    </row>
    <row r="38" spans="1:30" x14ac:dyDescent="0.2">
      <c r="A38" s="39" t="s">
        <v>68</v>
      </c>
      <c r="B38" s="40" t="str">
        <f t="array" ref="B38:E39">N2:Q3</f>
        <v>Portfolio</v>
      </c>
      <c r="C38" s="40" t="str">
        <v>Portfolio</v>
      </c>
      <c r="D38" s="40" t="str">
        <v>Benchmark</v>
      </c>
      <c r="E38" s="40" t="str">
        <v>Benchmark</v>
      </c>
      <c r="F38" s="40" t="str">
        <v>Allocation</v>
      </c>
      <c r="G38" s="40" t="str">
        <v>Allocation</v>
      </c>
      <c r="H38" s="40" t="str">
        <v>Selection</v>
      </c>
      <c r="I38" s="40" t="str">
        <v>Interaction</v>
      </c>
      <c r="J38" s="12"/>
      <c r="M38" s="34" t="str">
        <v>BOEING</v>
      </c>
      <c r="N38" s="9">
        <f ca="1"/>
        <v>3.0930381362456176E-2</v>
      </c>
      <c r="O38" s="9">
        <f ca="1"/>
        <v>-5.8800528032082799E-2</v>
      </c>
      <c r="P38" s="9">
        <f ca="1"/>
        <v>3.1641889575893846E-2</v>
      </c>
      <c r="Q38" s="9">
        <f t="shared" ca="1" si="10"/>
        <v>-5.8800528032082799E-2</v>
      </c>
      <c r="R38" s="17" t="s">
        <v>1</v>
      </c>
      <c r="S38" s="17" t="s">
        <v>1</v>
      </c>
      <c r="T38" s="18">
        <f ca="1">P$36*((N38/N$36)-(P38/P$36))*(O38-Q$36)</f>
        <v>2.7168906472036086E-5</v>
      </c>
      <c r="U38" s="18">
        <f ca="1">(N38-P38)*(O$36-Q$36)</f>
        <v>-9.8986356507934551E-7</v>
      </c>
      <c r="V38" s="8"/>
      <c r="W38" s="28"/>
      <c r="X38" s="28"/>
      <c r="Y38" s="28"/>
      <c r="Z38" s="28"/>
      <c r="AA38" s="7"/>
      <c r="AB38" s="7"/>
      <c r="AC38" s="7"/>
      <c r="AD38" s="7"/>
    </row>
    <row r="39" spans="1:30" x14ac:dyDescent="0.2">
      <c r="A39" s="42"/>
      <c r="B39" s="40" t="str">
        <v>Weight</v>
      </c>
      <c r="C39" s="40" t="str">
        <v>Returns</v>
      </c>
      <c r="D39" s="40" t="str">
        <v>Weight</v>
      </c>
      <c r="E39" s="40" t="str">
        <v>Returns</v>
      </c>
      <c r="F39" s="40" t="str">
        <v>Effect</v>
      </c>
      <c r="G39" s="40" t="str">
        <v>Effect</v>
      </c>
      <c r="H39" s="40" t="str">
        <v>Effect</v>
      </c>
      <c r="I39" s="40" t="str">
        <v>Effect</v>
      </c>
      <c r="J39" s="26"/>
      <c r="M39" s="34" t="str">
        <v>CATERPILLAR</v>
      </c>
      <c r="N39" s="9">
        <f ca="1"/>
        <v>5.01732381451334E-2</v>
      </c>
      <c r="O39" s="9">
        <f ca="1"/>
        <v>-5.8914995026957365E-2</v>
      </c>
      <c r="P39" s="9">
        <f ca="1"/>
        <v>4.2686670631944867E-2</v>
      </c>
      <c r="Q39" s="9">
        <f t="shared" ca="1" si="10"/>
        <v>-5.8914995026957365E-2</v>
      </c>
      <c r="R39" s="17" t="s">
        <v>1</v>
      </c>
      <c r="S39" s="17" t="s">
        <v>1</v>
      </c>
      <c r="T39" s="18">
        <f ca="1">P$36*((N39/N$36)-(P39/P$36))*(O39-Q$36)</f>
        <v>-1.9674255268009586E-5</v>
      </c>
      <c r="U39" s="18">
        <f ca="1">(N39-P39)*(O$36-Q$36)</f>
        <v>1.0415453073980864E-5</v>
      </c>
      <c r="V39" s="8"/>
      <c r="W39" s="28"/>
      <c r="X39" s="28"/>
      <c r="Y39" s="28"/>
      <c r="Z39" s="28"/>
      <c r="AA39" s="7"/>
      <c r="AB39" s="7"/>
      <c r="AC39" s="7"/>
      <c r="AD39" s="7"/>
    </row>
    <row r="40" spans="1:30" s="7" customFormat="1" x14ac:dyDescent="0.2">
      <c r="A40" s="40" t="str">
        <f>K4</f>
        <v>Consumer Discretionary</v>
      </c>
      <c r="B40" s="45">
        <f t="array" aca="1" ref="B40:E40" ca="1">N4:Q4</f>
        <v>0.21676210733844192</v>
      </c>
      <c r="C40" s="45">
        <f ca="1"/>
        <v>-3.030149147362831E-2</v>
      </c>
      <c r="D40" s="45">
        <f ca="1"/>
        <v>0.25848146558263491</v>
      </c>
      <c r="E40" s="46">
        <f ca="1"/>
        <v>-3.7435842487421878E-2</v>
      </c>
      <c r="F40" s="45">
        <f t="array" aca="1" ref="F40:I40" ca="1">R4:U4</f>
        <v>8.0381343154756939E-4</v>
      </c>
      <c r="G40" s="45">
        <f ca="1"/>
        <v>2.2227174769687899E-3</v>
      </c>
      <c r="H40" s="45">
        <f ca="1"/>
        <v>-1.2079141741698572E-3</v>
      </c>
      <c r="I40" s="46">
        <f ca="1"/>
        <v>5.3165365744310916E-4</v>
      </c>
      <c r="K40" s="35"/>
      <c r="L40" s="35" t="s">
        <v>53</v>
      </c>
      <c r="M40" s="35"/>
      <c r="N40" s="9">
        <f ca="1">SUM(N41:N42)</f>
        <v>6.5047030918747945E-2</v>
      </c>
      <c r="O40" s="9">
        <f ca="1">SUMPRODUCT(O41:O42,N41:N42)/SUM(N41:N42)</f>
        <v>7.3220370647169075E-2</v>
      </c>
      <c r="P40" s="9">
        <f ca="1">SUM(P41:P42)</f>
        <v>2.7907046431074001E-2</v>
      </c>
      <c r="Q40" s="9">
        <f ca="1">SUMPRODUCT(Q41:Q42,P41:P42)/SUM(P41:P42)</f>
        <v>7.1076590182135954E-2</v>
      </c>
      <c r="R40" s="15" t="s">
        <v>1</v>
      </c>
      <c r="S40" s="16">
        <f ca="1">N$35*((N40/N$35)-(P40/P$35))*(Q40-Q$35)</f>
        <v>2.2998098558403967E-3</v>
      </c>
      <c r="T40" s="16">
        <f ca="1">SUM(T41:T42)</f>
        <v>5.9826580975708615E-5</v>
      </c>
      <c r="U40" s="16">
        <f ca="1">SUM(U41:U42)</f>
        <v>7.9619973216308565E-5</v>
      </c>
      <c r="V40" s="8"/>
      <c r="W40" s="28"/>
      <c r="X40" s="28"/>
      <c r="Y40" s="28"/>
      <c r="Z40" s="28"/>
    </row>
    <row r="41" spans="1:30" x14ac:dyDescent="0.2">
      <c r="A41" s="40" t="str">
        <f>K12</f>
        <v>Consumer Staples</v>
      </c>
      <c r="B41" s="45">
        <f t="array" aca="1" ref="B41:E41" ca="1">N12:Q12</f>
        <v>0.17041512315221541</v>
      </c>
      <c r="C41" s="45">
        <f ca="1"/>
        <v>-4.1378144439744122E-2</v>
      </c>
      <c r="D41" s="45">
        <f ca="1"/>
        <v>0.13050916247877326</v>
      </c>
      <c r="E41" s="46">
        <f ca="1"/>
        <v>-2.6631323162803099E-2</v>
      </c>
      <c r="F41" s="45">
        <f t="array" aca="1" ref="F41:I41" ca="1">R12:U12</f>
        <v>-3.3770969231021344E-4</v>
      </c>
      <c r="G41" s="45">
        <f ca="1"/>
        <v>-1.012865061982646E-3</v>
      </c>
      <c r="H41" s="45">
        <f ca="1"/>
        <v>-1.2864756542450891E-3</v>
      </c>
      <c r="I41" s="46">
        <f ca="1"/>
        <v>-2.1374064778588027E-4</v>
      </c>
      <c r="M41" s="34" t="str">
        <f t="array" ref="M41:P42">A23:D24</f>
        <v>GENERAL ELECTRIC</v>
      </c>
      <c r="N41" s="9">
        <f ca="1"/>
        <v>8.7878164615909169E-3</v>
      </c>
      <c r="O41" s="9">
        <f ca="1"/>
        <v>9.4062032536660192E-2</v>
      </c>
      <c r="P41" s="9">
        <f ca="1"/>
        <v>1.2875043135110195E-3</v>
      </c>
      <c r="Q41" s="9">
        <f t="shared" ref="Q41:Q42" ca="1" si="11">O41</f>
        <v>9.4062032536660192E-2</v>
      </c>
      <c r="R41" s="17" t="s">
        <v>1</v>
      </c>
      <c r="S41" s="17" t="s">
        <v>1</v>
      </c>
      <c r="T41" s="18">
        <f ca="1">P$40*((N41/N$40)-(P41/P$40))*(O41-Q$40)</f>
        <v>5.7066454379757817E-5</v>
      </c>
      <c r="U41" s="18">
        <f ca="1">(N41-P41)*(O$40-Q$40)</f>
        <v>1.6079022664704291E-5</v>
      </c>
      <c r="V41" s="8"/>
      <c r="W41" s="28"/>
      <c r="X41" s="28"/>
      <c r="Y41" s="28"/>
      <c r="Z41" s="28"/>
      <c r="AA41" s="7"/>
      <c r="AB41" s="7"/>
      <c r="AC41" s="7"/>
      <c r="AD41" s="7"/>
    </row>
    <row r="42" spans="1:30" x14ac:dyDescent="0.2">
      <c r="A42" s="40" t="str">
        <f>K18</f>
        <v>Energy</v>
      </c>
      <c r="B42" s="45">
        <f t="array" aca="1" ref="B42:E42" ca="1">N18:Q18</f>
        <v>0.12029886884582511</v>
      </c>
      <c r="C42" s="45">
        <f ca="1"/>
        <v>4.6996831283178518E-2</v>
      </c>
      <c r="D42" s="45">
        <f ca="1"/>
        <v>0.12171754351477634</v>
      </c>
      <c r="E42" s="45">
        <f ca="1"/>
        <v>4.5229395940573319E-2</v>
      </c>
      <c r="F42" s="45">
        <f t="array" aca="1" ref="F42:I42" ca="1">R18:U18</f>
        <v>-8.9941251967178226E-5</v>
      </c>
      <c r="G42" s="45">
        <f ca="1"/>
        <v>0</v>
      </c>
      <c r="H42" s="45">
        <f ca="1"/>
        <v>2.151278882231021E-4</v>
      </c>
      <c r="I42" s="45">
        <f ca="1"/>
        <v>-2.5074157495631467E-6</v>
      </c>
      <c r="M42" s="34" t="str">
        <v>UNITED TECHNOLOGIES</v>
      </c>
      <c r="N42" s="9">
        <f ca="1"/>
        <v>5.6259214457157029E-2</v>
      </c>
      <c r="O42" s="9">
        <f ca="1"/>
        <v>6.9964855951370072E-2</v>
      </c>
      <c r="P42" s="9">
        <f ca="1"/>
        <v>2.661954211756298E-2</v>
      </c>
      <c r="Q42" s="9">
        <f t="shared" ca="1" si="11"/>
        <v>6.9964855951370072E-2</v>
      </c>
      <c r="R42" s="17" t="s">
        <v>1</v>
      </c>
      <c r="S42" s="17" t="s">
        <v>1</v>
      </c>
      <c r="T42" s="18">
        <f ca="1">P$40*((N42/N$40)-(P42/P$40))*(O42-Q$40)</f>
        <v>2.7601265959507979E-6</v>
      </c>
      <c r="U42" s="18">
        <f ca="1">(N42-P42)*(O$40-Q$40)</f>
        <v>6.3540950551604271E-5</v>
      </c>
      <c r="V42" s="8"/>
      <c r="W42" s="28"/>
      <c r="X42" s="28"/>
      <c r="Y42" s="28"/>
      <c r="Z42" s="28"/>
      <c r="AA42" s="7"/>
      <c r="AB42" s="7"/>
      <c r="AC42" s="7"/>
      <c r="AD42" s="7"/>
    </row>
    <row r="43" spans="1:30" s="7" customFormat="1" x14ac:dyDescent="0.2">
      <c r="A43" s="40" t="str">
        <f>K22</f>
        <v>Financials</v>
      </c>
      <c r="B43" s="45">
        <f t="array" aca="1" ref="B43:E43" ca="1">N22:Q22</f>
        <v>0.11170404382594662</v>
      </c>
      <c r="C43" s="45">
        <f ca="1"/>
        <v>-4.8951114548802348E-2</v>
      </c>
      <c r="D43" s="45">
        <f ca="1"/>
        <v>0.20071837941112827</v>
      </c>
      <c r="E43" s="45">
        <f ca="1"/>
        <v>-3.0380895349316001E-2</v>
      </c>
      <c r="F43" s="45">
        <f t="array" aca="1" ref="F43:I43" ca="1">R22:U22</f>
        <v>1.0870617603625282E-3</v>
      </c>
      <c r="G43" s="45">
        <f ca="1"/>
        <v>4.8668621176816492E-4</v>
      </c>
      <c r="H43" s="45">
        <f ca="1"/>
        <v>-4.2773298663807491E-3</v>
      </c>
      <c r="I43" s="45">
        <f ca="1"/>
        <v>1.7162750752957249E-3</v>
      </c>
      <c r="K43" s="35" t="s">
        <v>47</v>
      </c>
      <c r="L43" s="35"/>
      <c r="M43" s="35"/>
      <c r="N43" s="5">
        <f ca="1">N44+N47</f>
        <v>0.17386058880529134</v>
      </c>
      <c r="O43" s="6">
        <f ca="1">(O44 * N44+O47 * N47)/N43</f>
        <v>3.1248783450111641E-2</v>
      </c>
      <c r="P43" s="5">
        <f ca="1">P44+P47</f>
        <v>0.18242812188486418</v>
      </c>
      <c r="Q43" s="6">
        <f ca="1">(Q44 * P44+Q47 * P47)/P43</f>
        <v>5.3423476582822989E-2</v>
      </c>
      <c r="R43" s="15">
        <f ca="1">(N43-P43)*(Q43-$G$52)</f>
        <v>-6.1336821547760233E-4</v>
      </c>
      <c r="S43" s="15">
        <f ca="1">S44+S47</f>
        <v>2.8669468402862408E-3</v>
      </c>
      <c r="T43" s="16">
        <f ca="1">T44+T47</f>
        <v>-4.5362690714895251E-3</v>
      </c>
      <c r="U43" s="16">
        <f ca="1">U44+U47</f>
        <v>-2.1859829734265637E-3</v>
      </c>
      <c r="V43" s="8"/>
      <c r="W43" s="28"/>
      <c r="X43" s="28"/>
      <c r="Y43" s="28"/>
      <c r="Z43" s="28"/>
    </row>
    <row r="44" spans="1:30" s="7" customFormat="1" x14ac:dyDescent="0.2">
      <c r="A44" s="40" t="str">
        <f>K29</f>
        <v>Health Care</v>
      </c>
      <c r="B44" s="45">
        <f t="array" aca="1" ref="B44:E44" ca="1">N29:Q29</f>
        <v>9.6345076606148522E-2</v>
      </c>
      <c r="C44" s="45">
        <f ca="1"/>
        <v>5.9501146840545485E-2</v>
      </c>
      <c r="D44" s="45">
        <f ca="1"/>
        <v>0.12050409199009116</v>
      </c>
      <c r="E44" s="45">
        <f ca="1"/>
        <v>1.7877808631112491E-2</v>
      </c>
      <c r="F44" s="45">
        <f t="array" aca="1" ref="F44:I44" ca="1">R29:U29</f>
        <v>-8.7084780228852978E-4</v>
      </c>
      <c r="G44" s="45">
        <f ca="1"/>
        <v>-5.7847501652465779E-4</v>
      </c>
      <c r="H44" s="45">
        <f ca="1"/>
        <v>3.7152382209264053E-3</v>
      </c>
      <c r="I44" s="45">
        <f ca="1"/>
        <v>8.7344050398970323E-4</v>
      </c>
      <c r="K44" s="35"/>
      <c r="L44" s="35" t="s">
        <v>52</v>
      </c>
      <c r="M44" s="35"/>
      <c r="N44" s="9">
        <f ca="1">SUM(N45:N46)</f>
        <v>6.7502662027728449E-2</v>
      </c>
      <c r="O44" s="9">
        <f ca="1">SUMPRODUCT(O45:O46,N45:N46)/SUM(N45:N46)</f>
        <v>2.5498888222188522E-2</v>
      </c>
      <c r="P44" s="9">
        <f ca="1">SUM(P45:P46)</f>
        <v>0.12306554613389718</v>
      </c>
      <c r="Q44" s="9">
        <f ca="1">SUMPRODUCT(Q45:Q46,P45:P46)/SUM(P45:P46)</f>
        <v>3.4684004110516954E-2</v>
      </c>
      <c r="R44" s="15" t="s">
        <v>1</v>
      </c>
      <c r="S44" s="16">
        <f ca="1">N$43*((N44/N$43)-(P44/P$43))*(Q44-Q$43)</f>
        <v>9.3291180779627207E-4</v>
      </c>
      <c r="T44" s="16">
        <f ca="1">SUM(T45:T46)</f>
        <v>-1.1303713031002756E-3</v>
      </c>
      <c r="U44" s="16">
        <f ca="1">SUM(U45:U46)</f>
        <v>5.103515296049218E-4</v>
      </c>
      <c r="V44" s="8"/>
      <c r="W44" s="28"/>
      <c r="X44" s="28"/>
      <c r="Y44" s="28"/>
      <c r="Z44" s="28"/>
    </row>
    <row r="45" spans="1:30" x14ac:dyDescent="0.2">
      <c r="A45" s="40" t="str">
        <f>K35</f>
        <v>Industrials</v>
      </c>
      <c r="B45" s="45">
        <f t="array" aca="1" ref="B45:E45" ca="1">N35:Q35</f>
        <v>0.15356443385488172</v>
      </c>
      <c r="C45" s="45">
        <f ca="1"/>
        <v>2.1552953055252138E-3</v>
      </c>
      <c r="D45" s="45">
        <f ca="1"/>
        <v>0.10787114168340886</v>
      </c>
      <c r="E45" s="45">
        <f ca="1"/>
        <v>-1.9757493192046522E-2</v>
      </c>
      <c r="F45" s="45">
        <f t="array" aca="1" ref="F45:I45" ca="1">R35:U35</f>
        <v>-7.2597861570922783E-5</v>
      </c>
      <c r="G45" s="45">
        <f ca="1"/>
        <v>3.1024313352312426E-3</v>
      </c>
      <c r="H45" s="45">
        <f ca="1"/>
        <v>1.7107412936645489E-4</v>
      </c>
      <c r="I45" s="45">
        <f ca="1"/>
        <v>9.1519495213671233E-5</v>
      </c>
      <c r="M45" s="34" t="str">
        <f t="array" ref="M45:P46">A25:D26</f>
        <v>HEWLETT-PACKARD</v>
      </c>
      <c r="N45" s="9">
        <f ca="1"/>
        <v>4.4973258573378437E-2</v>
      </c>
      <c r="O45" s="9">
        <f ca="1"/>
        <v>7.8891111651820493E-3</v>
      </c>
      <c r="P45" s="9">
        <f ca="1"/>
        <v>6.0567931150343597E-2</v>
      </c>
      <c r="Q45" s="9">
        <f t="shared" ref="Q45:Q46" ca="1" si="12">O45</f>
        <v>7.8891111651820493E-3</v>
      </c>
      <c r="R45" s="17" t="s">
        <v>1</v>
      </c>
      <c r="S45" s="17" t="s">
        <v>1</v>
      </c>
      <c r="T45" s="18">
        <f ca="1">P$44*((N45/N$44)-(P45/P$44))*(O45-Q$44)</f>
        <v>-5.7404783636807143E-4</v>
      </c>
      <c r="U45" s="18">
        <f ca="1">(N45-P45)*(O$44-Q$44)</f>
        <v>1.432388748599624E-4</v>
      </c>
      <c r="V45" s="8"/>
      <c r="W45" s="28"/>
      <c r="X45" s="28"/>
      <c r="Y45" s="28"/>
      <c r="Z45" s="28"/>
      <c r="AA45" s="7"/>
      <c r="AB45" s="7"/>
      <c r="AC45" s="7"/>
      <c r="AD45" s="7"/>
    </row>
    <row r="46" spans="1:30" x14ac:dyDescent="0.2">
      <c r="A46" s="40" t="str">
        <f>K43</f>
        <v>Information Technology</v>
      </c>
      <c r="B46" s="45">
        <f t="array" aca="1" ref="B46:E46" ca="1">N43:Q43</f>
        <v>0.17386058880529134</v>
      </c>
      <c r="C46" s="45">
        <f ca="1"/>
        <v>3.1248783450111641E-2</v>
      </c>
      <c r="D46" s="45">
        <f ca="1"/>
        <v>0.18242812188486418</v>
      </c>
      <c r="E46" s="45">
        <f ca="1"/>
        <v>5.3423476582822989E-2</v>
      </c>
      <c r="F46" s="45">
        <f t="array" aca="1" ref="F46:I46" ca="1">R43:U43</f>
        <v>-6.1336821547760233E-4</v>
      </c>
      <c r="G46" s="45">
        <f ca="1"/>
        <v>2.8669468402862408E-3</v>
      </c>
      <c r="H46" s="45">
        <f ca="1"/>
        <v>-4.5362690714895251E-3</v>
      </c>
      <c r="I46" s="45">
        <f ca="1"/>
        <v>-2.1859829734265637E-3</v>
      </c>
      <c r="M46" s="34" t="str">
        <v>INTEL</v>
      </c>
      <c r="N46" s="9">
        <f ca="1"/>
        <v>2.2529403454350016E-2</v>
      </c>
      <c r="O46" s="9">
        <f ca="1"/>
        <v>6.0651574737347211E-2</v>
      </c>
      <c r="P46" s="9">
        <f ca="1"/>
        <v>6.2497614983553586E-2</v>
      </c>
      <c r="Q46" s="9">
        <f t="shared" ca="1" si="12"/>
        <v>6.0651574737347211E-2</v>
      </c>
      <c r="R46" s="17" t="s">
        <v>1</v>
      </c>
      <c r="S46" s="17" t="s">
        <v>1</v>
      </c>
      <c r="T46" s="18">
        <f ca="1">P$44*((N46/N$44)-(P46/P$44))*(O46-Q$44)</f>
        <v>-5.5632346673220405E-4</v>
      </c>
      <c r="U46" s="18">
        <f ca="1">(N46-P46)*(O$44-Q$44)</f>
        <v>3.6711265474495937E-4</v>
      </c>
      <c r="V46" s="8"/>
      <c r="W46" s="28"/>
      <c r="X46" s="28"/>
      <c r="Y46" s="28"/>
      <c r="Z46" s="28"/>
      <c r="AA46" s="7"/>
      <c r="AB46" s="7"/>
      <c r="AC46" s="7"/>
      <c r="AD46" s="7"/>
    </row>
    <row r="47" spans="1:30" s="7" customFormat="1" x14ac:dyDescent="0.2">
      <c r="A47" s="40" t="str">
        <f>K50</f>
        <v>Materials</v>
      </c>
      <c r="B47" s="45">
        <f t="array" aca="1" ref="B47:E47" ca="1">N50:Q50</f>
        <v>3.4168428584223795E-2</v>
      </c>
      <c r="C47" s="45">
        <f ca="1"/>
        <v>-7.3728605519770785E-2</v>
      </c>
      <c r="D47" s="45">
        <f ca="1"/>
        <v>4.0199884143761092E-2</v>
      </c>
      <c r="E47" s="45">
        <f ca="1"/>
        <v>-7.8608347326679165E-2</v>
      </c>
      <c r="F47" s="45">
        <f t="array" aca="1" ref="F47:I47" ca="1">R50:U50</f>
        <v>3.645391353302709E-4</v>
      </c>
      <c r="G47" s="45">
        <f ca="1"/>
        <v>0</v>
      </c>
      <c r="H47" s="45">
        <f ca="1"/>
        <v>1.9616505528918495E-4</v>
      </c>
      <c r="I47" s="45">
        <f ca="1"/>
        <v>-2.9431945850384109E-5</v>
      </c>
      <c r="K47" s="35"/>
      <c r="L47" s="35" t="s">
        <v>53</v>
      </c>
      <c r="M47" s="35"/>
      <c r="N47" s="9">
        <f ca="1">SUM(N48:N49)</f>
        <v>0.10635792677756289</v>
      </c>
      <c r="O47" s="9">
        <f ca="1">SUMPRODUCT(O48:O49,N48:N49)/SUM(N48:N49)</f>
        <v>3.4898095222398111E-2</v>
      </c>
      <c r="P47" s="9">
        <f ca="1">SUM(P48:P49)</f>
        <v>5.9362575750966984E-2</v>
      </c>
      <c r="Q47" s="9">
        <f ca="1">SUMPRODUCT(Q48:Q49,P48:P49)/SUM(P48:P49)</f>
        <v>9.2272589595374668E-2</v>
      </c>
      <c r="R47" s="15" t="s">
        <v>1</v>
      </c>
      <c r="S47" s="16">
        <f ca="1">N$43*((N47/N$43)-(P47/P$43))*(Q47-Q$43)</f>
        <v>1.9340350324899686E-3</v>
      </c>
      <c r="T47" s="16">
        <f ca="1">SUM(T48:T49)</f>
        <v>-3.4058977683892491E-3</v>
      </c>
      <c r="U47" s="16">
        <f ca="1">SUM(U48:U49)</f>
        <v>-2.6963345030314853E-3</v>
      </c>
      <c r="V47" s="8"/>
      <c r="W47" s="28"/>
      <c r="X47" s="28"/>
      <c r="Y47" s="28"/>
      <c r="Z47" s="28"/>
    </row>
    <row r="48" spans="1:30" x14ac:dyDescent="0.2">
      <c r="A48" s="40" t="str">
        <f>K54</f>
        <v>Telecommunicatons</v>
      </c>
      <c r="B48" s="45">
        <f t="array" aca="1" ref="B48:E48" ca="1">N54:Q54</f>
        <v>-7.7118671012974455E-2</v>
      </c>
      <c r="C48" s="45">
        <f ca="1"/>
        <v>5.3493860747692003E-2</v>
      </c>
      <c r="D48" s="45">
        <f ca="1"/>
        <v>-0.1624297906894383</v>
      </c>
      <c r="E48" s="45">
        <f ca="1"/>
        <v>6.7923333864575636E-2</v>
      </c>
      <c r="F48" s="45">
        <f t="array" aca="1" ref="F48:I48" ca="1">R54:U54</f>
        <v>7.3446065532082501E-3</v>
      </c>
      <c r="G48" s="45">
        <f ca="1"/>
        <v>1.112781790191507E-3</v>
      </c>
      <c r="H48" s="45">
        <f ca="1"/>
        <v>0</v>
      </c>
      <c r="I48" s="45">
        <f ca="1"/>
        <v>0</v>
      </c>
      <c r="M48" s="34" t="str">
        <f t="array" ref="M48:P49">A27:D28</f>
        <v>INT'L BUSINESS MACH</v>
      </c>
      <c r="N48" s="9">
        <f ca="1"/>
        <v>4.4247386448724044E-2</v>
      </c>
      <c r="O48" s="9">
        <f ca="1"/>
        <v>9.4407463981339881E-2</v>
      </c>
      <c r="P48" s="9">
        <f ca="1"/>
        <v>5.8118934370496873E-2</v>
      </c>
      <c r="Q48" s="9">
        <f t="shared" ref="Q48:Q49" ca="1" si="13">O48</f>
        <v>9.4407463981339881E-2</v>
      </c>
      <c r="R48" s="17" t="s">
        <v>1</v>
      </c>
      <c r="S48" s="17" t="s">
        <v>1</v>
      </c>
      <c r="T48" s="18">
        <f ca="1">P$47*((N48/N$47)-(P48/P$47))*(O48-Q$47)</f>
        <v>-7.1353295385783141E-5</v>
      </c>
      <c r="U48" s="18">
        <f ca="1">(N48-P48)*(O$47-Q$47)</f>
        <v>7.9587304818222991E-4</v>
      </c>
      <c r="V48" s="8"/>
      <c r="W48" s="28"/>
      <c r="X48" s="28"/>
      <c r="Y48" s="28"/>
      <c r="Z48" s="28"/>
      <c r="AA48" s="7"/>
      <c r="AB48" s="7"/>
      <c r="AC48" s="7"/>
      <c r="AD48" s="7"/>
    </row>
    <row r="49" spans="1:30" x14ac:dyDescent="0.2">
      <c r="A49" s="40" t="s">
        <v>42</v>
      </c>
      <c r="B49" s="48">
        <f ca="1">SUM(B40:B48)</f>
        <v>1</v>
      </c>
      <c r="C49" s="48"/>
      <c r="D49" s="48">
        <f ca="1">SUM(D40:D48)</f>
        <v>0.99999999999999978</v>
      </c>
      <c r="E49" s="48"/>
      <c r="F49" s="48">
        <f ca="1">SUM(F40:F48)</f>
        <v>7.6155560568341718E-3</v>
      </c>
      <c r="G49" s="48">
        <f t="shared" ref="G49:I49" ca="1" si="14">SUM(G40:G48)</f>
        <v>8.2002235759386401E-3</v>
      </c>
      <c r="H49" s="48">
        <f t="shared" ca="1" si="14"/>
        <v>-7.0103834724800744E-3</v>
      </c>
      <c r="I49" s="48">
        <f t="shared" ca="1" si="14"/>
        <v>7.8122574912981751E-4</v>
      </c>
      <c r="M49" s="34" t="str">
        <v>MICROSOFT</v>
      </c>
      <c r="N49" s="9">
        <f ca="1"/>
        <v>6.2110540328838851E-2</v>
      </c>
      <c r="O49" s="9">
        <f ca="1"/>
        <v>-7.4962234046114466E-3</v>
      </c>
      <c r="P49" s="9">
        <f ca="1"/>
        <v>1.2436413804701137E-3</v>
      </c>
      <c r="Q49" s="9">
        <f t="shared" ca="1" si="13"/>
        <v>-7.4962234046114466E-3</v>
      </c>
      <c r="R49" s="17" t="s">
        <v>1</v>
      </c>
      <c r="S49" s="17" t="s">
        <v>1</v>
      </c>
      <c r="T49" s="18">
        <f ca="1">P$47*((N49/N$47)-(P49/P$47))*(O49-Q$47)</f>
        <v>-3.3345444730034659E-3</v>
      </c>
      <c r="U49" s="18">
        <f ca="1">(N49-P49)*(O$47-Q$47)</f>
        <v>-3.4922075512137151E-3</v>
      </c>
      <c r="V49" s="8"/>
      <c r="W49" s="28"/>
      <c r="X49" s="28"/>
      <c r="Y49" s="28"/>
      <c r="Z49" s="28"/>
      <c r="AA49" s="7"/>
      <c r="AB49" s="7"/>
      <c r="AC49" s="7"/>
      <c r="AD49" s="7"/>
    </row>
    <row r="50" spans="1:30" s="7" customFormat="1" x14ac:dyDescent="0.2">
      <c r="C50" s="13"/>
      <c r="D50" s="12"/>
      <c r="E50" s="6"/>
      <c r="K50" s="35" t="s">
        <v>22</v>
      </c>
      <c r="L50" s="35"/>
      <c r="M50" s="35"/>
      <c r="N50" s="9">
        <f t="array" aca="1" ref="N50:Q50" ca="1">N51:Q51</f>
        <v>3.4168428584223795E-2</v>
      </c>
      <c r="O50" s="9">
        <f ca="1"/>
        <v>-7.3728605519770785E-2</v>
      </c>
      <c r="P50" s="9">
        <f ca="1"/>
        <v>4.0199884143761092E-2</v>
      </c>
      <c r="Q50" s="9">
        <f ca="1"/>
        <v>-7.8608347326679165E-2</v>
      </c>
      <c r="R50" s="15">
        <f ca="1">(N50-P50)*(Q50-$G$52)</f>
        <v>3.645391353302709E-4</v>
      </c>
      <c r="S50" s="15">
        <f ca="1">S51</f>
        <v>0</v>
      </c>
      <c r="T50" s="16">
        <f ca="1">T51</f>
        <v>1.9616505528918495E-4</v>
      </c>
      <c r="U50" s="16">
        <f ca="1">U51</f>
        <v>-2.9431945850384109E-5</v>
      </c>
      <c r="V50" s="8"/>
      <c r="W50" s="28"/>
      <c r="X50" s="28"/>
      <c r="Y50" s="28"/>
      <c r="Z50" s="28"/>
    </row>
    <row r="51" spans="1:30" s="7" customFormat="1" x14ac:dyDescent="0.2">
      <c r="D51" s="12"/>
      <c r="E51" s="6"/>
      <c r="F51" s="40" t="s">
        <v>56</v>
      </c>
      <c r="G51" s="41">
        <f ca="1">SUMPRODUCT(B3:B32,C3:C32)</f>
        <v>-8.5820634265718013E-3</v>
      </c>
      <c r="K51" s="35"/>
      <c r="L51" s="35" t="s">
        <v>52</v>
      </c>
      <c r="M51" s="35"/>
      <c r="N51" s="9">
        <f ca="1">SUM(N52:N53)</f>
        <v>3.4168428584223795E-2</v>
      </c>
      <c r="O51" s="9">
        <f ca="1">SUMPRODUCT(O52:O53,N52:N53)/SUM(N52:N53)</f>
        <v>-7.3728605519770785E-2</v>
      </c>
      <c r="P51" s="9">
        <f ca="1">SUM(P52:P53)</f>
        <v>4.0199884143761092E-2</v>
      </c>
      <c r="Q51" s="9">
        <f ca="1">SUMPRODUCT(Q52:Q53,P52:P53)/SUM(P52:P53)</f>
        <v>-7.8608347326679165E-2</v>
      </c>
      <c r="R51" s="15" t="s">
        <v>1</v>
      </c>
      <c r="S51" s="16">
        <f ca="1">N$50*((N51/N$50)-(P51/P$50))*(Q51-Q$50)</f>
        <v>0</v>
      </c>
      <c r="T51" s="16">
        <f ca="1">SUM(T52:T53)</f>
        <v>1.9616505528918495E-4</v>
      </c>
      <c r="U51" s="16">
        <f ca="1">SUM(U52:U53)</f>
        <v>-2.9431945850384109E-5</v>
      </c>
      <c r="V51" s="8"/>
      <c r="W51" s="28"/>
      <c r="X51" s="28"/>
      <c r="Y51" s="28"/>
      <c r="Z51" s="28"/>
    </row>
    <row r="52" spans="1:30" x14ac:dyDescent="0.2">
      <c r="D52" s="12"/>
      <c r="E52" s="6"/>
      <c r="F52" s="40" t="s">
        <v>57</v>
      </c>
      <c r="G52" s="43">
        <f t="array" aca="1" ref="G52" ca="1">SUMPRODUCT(D3:D32,C3:C32)</f>
        <v>-1.8168685335994361E-2</v>
      </c>
      <c r="M52" s="34" t="str">
        <f t="array" ref="M52:P53">A29:D30</f>
        <v>ALCOA</v>
      </c>
      <c r="N52" s="9">
        <f ca="1"/>
        <v>1.4177675638724348E-2</v>
      </c>
      <c r="O52" s="9">
        <f ca="1"/>
        <v>-8.203174351997089E-2</v>
      </c>
      <c r="P52" s="9">
        <f ca="1"/>
        <v>3.0502739919584861E-2</v>
      </c>
      <c r="Q52" s="9">
        <f t="shared" ref="Q52:Q53" ca="1" si="15">O52</f>
        <v>-8.203174351997089E-2</v>
      </c>
      <c r="R52" s="17" t="s">
        <v>1</v>
      </c>
      <c r="S52" s="17" t="s">
        <v>1</v>
      </c>
      <c r="T52" s="18">
        <f ca="1">P$51*((N52/N$51)-(P52/P$51))*(O52-Q$51)</f>
        <v>4.731956007833313E-5</v>
      </c>
      <c r="U52" s="18">
        <f ca="1">(N52-P52)*(O$51-Q$51)</f>
        <v>-7.9662098671781734E-5</v>
      </c>
      <c r="V52" s="8"/>
      <c r="W52" s="28"/>
      <c r="X52" s="28"/>
      <c r="Y52" s="28"/>
      <c r="Z52" s="28"/>
      <c r="AA52" s="7"/>
      <c r="AB52" s="7"/>
      <c r="AC52" s="7"/>
      <c r="AD52" s="7"/>
    </row>
    <row r="53" spans="1:30" x14ac:dyDescent="0.2">
      <c r="D53" s="14"/>
      <c r="E53" s="2"/>
      <c r="F53" s="40" t="s">
        <v>58</v>
      </c>
      <c r="G53" s="44">
        <f ca="1">G51-G52</f>
        <v>9.5866219094225599E-3</v>
      </c>
      <c r="M53" s="34" t="str">
        <v>DUPONT</v>
      </c>
      <c r="N53" s="9">
        <f ca="1"/>
        <v>1.999075294549945E-2</v>
      </c>
      <c r="O53" s="9">
        <f ca="1"/>
        <v>-6.7839923003842534E-2</v>
      </c>
      <c r="P53" s="9">
        <f ca="1"/>
        <v>9.697144224176231E-3</v>
      </c>
      <c r="Q53" s="9">
        <f t="shared" ca="1" si="15"/>
        <v>-6.7839923003842534E-2</v>
      </c>
      <c r="R53" s="17" t="s">
        <v>1</v>
      </c>
      <c r="S53" s="17" t="s">
        <v>1</v>
      </c>
      <c r="T53" s="18">
        <f ca="1">P$51*((N53/N$51)-(P53/P$51))*(O53-Q$51)</f>
        <v>1.4884549521085183E-4</v>
      </c>
      <c r="U53" s="18">
        <f ca="1">(N53-P53)*(O$51-Q$51)</f>
        <v>5.0230152821397625E-5</v>
      </c>
      <c r="V53" s="8"/>
      <c r="W53" s="28"/>
      <c r="X53" s="28"/>
      <c r="Y53" s="28"/>
      <c r="Z53" s="28"/>
      <c r="AA53" s="7"/>
      <c r="AB53" s="7"/>
      <c r="AC53" s="7"/>
      <c r="AD53" s="7"/>
    </row>
    <row r="54" spans="1:30" s="7" customFormat="1" x14ac:dyDescent="0.2">
      <c r="F54" s="40" t="s">
        <v>59</v>
      </c>
      <c r="G54" s="44">
        <f ca="1">SUM(F49:I49)</f>
        <v>9.5866219094225547E-3</v>
      </c>
      <c r="K54" s="35" t="s">
        <v>48</v>
      </c>
      <c r="L54" s="35"/>
      <c r="M54" s="35"/>
      <c r="N54" s="5">
        <f ca="1">N55+N57</f>
        <v>-7.7118671012974455E-2</v>
      </c>
      <c r="O54" s="6">
        <f ca="1">(O55 * N55+O57 * N57)/N54</f>
        <v>5.3493860747692003E-2</v>
      </c>
      <c r="P54" s="5">
        <f ca="1">P55+P57</f>
        <v>-0.1624297906894383</v>
      </c>
      <c r="Q54" s="6">
        <f ca="1">(Q55 * P55+Q57 * P57)/P54</f>
        <v>6.7923333864575636E-2</v>
      </c>
      <c r="R54" s="15">
        <f ca="1">(N54-P54)*(Q54-$G$52)</f>
        <v>7.3446065532082501E-3</v>
      </c>
      <c r="S54" s="15">
        <f ca="1">S55+S57</f>
        <v>1.112781790191507E-3</v>
      </c>
      <c r="T54" s="16">
        <f ca="1">T55+T57</f>
        <v>0</v>
      </c>
      <c r="U54" s="16">
        <f ca="1">U55+U57</f>
        <v>0</v>
      </c>
      <c r="V54" s="8"/>
      <c r="W54" s="28"/>
      <c r="X54" s="28"/>
      <c r="Y54" s="28"/>
      <c r="Z54" s="28"/>
    </row>
    <row r="55" spans="1:30" s="7" customFormat="1" x14ac:dyDescent="0.2">
      <c r="F55" s="47" t="s">
        <v>65</v>
      </c>
      <c r="G55" s="47" t="b">
        <f ca="1">IF(ABS(G54-G53) &lt; 0.00001, TRUE, FALSE)</f>
        <v>1</v>
      </c>
      <c r="K55" s="35"/>
      <c r="L55" s="35" t="s">
        <v>52</v>
      </c>
      <c r="M55" s="35"/>
      <c r="N55" s="9">
        <f ca="1">SUM(N56)</f>
        <v>5.8034240294942842E-2</v>
      </c>
      <c r="O55" s="9">
        <f ca="1">SUMPRODUCT(O56,N56)/SUM(N56)</f>
        <v>9.6960227974874094E-2</v>
      </c>
      <c r="P55" s="9">
        <f ca="1">SUM(P56)</f>
        <v>2.7734237831276598E-2</v>
      </c>
      <c r="Q55" s="9">
        <f ca="1">SUMPRODUCT(Q56,P56)/SUM(P56)</f>
        <v>9.6960227974874094E-2</v>
      </c>
      <c r="R55" s="15" t="s">
        <v>1</v>
      </c>
      <c r="S55" s="16">
        <f ca="1">N$54*((N55/N$54)-(P55/P$54))*(Q55-Q$54)</f>
        <v>1.3027848351532076E-3</v>
      </c>
      <c r="T55" s="16">
        <f ca="1">T56</f>
        <v>0</v>
      </c>
      <c r="U55" s="16">
        <f ca="1">U56</f>
        <v>0</v>
      </c>
      <c r="V55" s="8"/>
      <c r="W55" s="28"/>
      <c r="X55" s="28"/>
      <c r="Y55" s="28"/>
      <c r="Z55" s="28"/>
    </row>
    <row r="56" spans="1:30" x14ac:dyDescent="0.2">
      <c r="M56" s="34" t="str">
        <f t="array" ref="M56:P56">A31:D31</f>
        <v>AT&amp;T</v>
      </c>
      <c r="N56" s="9">
        <f ca="1"/>
        <v>5.8034240294942842E-2</v>
      </c>
      <c r="O56" s="9">
        <f ca="1"/>
        <v>9.6960227974874094E-2</v>
      </c>
      <c r="P56" s="9">
        <f ca="1"/>
        <v>2.7734237831276598E-2</v>
      </c>
      <c r="Q56" s="9">
        <f ca="1">O56</f>
        <v>9.6960227974874094E-2</v>
      </c>
      <c r="R56" s="17" t="s">
        <v>1</v>
      </c>
      <c r="S56" s="17" t="s">
        <v>1</v>
      </c>
      <c r="T56" s="18">
        <f ca="1">N$55*((N56/N$55)-(P56/P$55))*(O56-Q$55)</f>
        <v>0</v>
      </c>
      <c r="U56" s="18">
        <f ca="1">(N56-P56)*(O$55-Q$55)</f>
        <v>0</v>
      </c>
      <c r="V56" s="8"/>
      <c r="W56" s="28"/>
      <c r="X56" s="28"/>
      <c r="Y56" s="28"/>
      <c r="Z56" s="28"/>
      <c r="AA56" s="7"/>
      <c r="AB56" s="7"/>
      <c r="AC56" s="7"/>
      <c r="AD56" s="7"/>
    </row>
    <row r="57" spans="1:30" s="7" customFormat="1" x14ac:dyDescent="0.2">
      <c r="K57" s="35"/>
      <c r="L57" s="35" t="s">
        <v>53</v>
      </c>
      <c r="M57" s="35"/>
      <c r="N57" s="9">
        <f ca="1">SUM(N58)</f>
        <v>-0.13515291130791729</v>
      </c>
      <c r="O57" s="9">
        <f ca="1">SUMPRODUCT(O58,N58)/SUM(N58)</f>
        <v>7.2158183817014915E-2</v>
      </c>
      <c r="P57" s="9">
        <f ca="1">SUM(P58)</f>
        <v>-0.1901640285207149</v>
      </c>
      <c r="Q57" s="9">
        <f ca="1">SUMPRODUCT(Q58,P58)/SUM(P58)</f>
        <v>7.2158183817014915E-2</v>
      </c>
      <c r="R57" s="15" t="s">
        <v>1</v>
      </c>
      <c r="S57" s="16">
        <f ca="1">N$54*((N57/N$54)-(P57/P$54))*(Q57-Q$54)</f>
        <v>-1.9000304496170052E-4</v>
      </c>
      <c r="T57" s="16">
        <f ca="1">P57*(O57-Q57)</f>
        <v>0</v>
      </c>
      <c r="U57" s="16">
        <f ca="1">U58</f>
        <v>0</v>
      </c>
      <c r="V57" s="8"/>
      <c r="W57" s="29"/>
      <c r="X57" s="29"/>
      <c r="Y57" s="30"/>
      <c r="Z57" s="29"/>
    </row>
    <row r="58" spans="1:30" x14ac:dyDescent="0.2">
      <c r="M58" s="34" t="str">
        <f t="array" ref="M58:P58">A32:D32</f>
        <v>VERIZON COMM</v>
      </c>
      <c r="N58" s="9">
        <f ca="1"/>
        <v>-0.13515291130791729</v>
      </c>
      <c r="O58" s="9">
        <f ca="1"/>
        <v>7.2158183817014915E-2</v>
      </c>
      <c r="P58" s="9">
        <f ca="1"/>
        <v>-0.1901640285207149</v>
      </c>
      <c r="Q58" s="9">
        <f ca="1">O58</f>
        <v>7.2158183817014915E-2</v>
      </c>
      <c r="R58" s="17">
        <v>0</v>
      </c>
      <c r="S58" s="17">
        <v>0</v>
      </c>
      <c r="T58" s="18">
        <f ca="1">N$57*((N58/N$57)-(P58/P$57))*(O58-Q$57)</f>
        <v>0</v>
      </c>
      <c r="U58" s="18">
        <f ca="1">(N58-P58)*(O$57-Q$57)</f>
        <v>0</v>
      </c>
      <c r="V58" s="8"/>
      <c r="W58" s="28"/>
      <c r="X58" s="28"/>
      <c r="Y58" s="28"/>
      <c r="Z58" s="28"/>
      <c r="AA58" s="7"/>
      <c r="AB58" s="7"/>
      <c r="AC58" s="7"/>
      <c r="AD58" s="7"/>
    </row>
    <row r="59" spans="1:30" s="7" customFormat="1" x14ac:dyDescent="0.2">
      <c r="K59" s="35"/>
      <c r="L59" s="35"/>
      <c r="M59" s="35"/>
      <c r="N59" s="9"/>
      <c r="O59" s="9"/>
      <c r="P59" s="9"/>
      <c r="Q59" s="9"/>
      <c r="R59" s="15"/>
      <c r="S59" s="15"/>
      <c r="T59" s="16"/>
      <c r="U59" s="16"/>
    </row>
    <row r="60" spans="1:30" s="7" customFormat="1" x14ac:dyDescent="0.2">
      <c r="K60" s="36"/>
      <c r="L60" s="37"/>
      <c r="M60" s="36"/>
      <c r="R60" s="19"/>
      <c r="S60" s="19"/>
      <c r="T60" s="19"/>
      <c r="U60" s="19"/>
    </row>
    <row r="61" spans="1:30" x14ac:dyDescent="0.2">
      <c r="O61" s="2"/>
    </row>
    <row r="62" spans="1:30" x14ac:dyDescent="0.2">
      <c r="M62" s="38"/>
    </row>
    <row r="64" spans="1:30" x14ac:dyDescent="0.2">
      <c r="P64" s="5"/>
    </row>
  </sheetData>
  <sheetProtection selectLockedCells="1" selectUnlockedCells="1"/>
  <mergeCells count="2">
    <mergeCell ref="K1:N1"/>
    <mergeCell ref="A36:E36"/>
  </mergeCells>
  <pageMargins left="0.1701388888888889" right="0.1701388888888889" top="0.1701388888888889" bottom="0.1701388888888889" header="0.51180555555555551" footer="0.51180555555555551"/>
  <pageSetup firstPageNumber="0" orientation="landscape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4"/>
  <sheetViews>
    <sheetView topLeftCell="A28" workbookViewId="0">
      <selection activeCell="I55" sqref="I55"/>
    </sheetView>
  </sheetViews>
  <sheetFormatPr defaultRowHeight="12" x14ac:dyDescent="0.2"/>
  <cols>
    <col min="1" max="1" width="18.7109375" style="4" bestFit="1" customWidth="1"/>
    <col min="2" max="5" width="9.140625" style="4"/>
    <col min="6" max="6" width="18.140625" style="4" bestFit="1" customWidth="1"/>
    <col min="7" max="7" width="18.28515625" style="4" bestFit="1" customWidth="1"/>
    <col min="8" max="8" width="11" style="4" bestFit="1" customWidth="1"/>
    <col min="9" max="9" width="11" style="4" customWidth="1"/>
    <col min="10" max="10" width="17.5703125" style="4" bestFit="1" customWidth="1"/>
    <col min="11" max="11" width="18.140625" style="34" bestFit="1" customWidth="1"/>
    <col min="12" max="12" width="6.28515625" style="34" bestFit="1" customWidth="1"/>
    <col min="13" max="13" width="18.7109375" style="34" bestFit="1" customWidth="1"/>
    <col min="14" max="15" width="7" style="4" bestFit="1" customWidth="1"/>
    <col min="16" max="17" width="9" style="4" bestFit="1" customWidth="1"/>
    <col min="18" max="19" width="8" style="4" bestFit="1" customWidth="1"/>
    <col min="20" max="20" width="7.42578125" style="4" bestFit="1" customWidth="1"/>
    <col min="21" max="21" width="8.5703125" style="4" bestFit="1" customWidth="1"/>
    <col min="22" max="22" width="7.140625" style="4" bestFit="1" customWidth="1"/>
    <col min="23" max="23" width="18.7109375" style="4" bestFit="1" customWidth="1"/>
    <col min="24" max="24" width="12.5703125" style="4" bestFit="1" customWidth="1"/>
    <col min="25" max="25" width="8" style="4" bestFit="1" customWidth="1"/>
    <col min="26" max="26" width="14.7109375" style="4" bestFit="1" customWidth="1"/>
    <col min="27" max="27" width="8.5703125" style="4" bestFit="1" customWidth="1"/>
    <col min="28" max="28" width="6.28515625" style="4" bestFit="1" customWidth="1"/>
    <col min="29" max="29" width="18.140625" style="4" bestFit="1" customWidth="1"/>
    <col min="30" max="16384" width="9.140625" style="4"/>
  </cols>
  <sheetData>
    <row r="1" spans="1:30" ht="15" x14ac:dyDescent="0.25">
      <c r="A1" s="63" t="s">
        <v>72</v>
      </c>
      <c r="B1" s="20" t="s">
        <v>38</v>
      </c>
      <c r="C1" s="7" t="s">
        <v>55</v>
      </c>
      <c r="D1" s="20" t="s">
        <v>39</v>
      </c>
      <c r="E1" s="20" t="s">
        <v>50</v>
      </c>
      <c r="F1" s="20" t="s">
        <v>0</v>
      </c>
      <c r="G1" s="7" t="s">
        <v>41</v>
      </c>
      <c r="H1" s="7" t="s">
        <v>49</v>
      </c>
      <c r="I1" s="7"/>
      <c r="K1" s="66" t="s">
        <v>67</v>
      </c>
      <c r="L1" s="67"/>
      <c r="M1" s="67"/>
      <c r="N1" s="67"/>
      <c r="R1" s="7" t="s">
        <v>0</v>
      </c>
      <c r="S1" s="7" t="s">
        <v>50</v>
      </c>
      <c r="T1" s="7" t="s">
        <v>51</v>
      </c>
      <c r="U1" s="7" t="s">
        <v>51</v>
      </c>
    </row>
    <row r="2" spans="1:30" x14ac:dyDescent="0.2">
      <c r="A2" s="63"/>
      <c r="B2" s="7" t="s">
        <v>54</v>
      </c>
      <c r="C2" s="20" t="s">
        <v>44</v>
      </c>
      <c r="D2" s="7" t="s">
        <v>54</v>
      </c>
      <c r="E2" s="7"/>
      <c r="F2" s="7"/>
      <c r="G2" s="7" t="s">
        <v>45</v>
      </c>
      <c r="H2" s="7" t="s">
        <v>45</v>
      </c>
      <c r="I2" s="7"/>
      <c r="N2" s="8" t="s">
        <v>38</v>
      </c>
      <c r="O2" s="8" t="s">
        <v>38</v>
      </c>
      <c r="P2" s="8" t="s">
        <v>39</v>
      </c>
      <c r="Q2" s="8" t="s">
        <v>39</v>
      </c>
      <c r="R2" s="7" t="s">
        <v>40</v>
      </c>
      <c r="S2" s="7" t="s">
        <v>40</v>
      </c>
      <c r="T2" s="7" t="s">
        <v>41</v>
      </c>
      <c r="U2" s="7" t="s">
        <v>49</v>
      </c>
      <c r="V2" s="7"/>
    </row>
    <row r="3" spans="1:30" x14ac:dyDescent="0.2">
      <c r="A3" s="33" t="s">
        <v>9</v>
      </c>
      <c r="B3" s="11">
        <f ca="1">RAND()/15</f>
        <v>2.4433657139274954E-2</v>
      </c>
      <c r="C3" s="11">
        <f ca="1">(2*RAND() -1)/10</f>
        <v>1.4269905097662683E-2</v>
      </c>
      <c r="D3" s="11">
        <f ca="1">RAND()/15</f>
        <v>2.7010068169667688E-2</v>
      </c>
      <c r="E3" s="3" t="s">
        <v>52</v>
      </c>
      <c r="F3" s="3" t="s">
        <v>46</v>
      </c>
      <c r="G3" s="58">
        <f t="array" aca="1" ref="G3:H5" ca="1">T6:U8</f>
        <v>-1.1723404297018145E-3</v>
      </c>
      <c r="H3" s="58">
        <f ca="1"/>
        <v>2.8959864631874282E-5</v>
      </c>
      <c r="I3" s="71"/>
      <c r="K3" s="35" t="s">
        <v>43</v>
      </c>
      <c r="L3" s="35" t="s">
        <v>50</v>
      </c>
      <c r="M3" s="35" t="s">
        <v>55</v>
      </c>
      <c r="N3" s="1" t="s">
        <v>54</v>
      </c>
      <c r="O3" s="6" t="s">
        <v>44</v>
      </c>
      <c r="P3" s="1" t="s">
        <v>54</v>
      </c>
      <c r="Q3" s="1" t="s">
        <v>44</v>
      </c>
      <c r="R3" s="1" t="s">
        <v>45</v>
      </c>
      <c r="S3" s="1" t="s">
        <v>45</v>
      </c>
      <c r="T3" s="1" t="s">
        <v>45</v>
      </c>
      <c r="U3" s="1" t="s">
        <v>45</v>
      </c>
      <c r="V3" s="7"/>
    </row>
    <row r="4" spans="1:30" s="7" customFormat="1" x14ac:dyDescent="0.2">
      <c r="A4" s="33" t="s">
        <v>28</v>
      </c>
      <c r="B4" s="11">
        <f t="shared" ref="B4:B31" ca="1" si="0">RAND()/15</f>
        <v>1.56477776623179E-2</v>
      </c>
      <c r="C4" s="11">
        <f t="shared" ref="C4:C32" ca="1" si="1">(2*RAND() -1)/10</f>
        <v>7.1028238899063845E-2</v>
      </c>
      <c r="D4" s="11">
        <f t="shared" ref="D4:D31" ca="1" si="2">RAND()/15</f>
        <v>5.7389813763653076E-2</v>
      </c>
      <c r="E4" s="3" t="s">
        <v>52</v>
      </c>
      <c r="F4" s="3" t="s">
        <v>46</v>
      </c>
      <c r="G4" s="58">
        <f ca="1"/>
        <v>-4.1109235088427406E-4</v>
      </c>
      <c r="H4" s="58">
        <f ca="1"/>
        <v>4.691967627421648E-4</v>
      </c>
      <c r="I4" s="71"/>
      <c r="K4" s="35" t="s">
        <v>46</v>
      </c>
      <c r="L4" s="35"/>
      <c r="M4" s="35"/>
      <c r="N4" s="5">
        <f ca="1">N5+N9</f>
        <v>0.15207542679341002</v>
      </c>
      <c r="O4" s="6">
        <f ca="1">(O5 * N5+O9 * N9)/N4</f>
        <v>2.7861623233681281E-2</v>
      </c>
      <c r="P4" s="5">
        <f ca="1">P5+P9</f>
        <v>0.17490691817436341</v>
      </c>
      <c r="Q4" s="6">
        <f ca="1">(Q5 * P5+Q9 * P9)/P4</f>
        <v>4.6226630772404777E-2</v>
      </c>
      <c r="R4" s="15">
        <f ca="1">(N4-P4)*(Q4-$G$52)</f>
        <v>-1.0364357489789737E-3</v>
      </c>
      <c r="S4" s="16">
        <f ca="1">S5+S9</f>
        <v>-3.3048848976720117E-4</v>
      </c>
      <c r="T4" s="16">
        <f ca="1">T5+T9</f>
        <v>-2.3333372647230044E-3</v>
      </c>
      <c r="U4" s="16">
        <f ca="1">U5+U9</f>
        <v>-1.2904060502536095E-4</v>
      </c>
      <c r="V4" s="8"/>
      <c r="W4" s="28"/>
      <c r="X4" s="28"/>
      <c r="Y4" s="28"/>
      <c r="Z4" s="28"/>
    </row>
    <row r="5" spans="1:30" s="7" customFormat="1" x14ac:dyDescent="0.2">
      <c r="A5" s="33" t="s">
        <v>7</v>
      </c>
      <c r="B5" s="11">
        <f t="shared" ca="1" si="0"/>
        <v>9.113128979723429E-3</v>
      </c>
      <c r="C5" s="11">
        <f t="shared" ca="1" si="1"/>
        <v>3.7283834251216195E-2</v>
      </c>
      <c r="D5" s="11">
        <f t="shared" ca="1" si="2"/>
        <v>4.0320876515019949E-2</v>
      </c>
      <c r="E5" s="3" t="s">
        <v>52</v>
      </c>
      <c r="F5" s="3" t="s">
        <v>46</v>
      </c>
      <c r="G5" s="58">
        <f ca="1"/>
        <v>1.8152282179428165E-4</v>
      </c>
      <c r="H5" s="58">
        <f ca="1"/>
        <v>3.5078725150083267E-4</v>
      </c>
      <c r="I5" s="71"/>
      <c r="K5" s="35"/>
      <c r="L5" s="35" t="s">
        <v>52</v>
      </c>
      <c r="M5" s="35"/>
      <c r="N5" s="9">
        <f ca="1">SUM(N6:N8)</f>
        <v>4.9194563781316286E-2</v>
      </c>
      <c r="O5" s="9">
        <f ca="1">SUMPRODUCT(O6:O8,N6:N8)/SUM(N6:N8)</f>
        <v>3.6586815913151223E-2</v>
      </c>
      <c r="P5" s="9">
        <f ca="1">SUM(P6:P8)</f>
        <v>0.12472075844834071</v>
      </c>
      <c r="Q5" s="9">
        <f ca="1">SUMPRODUCT(Q6:Q8,P6:P8)/SUM(P6:P8)</f>
        <v>4.7827205854914435E-2</v>
      </c>
      <c r="R5" s="15" t="s">
        <v>1</v>
      </c>
      <c r="S5" s="16">
        <f ca="1">N$4*((N5/N$4)-(P5/P$4))*(Q5-Q$4)</f>
        <v>-9.4827284753449991E-5</v>
      </c>
      <c r="T5" s="16">
        <f ca="1">SUM(T6:T8)</f>
        <v>-1.4019099587918068E-3</v>
      </c>
      <c r="U5" s="16">
        <f ca="1">SUM(U6:U8)</f>
        <v>8.4894387887487176E-4</v>
      </c>
      <c r="V5" s="8"/>
      <c r="W5" s="28"/>
      <c r="X5" s="28"/>
      <c r="Y5" s="28"/>
      <c r="Z5" s="28"/>
    </row>
    <row r="6" spans="1:30" x14ac:dyDescent="0.2">
      <c r="A6" s="33" t="s">
        <v>8</v>
      </c>
      <c r="B6" s="11">
        <f t="shared" ca="1" si="0"/>
        <v>6.1411279511200088E-2</v>
      </c>
      <c r="C6" s="11">
        <f t="shared" ca="1" si="1"/>
        <v>7.7164969638609332E-2</v>
      </c>
      <c r="D6" s="11">
        <f t="shared" ca="1" si="2"/>
        <v>3.6977789551811233E-2</v>
      </c>
      <c r="E6" s="3" t="s">
        <v>53</v>
      </c>
      <c r="F6" s="3" t="s">
        <v>46</v>
      </c>
      <c r="G6" s="58">
        <f t="array" aca="1" ref="G6:H7" ca="1">T10:U11</f>
        <v>-2.4514002892970024E-4</v>
      </c>
      <c r="H6" s="58">
        <f ca="1"/>
        <v>-4.5347202997024602E-4</v>
      </c>
      <c r="I6" s="71"/>
      <c r="M6" s="34" t="str">
        <f t="array" ref="M6:P8">A3:D5</f>
        <v>GENERAL MOTORS</v>
      </c>
      <c r="N6" s="9">
        <f ca="1"/>
        <v>2.4433657139274954E-2</v>
      </c>
      <c r="O6" s="9">
        <f ca="1"/>
        <v>1.4269905097662683E-2</v>
      </c>
      <c r="P6" s="9">
        <f ca="1"/>
        <v>2.7010068169667688E-2</v>
      </c>
      <c r="Q6" s="9">
        <f ca="1">O6</f>
        <v>1.4269905097662683E-2</v>
      </c>
      <c r="R6" s="17" t="s">
        <v>1</v>
      </c>
      <c r="S6" s="17" t="s">
        <v>1</v>
      </c>
      <c r="T6" s="18">
        <f ca="1">P$5*((N6/N$5)-(P6/P$5))*(O6-Q$5)</f>
        <v>-1.1723404297018145E-3</v>
      </c>
      <c r="U6" s="18">
        <f ca="1">(N6-P6)*(O$5-Q$5)</f>
        <v>2.8959864631874282E-5</v>
      </c>
      <c r="V6" s="8"/>
      <c r="W6" s="28"/>
      <c r="X6" s="28"/>
      <c r="Y6" s="28"/>
      <c r="Z6" s="28"/>
      <c r="AA6" s="7"/>
      <c r="AB6" s="7"/>
      <c r="AC6" s="7"/>
      <c r="AD6" s="7"/>
    </row>
    <row r="7" spans="1:30" x14ac:dyDescent="0.2">
      <c r="A7" s="33" t="s">
        <v>20</v>
      </c>
      <c r="B7" s="11">
        <f t="shared" ca="1" si="0"/>
        <v>4.146958350089365E-2</v>
      </c>
      <c r="C7" s="11">
        <f t="shared" ca="1" si="1"/>
        <v>-5.5501008913577191E-2</v>
      </c>
      <c r="D7" s="11">
        <f t="shared" ca="1" si="2"/>
        <v>1.3208370174211467E-2</v>
      </c>
      <c r="E7" s="3" t="s">
        <v>53</v>
      </c>
      <c r="F7" s="3" t="s">
        <v>46</v>
      </c>
      <c r="G7" s="58">
        <f ca="1"/>
        <v>-6.862872770014972E-4</v>
      </c>
      <c r="H7" s="58">
        <f ca="1"/>
        <v>-5.2451245392998668E-4</v>
      </c>
      <c r="I7" s="71"/>
      <c r="M7" s="34" t="str">
        <v>HOME DEPOT</v>
      </c>
      <c r="N7" s="9">
        <f ca="1"/>
        <v>1.56477776623179E-2</v>
      </c>
      <c r="O7" s="9">
        <f ca="1"/>
        <v>7.1028238899063845E-2</v>
      </c>
      <c r="P7" s="9">
        <f ca="1"/>
        <v>5.7389813763653076E-2</v>
      </c>
      <c r="Q7" s="9">
        <f t="shared" ref="Q7:Q8" ca="1" si="3">O7</f>
        <v>7.1028238899063845E-2</v>
      </c>
      <c r="R7" s="17" t="s">
        <v>1</v>
      </c>
      <c r="S7" s="17" t="s">
        <v>1</v>
      </c>
      <c r="T7" s="18">
        <f ca="1">P$5*((N7/N$5)-(P7/P$5))*(O7-Q$5)</f>
        <v>-4.1109235088427406E-4</v>
      </c>
      <c r="U7" s="18">
        <f ca="1">(N7-P7)*(O$5-Q$5)</f>
        <v>4.691967627421648E-4</v>
      </c>
      <c r="V7" s="8"/>
      <c r="W7" s="28"/>
      <c r="X7" s="28"/>
      <c r="Y7" s="28"/>
      <c r="Z7" s="28"/>
      <c r="AA7" s="7"/>
      <c r="AB7" s="7"/>
      <c r="AC7" s="7"/>
      <c r="AD7" s="7"/>
    </row>
    <row r="8" spans="1:30" x14ac:dyDescent="0.2">
      <c r="A8" s="33" t="s">
        <v>15</v>
      </c>
      <c r="B8" s="11">
        <f t="shared" ca="1" si="0"/>
        <v>5.9650852920327062E-2</v>
      </c>
      <c r="C8" s="11">
        <f t="shared" ca="1" si="1"/>
        <v>-7.1345049188003731E-2</v>
      </c>
      <c r="D8" s="11">
        <f t="shared" ca="1" si="2"/>
        <v>2.528024121101468E-2</v>
      </c>
      <c r="E8" s="3" t="s">
        <v>52</v>
      </c>
      <c r="F8" s="3" t="s">
        <v>10</v>
      </c>
      <c r="G8" s="58">
        <f t="array" aca="1" ref="G8:H9" ca="1">T14:U15</f>
        <v>-1.6439035945794699E-4</v>
      </c>
      <c r="H8" s="58">
        <f ca="1"/>
        <v>-1.6269863881893186E-4</v>
      </c>
      <c r="I8" s="71"/>
      <c r="M8" s="34" t="str">
        <v>MCDONALD'S</v>
      </c>
      <c r="N8" s="9">
        <f ca="1"/>
        <v>9.113128979723429E-3</v>
      </c>
      <c r="O8" s="9">
        <f ca="1"/>
        <v>3.7283834251216195E-2</v>
      </c>
      <c r="P8" s="9">
        <f ca="1"/>
        <v>4.0320876515019949E-2</v>
      </c>
      <c r="Q8" s="9">
        <f t="shared" ca="1" si="3"/>
        <v>3.7283834251216195E-2</v>
      </c>
      <c r="R8" s="17" t="s">
        <v>1</v>
      </c>
      <c r="S8" s="17" t="s">
        <v>1</v>
      </c>
      <c r="T8" s="18">
        <f ca="1">P$5*((N8/N$5)-(P8/P$5))*(O8-Q$5)</f>
        <v>1.8152282179428165E-4</v>
      </c>
      <c r="U8" s="18">
        <f ca="1">(N8-P8)*(O$5-Q$5)</f>
        <v>3.5078725150083267E-4</v>
      </c>
      <c r="V8" s="8"/>
      <c r="W8" s="28"/>
      <c r="X8" s="28"/>
      <c r="Y8" s="28"/>
      <c r="Z8" s="28"/>
      <c r="AA8" s="7"/>
      <c r="AB8" s="7"/>
      <c r="AC8" s="7"/>
      <c r="AD8" s="7"/>
    </row>
    <row r="9" spans="1:30" s="7" customFormat="1" x14ac:dyDescent="0.2">
      <c r="A9" s="33" t="s">
        <v>16</v>
      </c>
      <c r="B9" s="11">
        <f t="shared" ca="1" si="0"/>
        <v>1.2557460650022449E-2</v>
      </c>
      <c r="C9" s="11">
        <f t="shared" ca="1" si="1"/>
        <v>-5.9651653040881492E-2</v>
      </c>
      <c r="D9" s="11">
        <f t="shared" ca="1" si="2"/>
        <v>3.4727993145483575E-2</v>
      </c>
      <c r="E9" s="3" t="s">
        <v>52</v>
      </c>
      <c r="F9" s="3" t="s">
        <v>10</v>
      </c>
      <c r="G9" s="58">
        <f ca="1"/>
        <v>-1.1966795554389206E-4</v>
      </c>
      <c r="H9" s="58">
        <f ca="1"/>
        <v>1.0494766544772052E-4</v>
      </c>
      <c r="I9" s="71"/>
      <c r="K9" s="35"/>
      <c r="L9" s="35" t="s">
        <v>53</v>
      </c>
      <c r="M9" s="35"/>
      <c r="N9" s="9">
        <f ca="1">SUM(N10:N11)</f>
        <v>0.10288086301209373</v>
      </c>
      <c r="O9" s="9">
        <f ca="1">SUMPRODUCT(O10:O11,N10:N11)/SUM(N10:N11)</f>
        <v>2.3689496025494843E-2</v>
      </c>
      <c r="P9" s="9">
        <f ca="1">SUM(P10:P11)</f>
        <v>5.0186159726022701E-2</v>
      </c>
      <c r="Q9" s="9">
        <f ca="1">SUMPRODUCT(Q10:Q11,P10:P11)/SUM(P10:P11)</f>
        <v>4.2248941717615222E-2</v>
      </c>
      <c r="R9" s="15" t="s">
        <v>1</v>
      </c>
      <c r="S9" s="16">
        <f ca="1">N$4*((N9/N$4)-(P9/P$4))*(Q9-Q$4)</f>
        <v>-2.3566120501375117E-4</v>
      </c>
      <c r="T9" s="16">
        <f ca="1">SUM(T10:T11)</f>
        <v>-9.3142730593119745E-4</v>
      </c>
      <c r="U9" s="16">
        <f ca="1">SUM(U10:U11)</f>
        <v>-9.779844839002327E-4</v>
      </c>
      <c r="V9" s="8"/>
      <c r="W9" s="28"/>
      <c r="X9" s="28"/>
      <c r="Y9" s="28"/>
      <c r="Z9" s="28"/>
    </row>
    <row r="10" spans="1:30" x14ac:dyDescent="0.2">
      <c r="A10" s="33" t="s">
        <v>23</v>
      </c>
      <c r="B10" s="11">
        <f t="shared" ca="1" si="0"/>
        <v>6.3253248103911044E-2</v>
      </c>
      <c r="C10" s="11">
        <f t="shared" ca="1" si="1"/>
        <v>9.9187014732266793E-2</v>
      </c>
      <c r="D10" s="11">
        <f t="shared" ca="1" si="2"/>
        <v>4.0491470808432045E-2</v>
      </c>
      <c r="E10" s="3" t="s">
        <v>53</v>
      </c>
      <c r="F10" s="3" t="s">
        <v>10</v>
      </c>
      <c r="G10" s="58">
        <f t="array" aca="1" ref="G10:H10" ca="1">T17:U17</f>
        <v>0</v>
      </c>
      <c r="H10" s="58">
        <f ca="1"/>
        <v>-3.1588311543538638E-19</v>
      </c>
      <c r="I10" s="71"/>
      <c r="M10" s="34" t="str">
        <f t="array" ref="M10:P11">A6:D7</f>
        <v>WALMART</v>
      </c>
      <c r="N10" s="9">
        <f ca="1"/>
        <v>6.1411279511200088E-2</v>
      </c>
      <c r="O10" s="9">
        <f ca="1"/>
        <v>7.7164969638609332E-2</v>
      </c>
      <c r="P10" s="9">
        <f ca="1"/>
        <v>3.6977789551811233E-2</v>
      </c>
      <c r="Q10" s="9">
        <f t="shared" ref="Q10:Q11" ca="1" si="4">O10</f>
        <v>7.7164969638609332E-2</v>
      </c>
      <c r="R10" s="17" t="s">
        <v>1</v>
      </c>
      <c r="S10" s="17" t="s">
        <v>1</v>
      </c>
      <c r="T10" s="18">
        <f ca="1">P$9*((N10/N$9)-(P10/P$9))*(O10-Q$9)</f>
        <v>-2.4514002892970024E-4</v>
      </c>
      <c r="U10" s="18">
        <f ca="1">(N10-P10)*(O$9-Q$9)</f>
        <v>-4.5347202997024602E-4</v>
      </c>
      <c r="V10" s="8"/>
      <c r="W10" s="28"/>
      <c r="X10" s="28"/>
      <c r="Y10" s="28"/>
      <c r="Z10" s="28"/>
      <c r="AA10" s="7"/>
      <c r="AB10" s="7"/>
      <c r="AC10" s="7"/>
      <c r="AD10" s="7"/>
    </row>
    <row r="11" spans="1:30" x14ac:dyDescent="0.2">
      <c r="A11" s="33" t="s">
        <v>27</v>
      </c>
      <c r="B11" s="11">
        <f t="shared" ca="1" si="0"/>
        <v>4.9753411551104907E-3</v>
      </c>
      <c r="C11" s="11">
        <f t="shared" ca="1" si="1"/>
        <v>-1.1878286501630453E-2</v>
      </c>
      <c r="D11" s="11">
        <f t="shared" ca="1" si="2"/>
        <v>6.1463722993236367E-2</v>
      </c>
      <c r="E11" s="3" t="s">
        <v>52</v>
      </c>
      <c r="F11" s="3" t="s">
        <v>19</v>
      </c>
      <c r="G11" s="58">
        <f t="array" aca="1" ref="G11:H12" ca="1">T20:U21</f>
        <v>2.2831163784377572E-3</v>
      </c>
      <c r="H11" s="58">
        <f ca="1"/>
        <v>-2.2955049036320493E-3</v>
      </c>
      <c r="I11" s="71"/>
      <c r="M11" s="34" t="str">
        <v>DISNEY (WALT)</v>
      </c>
      <c r="N11" s="9">
        <f ca="1"/>
        <v>4.146958350089365E-2</v>
      </c>
      <c r="O11" s="9">
        <f ca="1"/>
        <v>-5.5501008913577191E-2</v>
      </c>
      <c r="P11" s="9">
        <f ca="1"/>
        <v>1.3208370174211467E-2</v>
      </c>
      <c r="Q11" s="9">
        <f t="shared" ca="1" si="4"/>
        <v>-5.5501008913577191E-2</v>
      </c>
      <c r="R11" s="17" t="s">
        <v>1</v>
      </c>
      <c r="S11" s="17" t="s">
        <v>1</v>
      </c>
      <c r="T11" s="18">
        <f ca="1">P$9*((N11/N$9)-(P11/P$9))*(O11-Q$9)</f>
        <v>-6.862872770014972E-4</v>
      </c>
      <c r="U11" s="18">
        <f ca="1">(N11-P11)*(O$9-Q$9)</f>
        <v>-5.2451245392998668E-4</v>
      </c>
      <c r="V11" s="8"/>
      <c r="W11" s="28"/>
      <c r="X11" s="28"/>
      <c r="Y11" s="28"/>
      <c r="Z11" s="28"/>
      <c r="AA11" s="7"/>
      <c r="AB11" s="7"/>
      <c r="AC11" s="7"/>
      <c r="AD11" s="7"/>
    </row>
    <row r="12" spans="1:30" s="7" customFormat="1" x14ac:dyDescent="0.2">
      <c r="A12" s="33" t="s">
        <v>18</v>
      </c>
      <c r="B12" s="11">
        <f t="shared" ca="1" si="0"/>
        <v>5.976579072732336E-2</v>
      </c>
      <c r="C12" s="11">
        <f t="shared" ca="1" si="1"/>
        <v>7.9319150421747933E-2</v>
      </c>
      <c r="D12" s="11">
        <f t="shared" ca="1" si="2"/>
        <v>5.6183521787302564E-2</v>
      </c>
      <c r="E12" s="3" t="s">
        <v>52</v>
      </c>
      <c r="F12" s="3" t="s">
        <v>19</v>
      </c>
      <c r="G12" s="58">
        <f ca="1"/>
        <v>2.4976866558289253E-3</v>
      </c>
      <c r="H12" s="58">
        <f ca="1"/>
        <v>1.4557180875725614E-4</v>
      </c>
      <c r="I12" s="71"/>
      <c r="K12" s="35" t="s">
        <v>10</v>
      </c>
      <c r="L12" s="35"/>
      <c r="M12" s="35"/>
      <c r="N12" s="5">
        <f ca="1">N13+N16</f>
        <v>0.13546156167426054</v>
      </c>
      <c r="O12" s="6">
        <f ca="1">(O13 * N13+O16 * N16)/N12</f>
        <v>9.3682260442352026E-3</v>
      </c>
      <c r="P12" s="5">
        <f ca="1">P13+P16</f>
        <v>0.1004997051649303</v>
      </c>
      <c r="Q12" s="6">
        <f ca="1">(Q13 * P13+Q16 * P16)/P12</f>
        <v>1.4032465147109036E-3</v>
      </c>
      <c r="R12" s="15">
        <f ca="1">(N12-P12)*(Q12-$G$52)</f>
        <v>1.9985050361099662E-5</v>
      </c>
      <c r="S12" s="15">
        <f ca="1">S13+S16</f>
        <v>1.4207578541459284E-3</v>
      </c>
      <c r="T12" s="16">
        <f ca="1">T13+T16</f>
        <v>-2.8405831500183908E-4</v>
      </c>
      <c r="U12" s="16">
        <f ca="1">U13+U16</f>
        <v>-5.775097337121165E-5</v>
      </c>
      <c r="V12" s="8"/>
      <c r="W12" s="28"/>
      <c r="X12" s="28"/>
      <c r="Y12" s="28"/>
      <c r="Z12" s="28"/>
    </row>
    <row r="13" spans="1:30" s="7" customFormat="1" x14ac:dyDescent="0.2">
      <c r="A13" s="33" t="s">
        <v>29</v>
      </c>
      <c r="B13" s="11">
        <f t="shared" ca="1" si="0"/>
        <v>3.9771251362401651E-2</v>
      </c>
      <c r="C13" s="11">
        <f t="shared" ca="1" si="1"/>
        <v>-7.3449511017019686E-2</v>
      </c>
      <c r="D13" s="11">
        <f t="shared" ca="1" si="2"/>
        <v>2.1925355102693236E-2</v>
      </c>
      <c r="E13" s="3" t="s">
        <v>52</v>
      </c>
      <c r="F13" s="3" t="s">
        <v>25</v>
      </c>
      <c r="G13" s="58">
        <f t="array" aca="1" ref="G13:H14" ca="1">T24:U25</f>
        <v>9.1537753387557094E-5</v>
      </c>
      <c r="H13" s="58">
        <f ca="1"/>
        <v>2.8039223980344118E-4</v>
      </c>
      <c r="I13" s="71"/>
      <c r="K13" s="35"/>
      <c r="L13" s="35" t="s">
        <v>52</v>
      </c>
      <c r="M13" s="35"/>
      <c r="N13" s="9">
        <f ca="1">SUM(N14:N15)</f>
        <v>7.2208313570349514E-2</v>
      </c>
      <c r="O13" s="9">
        <f ca="1">SUMPRODUCT(O14:O15,N14:N15)/SUM(N14:N15)</f>
        <v>-6.9311497167161243E-2</v>
      </c>
      <c r="P13" s="9">
        <f ca="1">SUM(P14:P15)</f>
        <v>6.0008234356498255E-2</v>
      </c>
      <c r="Q13" s="9">
        <f ca="1">SUMPRODUCT(Q14:Q15,P14:P15)/SUM(P14:P15)</f>
        <v>-6.4577841560594013E-2</v>
      </c>
      <c r="R13" s="15" t="s">
        <v>1</v>
      </c>
      <c r="S13" s="16">
        <f ca="1">N$12*((N13/N$12)-(P13/P$12))*(Q13-Q$12)</f>
        <v>5.7242531291599357E-4</v>
      </c>
      <c r="T13" s="16">
        <f ca="1">SUM(T14:T15)</f>
        <v>-2.8405831500183908E-4</v>
      </c>
      <c r="U13" s="16">
        <f ca="1">SUM(U14:U15)</f>
        <v>-5.7750973371211331E-5</v>
      </c>
      <c r="V13" s="8"/>
      <c r="W13" s="28"/>
      <c r="X13" s="28"/>
      <c r="Y13" s="28"/>
      <c r="Z13" s="28"/>
    </row>
    <row r="14" spans="1:30" x14ac:dyDescent="0.2">
      <c r="A14" s="33" t="s">
        <v>24</v>
      </c>
      <c r="B14" s="11">
        <f t="shared" ca="1" si="0"/>
        <v>1.9710234003556367E-2</v>
      </c>
      <c r="C14" s="11">
        <f t="shared" ca="1" si="1"/>
        <v>5.593965856176035E-2</v>
      </c>
      <c r="D14" s="11">
        <f t="shared" ca="1" si="2"/>
        <v>5.8260287515313385E-3</v>
      </c>
      <c r="E14" s="3" t="s">
        <v>52</v>
      </c>
      <c r="F14" s="3" t="s">
        <v>25</v>
      </c>
      <c r="G14" s="58">
        <f ca="1"/>
        <v>3.444881297225703E-4</v>
      </c>
      <c r="H14" s="58">
        <f ca="1"/>
        <v>2.1814670173195369E-4</v>
      </c>
      <c r="I14" s="71"/>
      <c r="M14" s="34" t="str">
        <f t="array" ref="M14:P15">A8:D9</f>
        <v>COCA-COLA</v>
      </c>
      <c r="N14" s="9">
        <f ca="1"/>
        <v>5.9650852920327062E-2</v>
      </c>
      <c r="O14" s="9">
        <f ca="1"/>
        <v>-7.1345049188003731E-2</v>
      </c>
      <c r="P14" s="9">
        <f ca="1"/>
        <v>2.528024121101468E-2</v>
      </c>
      <c r="Q14" s="9">
        <f t="shared" ref="Q14:Q15" ca="1" si="5">O14</f>
        <v>-7.1345049188003731E-2</v>
      </c>
      <c r="R14" s="17" t="s">
        <v>1</v>
      </c>
      <c r="S14" s="17" t="s">
        <v>1</v>
      </c>
      <c r="T14" s="18">
        <f ca="1">P$13*((N14/N$13)-(P14/P$13))*(O14-Q$13)</f>
        <v>-1.6439035945794699E-4</v>
      </c>
      <c r="U14" s="18">
        <f ca="1">(N14-P14)*(O$13-Q$13)</f>
        <v>-1.6269863881893186E-4</v>
      </c>
      <c r="V14" s="8"/>
      <c r="W14" s="28"/>
      <c r="X14" s="28"/>
      <c r="Y14" s="28"/>
      <c r="Z14" s="28"/>
      <c r="AA14" s="7"/>
      <c r="AB14" s="7"/>
      <c r="AC14" s="7"/>
      <c r="AD14" s="7"/>
    </row>
    <row r="15" spans="1:30" x14ac:dyDescent="0.2">
      <c r="A15" s="33" t="s">
        <v>30</v>
      </c>
      <c r="B15" s="11">
        <f t="shared" ca="1" si="0"/>
        <v>6.0216724281669791E-2</v>
      </c>
      <c r="C15" s="11">
        <f t="shared" ca="1" si="1"/>
        <v>-9.4121600484229989E-2</v>
      </c>
      <c r="D15" s="11">
        <f t="shared" ca="1" si="2"/>
        <v>3.1082080867739233E-2</v>
      </c>
      <c r="E15" s="3" t="s">
        <v>53</v>
      </c>
      <c r="F15" s="3" t="s">
        <v>25</v>
      </c>
      <c r="G15" s="58">
        <f t="array" aca="1" ref="G15:H16" ca="1">T27:U28</f>
        <v>-1.5698076475737675E-3</v>
      </c>
      <c r="H15" s="58">
        <f ca="1"/>
        <v>-1.1911742409021217E-3</v>
      </c>
      <c r="I15" s="71"/>
      <c r="M15" s="34" t="str">
        <v>KRAFT FOODS</v>
      </c>
      <c r="N15" s="9">
        <f ca="1"/>
        <v>1.2557460650022449E-2</v>
      </c>
      <c r="O15" s="9">
        <f ca="1"/>
        <v>-5.9651653040881492E-2</v>
      </c>
      <c r="P15" s="9">
        <f ca="1"/>
        <v>3.4727993145483575E-2</v>
      </c>
      <c r="Q15" s="9">
        <f t="shared" ca="1" si="5"/>
        <v>-5.9651653040881492E-2</v>
      </c>
      <c r="R15" s="17" t="s">
        <v>1</v>
      </c>
      <c r="S15" s="17" t="s">
        <v>1</v>
      </c>
      <c r="T15" s="18">
        <f ca="1">P$13*((N15/N$13)-(P15/P$13))*(O15-Q$13)</f>
        <v>-1.1966795554389206E-4</v>
      </c>
      <c r="U15" s="18">
        <f ca="1">(N15-P15)*(O$13-Q$13)</f>
        <v>1.0494766544772052E-4</v>
      </c>
      <c r="V15" s="8"/>
      <c r="W15" s="28"/>
      <c r="X15" s="28"/>
      <c r="Y15" s="28"/>
      <c r="Z15" s="28"/>
      <c r="AA15" s="7"/>
      <c r="AB15" s="7"/>
      <c r="AC15" s="7"/>
      <c r="AD15" s="7"/>
    </row>
    <row r="16" spans="1:30" s="7" customFormat="1" x14ac:dyDescent="0.2">
      <c r="A16" s="33" t="s">
        <v>31</v>
      </c>
      <c r="B16" s="11">
        <f t="shared" ca="1" si="0"/>
        <v>2.5477868724895578E-2</v>
      </c>
      <c r="C16" s="11">
        <f t="shared" ca="1" si="1"/>
        <v>6.6010303142284732E-2</v>
      </c>
      <c r="D16" s="11">
        <f t="shared" ca="1" si="2"/>
        <v>3.839554657082362E-2</v>
      </c>
      <c r="E16" s="3" t="s">
        <v>53</v>
      </c>
      <c r="F16" s="3" t="s">
        <v>25</v>
      </c>
      <c r="G16" s="58">
        <f ca="1"/>
        <v>-1.2707955116273966E-3</v>
      </c>
      <c r="H16" s="58">
        <f ca="1"/>
        <v>5.2814118517696316E-4</v>
      </c>
      <c r="I16" s="71"/>
      <c r="K16" s="35"/>
      <c r="L16" s="35" t="s">
        <v>53</v>
      </c>
      <c r="M16" s="35"/>
      <c r="N16" s="9">
        <f ca="1">SUM(N17)</f>
        <v>6.3253248103911044E-2</v>
      </c>
      <c r="O16" s="9">
        <f ca="1">SUMPRODUCT(O17,N17)/SUM(N17)</f>
        <v>9.9187014732266793E-2</v>
      </c>
      <c r="P16" s="9">
        <f ca="1">SUM(P17)</f>
        <v>4.0491470808432045E-2</v>
      </c>
      <c r="Q16" s="9">
        <f ca="1">SUMPRODUCT(Q17,P17)/SUM(P17)</f>
        <v>9.9187014732266807E-2</v>
      </c>
      <c r="R16" s="15" t="s">
        <v>1</v>
      </c>
      <c r="S16" s="16">
        <f ca="1">N$12*((N16/N$12)-(P16/P$12))*(Q16-Q$12)</f>
        <v>8.4833254122993471E-4</v>
      </c>
      <c r="T16" s="16">
        <f ca="1">T17</f>
        <v>0</v>
      </c>
      <c r="U16" s="16">
        <f ca="1">U17</f>
        <v>-3.1588311543538638E-19</v>
      </c>
      <c r="V16" s="8"/>
      <c r="W16" s="28"/>
      <c r="X16" s="28"/>
      <c r="Y16" s="28"/>
      <c r="Z16" s="28"/>
    </row>
    <row r="17" spans="1:30" x14ac:dyDescent="0.2">
      <c r="A17" s="33" t="s">
        <v>2</v>
      </c>
      <c r="B17" s="11">
        <f t="shared" ca="1" si="0"/>
        <v>6.6235932606420758E-2</v>
      </c>
      <c r="C17" s="11">
        <f t="shared" ca="1" si="1"/>
        <v>1.9591578278603295E-2</v>
      </c>
      <c r="D17" s="11">
        <f t="shared" ca="1" si="2"/>
        <v>3.2934941859990199E-2</v>
      </c>
      <c r="E17" s="3" t="s">
        <v>52</v>
      </c>
      <c r="F17" s="3" t="s">
        <v>3</v>
      </c>
      <c r="G17" s="58">
        <f t="array" aca="1" ref="G17:H18" ca="1">T31:U32</f>
        <v>5.3757775949460414E-5</v>
      </c>
      <c r="H17" s="58">
        <f ca="1"/>
        <v>1.5173505406658108E-4</v>
      </c>
      <c r="I17" s="71"/>
      <c r="M17" s="34" t="str">
        <f t="array" ref="M17:P17">A10:D10</f>
        <v>PROCTER &amp; GAMBLE</v>
      </c>
      <c r="N17" s="9">
        <f ca="1"/>
        <v>6.3253248103911044E-2</v>
      </c>
      <c r="O17" s="9">
        <f ca="1"/>
        <v>9.9187014732266793E-2</v>
      </c>
      <c r="P17" s="9">
        <f ca="1"/>
        <v>4.0491470808432045E-2</v>
      </c>
      <c r="Q17" s="9">
        <f ca="1">O17</f>
        <v>9.9187014732266793E-2</v>
      </c>
      <c r="R17" s="17" t="s">
        <v>1</v>
      </c>
      <c r="S17" s="17" t="s">
        <v>1</v>
      </c>
      <c r="T17" s="18">
        <f ca="1">P$16*((N17/N$16)-(P17/P$16))*(O17-Q$16)</f>
        <v>0</v>
      </c>
      <c r="U17" s="18">
        <f ca="1">(N17-P17)*(O$16-Q$16)</f>
        <v>-3.1588311543538638E-19</v>
      </c>
      <c r="V17" s="8"/>
      <c r="W17" s="28"/>
      <c r="X17" s="28"/>
      <c r="Y17" s="28"/>
      <c r="Z17" s="28"/>
      <c r="AA17" s="7"/>
      <c r="AB17" s="7"/>
      <c r="AC17" s="7"/>
      <c r="AD17" s="7"/>
    </row>
    <row r="18" spans="1:30" s="7" customFormat="1" x14ac:dyDescent="0.2">
      <c r="A18" s="33" t="s">
        <v>12</v>
      </c>
      <c r="B18" s="11">
        <f t="shared" ca="1" si="0"/>
        <v>5.2095806425007413E-2</v>
      </c>
      <c r="C18" s="11">
        <f t="shared" ca="1" si="1"/>
        <v>4.5406213612435645E-2</v>
      </c>
      <c r="D18" s="11">
        <f t="shared" ca="1" si="2"/>
        <v>1.1798112245415226E-2</v>
      </c>
      <c r="E18" s="3" t="s">
        <v>52</v>
      </c>
      <c r="F18" s="3" t="s">
        <v>3</v>
      </c>
      <c r="G18" s="58">
        <f ca="1"/>
        <v>1.5006716232131837E-4</v>
      </c>
      <c r="H18" s="58">
        <f ca="1"/>
        <v>1.8361534200763601E-4</v>
      </c>
      <c r="I18" s="71"/>
      <c r="K18" s="35" t="s">
        <v>19</v>
      </c>
      <c r="L18" s="35"/>
      <c r="M18" s="35"/>
      <c r="N18" s="5">
        <f t="array" aca="1" ref="N18:Q18" ca="1">N19:Q19</f>
        <v>6.4741131882433856E-2</v>
      </c>
      <c r="O18" s="6">
        <f ca="1"/>
        <v>7.2310648284506326E-2</v>
      </c>
      <c r="P18" s="9">
        <f ca="1"/>
        <v>0.11764724478053892</v>
      </c>
      <c r="Q18" s="9">
        <f ca="1"/>
        <v>3.1673886725110109E-2</v>
      </c>
      <c r="R18" s="15">
        <f ca="1">(N18-P18)*(Q18-$G$52)</f>
        <v>-1.6317443336790842E-3</v>
      </c>
      <c r="S18" s="15">
        <f ca="1">S19</f>
        <v>0</v>
      </c>
      <c r="T18" s="16">
        <f ca="1">T19</f>
        <v>4.7808030342666825E-3</v>
      </c>
      <c r="U18" s="16">
        <f ca="1">U19</f>
        <v>-2.1499330948747931E-3</v>
      </c>
      <c r="V18" s="8"/>
      <c r="W18" s="28"/>
      <c r="X18" s="28"/>
      <c r="Y18" s="28"/>
      <c r="Z18" s="28"/>
    </row>
    <row r="19" spans="1:30" s="7" customFormat="1" x14ac:dyDescent="0.2">
      <c r="A19" s="33" t="s">
        <v>26</v>
      </c>
      <c r="B19" s="11">
        <f t="shared" ca="1" si="0"/>
        <v>5.3571749537463541E-2</v>
      </c>
      <c r="C19" s="11">
        <f t="shared" ca="1" si="1"/>
        <v>9.9244724332948994E-2</v>
      </c>
      <c r="D19" s="11">
        <f t="shared" ca="1" si="2"/>
        <v>4.3787452228668804E-2</v>
      </c>
      <c r="E19" s="3" t="s">
        <v>53</v>
      </c>
      <c r="F19" s="3" t="s">
        <v>3</v>
      </c>
      <c r="G19" s="58">
        <f t="array" aca="1" ref="G19:H19" ca="1">T34:U34</f>
        <v>0</v>
      </c>
      <c r="H19" s="58">
        <f ca="1"/>
        <v>0</v>
      </c>
      <c r="I19" s="71"/>
      <c r="K19" s="35"/>
      <c r="L19" s="35" t="s">
        <v>52</v>
      </c>
      <c r="M19" s="35"/>
      <c r="N19" s="9">
        <f ca="1">SUM(N20:N21)</f>
        <v>6.4741131882433856E-2</v>
      </c>
      <c r="O19" s="9">
        <f ca="1">SUMPRODUCT(O20:O21,N20:N21)/SUM(N20:N21)</f>
        <v>7.2310648284506326E-2</v>
      </c>
      <c r="P19" s="9">
        <f ca="1">SUM(P20:P21)</f>
        <v>0.11764724478053892</v>
      </c>
      <c r="Q19" s="9">
        <f ca="1">SUMPRODUCT(Q20:Q21,P20:P21)/SUM(P20:P21)</f>
        <v>3.1673886725110109E-2</v>
      </c>
      <c r="R19" s="15" t="s">
        <v>1</v>
      </c>
      <c r="S19" s="16">
        <f ca="1">N$18*((N19/N$18)-(P19/P$18))*(Q19-Q$18)</f>
        <v>0</v>
      </c>
      <c r="T19" s="16">
        <f ca="1">SUM(T20:T21)</f>
        <v>4.7808030342666825E-3</v>
      </c>
      <c r="U19" s="16">
        <f ca="1">SUM(U20:U21)</f>
        <v>-2.1499330948747931E-3</v>
      </c>
      <c r="V19" s="8"/>
      <c r="W19" s="28"/>
      <c r="X19" s="28"/>
      <c r="Y19" s="28"/>
      <c r="Z19" s="28"/>
    </row>
    <row r="20" spans="1:30" x14ac:dyDescent="0.2">
      <c r="A20" s="33" t="s">
        <v>32</v>
      </c>
      <c r="B20" s="11">
        <f t="shared" ca="1" si="0"/>
        <v>9.5834121009484036E-3</v>
      </c>
      <c r="C20" s="11">
        <f t="shared" ca="1" si="1"/>
        <v>-1.2787078573285981E-3</v>
      </c>
      <c r="D20" s="11">
        <f t="shared" ca="1" si="2"/>
        <v>5.8262819188237357E-2</v>
      </c>
      <c r="E20" s="3" t="s">
        <v>52</v>
      </c>
      <c r="F20" s="3" t="s">
        <v>6</v>
      </c>
      <c r="G20" s="58">
        <f t="array" aca="1" ref="G20:H22" ca="1">T37:U39</f>
        <v>-1.6931007941935179E-3</v>
      </c>
      <c r="H20" s="58">
        <f ca="1"/>
        <v>1.789406668662963E-3</v>
      </c>
      <c r="I20" s="71"/>
      <c r="M20" s="34" t="str">
        <f t="array" ref="M20:P21">A11:D12</f>
        <v>CHEVRON</v>
      </c>
      <c r="N20" s="9">
        <f ca="1"/>
        <v>4.9753411551104907E-3</v>
      </c>
      <c r="O20" s="9">
        <f ca="1"/>
        <v>-1.1878286501630453E-2</v>
      </c>
      <c r="P20" s="9">
        <f ca="1"/>
        <v>6.1463722993236367E-2</v>
      </c>
      <c r="Q20" s="9">
        <f t="shared" ref="Q20:Q21" ca="1" si="6">O20</f>
        <v>-1.1878286501630453E-2</v>
      </c>
      <c r="R20" s="17" t="s">
        <v>1</v>
      </c>
      <c r="S20" s="17" t="s">
        <v>1</v>
      </c>
      <c r="T20" s="18">
        <f ca="1">P$19*((N20/N$19)-(P20/P$19))*(O20-Q$19)</f>
        <v>2.2831163784377572E-3</v>
      </c>
      <c r="U20" s="18">
        <f ca="1">(N20-P20)*(O$19-Q$19)</f>
        <v>-2.2955049036320493E-3</v>
      </c>
      <c r="V20" s="8"/>
      <c r="W20" s="28"/>
      <c r="X20" s="28"/>
      <c r="Y20" s="28"/>
      <c r="Z20" s="28"/>
      <c r="AA20" s="7"/>
      <c r="AB20" s="7"/>
      <c r="AC20" s="7"/>
      <c r="AD20" s="7"/>
    </row>
    <row r="21" spans="1:30" x14ac:dyDescent="0.2">
      <c r="A21" s="33" t="s">
        <v>14</v>
      </c>
      <c r="B21" s="11">
        <f t="shared" ca="1" si="0"/>
        <v>1.3595074360394784E-2</v>
      </c>
      <c r="C21" s="11">
        <f t="shared" ca="1" si="1"/>
        <v>-8.0223170281451012E-2</v>
      </c>
      <c r="D21" s="11">
        <f t="shared" ca="1" si="2"/>
        <v>5.4187273360901698E-2</v>
      </c>
      <c r="E21" s="3" t="s">
        <v>52</v>
      </c>
      <c r="F21" s="3" t="s">
        <v>6</v>
      </c>
      <c r="G21" s="58">
        <f ca="1"/>
        <v>1.3593959380806683E-3</v>
      </c>
      <c r="H21" s="58">
        <f ca="1"/>
        <v>1.4921289295277316E-3</v>
      </c>
      <c r="I21" s="71"/>
      <c r="M21" s="34" t="str">
        <v>EXXONMOBIL</v>
      </c>
      <c r="N21" s="9">
        <f ca="1"/>
        <v>5.976579072732336E-2</v>
      </c>
      <c r="O21" s="9">
        <f ca="1"/>
        <v>7.9319150421747933E-2</v>
      </c>
      <c r="P21" s="9">
        <f ca="1"/>
        <v>5.6183521787302564E-2</v>
      </c>
      <c r="Q21" s="9">
        <f t="shared" ca="1" si="6"/>
        <v>7.9319150421747933E-2</v>
      </c>
      <c r="R21" s="17" t="s">
        <v>1</v>
      </c>
      <c r="S21" s="17" t="s">
        <v>1</v>
      </c>
      <c r="T21" s="18">
        <f ca="1">P$19*((N21/N$19)-(P21/P$19))*(O21-Q$19)</f>
        <v>2.4976866558289253E-3</v>
      </c>
      <c r="U21" s="18">
        <f ca="1">(N21-P21)*(O$19-Q$19)</f>
        <v>1.4557180875725614E-4</v>
      </c>
      <c r="V21" s="8"/>
      <c r="W21" s="28"/>
      <c r="X21" s="28"/>
      <c r="Y21" s="28"/>
      <c r="Z21" s="28"/>
      <c r="AA21" s="7"/>
      <c r="AB21" s="7"/>
      <c r="AC21" s="7"/>
      <c r="AD21" s="7"/>
    </row>
    <row r="22" spans="1:30" s="7" customFormat="1" x14ac:dyDescent="0.2">
      <c r="A22" s="33" t="s">
        <v>33</v>
      </c>
      <c r="B22" s="11">
        <f t="shared" ca="1" si="0"/>
        <v>5.238287337289025E-2</v>
      </c>
      <c r="C22" s="11">
        <f t="shared" ca="1" si="1"/>
        <v>-8.9532069371292849E-2</v>
      </c>
      <c r="D22" s="11">
        <f t="shared" ca="1" si="2"/>
        <v>1.3249252288315934E-3</v>
      </c>
      <c r="E22" s="3" t="s">
        <v>52</v>
      </c>
      <c r="F22" s="3" t="s">
        <v>6</v>
      </c>
      <c r="G22" s="58">
        <f ca="1"/>
        <v>-3.8485518253229571E-3</v>
      </c>
      <c r="H22" s="58">
        <f ca="1"/>
        <v>-1.8768394761546493E-3</v>
      </c>
      <c r="I22" s="71"/>
      <c r="K22" s="35" t="s">
        <v>25</v>
      </c>
      <c r="L22" s="35"/>
      <c r="M22" s="35"/>
      <c r="N22" s="5">
        <f ca="1">N23+N26</f>
        <v>0.14517607837252339</v>
      </c>
      <c r="O22" s="6">
        <f ca="1">(O23 * N23+O26 * N26)/N22</f>
        <v>-3.9982398596250281E-2</v>
      </c>
      <c r="P22" s="5">
        <f ca="1">P23+P26</f>
        <v>9.7229011292787423E-2</v>
      </c>
      <c r="Q22" s="6">
        <f ca="1">(Q23 * P23+Q26 * P26)/P22</f>
        <v>-1.7232450057404487E-2</v>
      </c>
      <c r="R22" s="15">
        <f ca="1">(N22-P22)*(Q22-$G$52)</f>
        <v>-8.6611928001728903E-4</v>
      </c>
      <c r="S22" s="15">
        <f ca="1">S23+S26</f>
        <v>-7.3367692176555055E-4</v>
      </c>
      <c r="T22" s="16">
        <f ca="1">T23+T26</f>
        <v>-2.4045772760910369E-3</v>
      </c>
      <c r="U22" s="16">
        <f ca="1">U23+U26</f>
        <v>-1.6449411418976371E-4</v>
      </c>
      <c r="V22" s="8"/>
      <c r="W22" s="28"/>
      <c r="X22" s="28"/>
      <c r="Y22" s="28"/>
      <c r="Z22" s="28"/>
    </row>
    <row r="23" spans="1:30" s="7" customFormat="1" x14ac:dyDescent="0.2">
      <c r="A23" s="33" t="s">
        <v>5</v>
      </c>
      <c r="B23" s="11">
        <f t="shared" ca="1" si="0"/>
        <v>4.0292864903126266E-2</v>
      </c>
      <c r="C23" s="11">
        <f t="shared" ca="1" si="1"/>
        <v>3.8609738378697522E-2</v>
      </c>
      <c r="D23" s="11">
        <f t="shared" ca="1" si="2"/>
        <v>4.1529563324979347E-2</v>
      </c>
      <c r="E23" s="3" t="s">
        <v>53</v>
      </c>
      <c r="F23" s="3" t="s">
        <v>6</v>
      </c>
      <c r="G23" s="58">
        <f t="array" aca="1" ref="G23:H24" ca="1">T41:U42</f>
        <v>3.8645618711912873E-5</v>
      </c>
      <c r="H23" s="58">
        <f ca="1"/>
        <v>-4.6249011868327166E-6</v>
      </c>
      <c r="I23" s="71"/>
      <c r="K23" s="35"/>
      <c r="L23" s="35" t="s">
        <v>52</v>
      </c>
      <c r="M23" s="35"/>
      <c r="N23" s="9">
        <f ca="1">SUM(N24:N25)</f>
        <v>5.9481485365958014E-2</v>
      </c>
      <c r="O23" s="9">
        <f ca="1">SUMPRODUCT(O24:O25,N24:N25)/SUM(N24:N25)</f>
        <v>-3.0574139054920808E-2</v>
      </c>
      <c r="P23" s="9">
        <f ca="1">SUM(P24:P25)</f>
        <v>2.7751383854224574E-2</v>
      </c>
      <c r="Q23" s="9">
        <f ca="1">SUMPRODUCT(Q24:Q25,P24:P25)/SUM(P24:P25)</f>
        <v>-4.6285999962489624E-2</v>
      </c>
      <c r="R23" s="15" t="s">
        <v>1</v>
      </c>
      <c r="S23" s="16">
        <f ca="1">N$22*((N23/N$22)-(P23/P$22))*(Q23-Q$22)</f>
        <v>-5.2426874605563203E-4</v>
      </c>
      <c r="T23" s="16">
        <f ca="1">SUM(T24:T25)</f>
        <v>4.3602588311012738E-4</v>
      </c>
      <c r="U23" s="16">
        <f ca="1">SUM(U24:U25)</f>
        <v>4.9853894153539487E-4</v>
      </c>
      <c r="V23" s="8"/>
      <c r="W23" s="28"/>
      <c r="X23" s="28"/>
      <c r="Y23" s="28"/>
      <c r="Z23" s="28"/>
    </row>
    <row r="24" spans="1:30" x14ac:dyDescent="0.2">
      <c r="A24" s="33" t="s">
        <v>11</v>
      </c>
      <c r="B24" s="11">
        <f t="shared" ca="1" si="0"/>
        <v>5.4930704394700672E-2</v>
      </c>
      <c r="C24" s="11">
        <f t="shared" ca="1" si="1"/>
        <v>4.8513403303512725E-2</v>
      </c>
      <c r="D24" s="11">
        <f t="shared" ca="1" si="2"/>
        <v>1.0333837144159348E-2</v>
      </c>
      <c r="E24" s="3" t="s">
        <v>53</v>
      </c>
      <c r="F24" s="3" t="s">
        <v>6</v>
      </c>
      <c r="G24" s="58">
        <f ca="1"/>
        <v>1.5530878289837346E-4</v>
      </c>
      <c r="H24" s="58">
        <f ca="1"/>
        <v>1.6677962923813987E-4</v>
      </c>
      <c r="I24" s="71"/>
      <c r="M24" s="34" t="str">
        <f t="array" ref="M24:P25">A13:D14</f>
        <v>AMER EXPRESS</v>
      </c>
      <c r="N24" s="9">
        <f ca="1"/>
        <v>3.9771251362401651E-2</v>
      </c>
      <c r="O24" s="9">
        <f ca="1"/>
        <v>-7.3449511017019686E-2</v>
      </c>
      <c r="P24" s="9">
        <f ca="1"/>
        <v>2.1925355102693236E-2</v>
      </c>
      <c r="Q24" s="9">
        <f t="shared" ref="Q24:Q25" ca="1" si="7">O24</f>
        <v>-7.3449511017019686E-2</v>
      </c>
      <c r="R24" s="17" t="s">
        <v>1</v>
      </c>
      <c r="S24" s="17" t="s">
        <v>1</v>
      </c>
      <c r="T24" s="18">
        <f ca="1">P$23*((N24/N$23)-(P24/P$23))*(O24-Q$23)</f>
        <v>9.1537753387557094E-5</v>
      </c>
      <c r="U24" s="18">
        <f ca="1">(N24-P24)*(O$23-Q$23)</f>
        <v>2.8039223980344118E-4</v>
      </c>
      <c r="V24" s="8"/>
      <c r="W24" s="28"/>
      <c r="X24" s="28"/>
      <c r="Y24" s="28"/>
      <c r="Z24" s="28"/>
      <c r="AA24" s="7"/>
      <c r="AB24" s="7"/>
      <c r="AC24" s="7"/>
      <c r="AD24" s="7"/>
    </row>
    <row r="25" spans="1:30" x14ac:dyDescent="0.2">
      <c r="A25" s="33" t="s">
        <v>4</v>
      </c>
      <c r="B25" s="11">
        <f t="shared" ca="1" si="0"/>
        <v>1.3911295277300803E-2</v>
      </c>
      <c r="C25" s="11">
        <f t="shared" ca="1" si="1"/>
        <v>-9.1497343886579624E-2</v>
      </c>
      <c r="D25" s="11">
        <f t="shared" ca="1" si="2"/>
        <v>4.9573554778472436E-3</v>
      </c>
      <c r="E25" s="3" t="s">
        <v>52</v>
      </c>
      <c r="F25" s="3" t="s">
        <v>47</v>
      </c>
      <c r="G25" s="58">
        <f t="array" aca="1" ref="G25:H26" ca="1">T45:U46</f>
        <v>-1.4548225841336745E-4</v>
      </c>
      <c r="H25" s="58">
        <f ca="1"/>
        <v>-6.2471978934744389E-5</v>
      </c>
      <c r="I25" s="71"/>
      <c r="M25" s="34" t="str">
        <v>BANK OF AMERICA</v>
      </c>
      <c r="N25" s="9">
        <f ca="1"/>
        <v>1.9710234003556367E-2</v>
      </c>
      <c r="O25" s="9">
        <f ca="1"/>
        <v>5.593965856176035E-2</v>
      </c>
      <c r="P25" s="9">
        <f ca="1"/>
        <v>5.8260287515313385E-3</v>
      </c>
      <c r="Q25" s="9">
        <f t="shared" ca="1" si="7"/>
        <v>5.593965856176035E-2</v>
      </c>
      <c r="R25" s="17" t="s">
        <v>1</v>
      </c>
      <c r="S25" s="17" t="s">
        <v>1</v>
      </c>
      <c r="T25" s="18">
        <f ca="1">P$23*((N25/N$23)-(P25/P$23))*(O25-Q$23)</f>
        <v>3.444881297225703E-4</v>
      </c>
      <c r="U25" s="18">
        <f ca="1">(N25-P25)*(O$23-Q$23)</f>
        <v>2.1814670173195369E-4</v>
      </c>
      <c r="V25" s="8"/>
      <c r="W25" s="28"/>
      <c r="X25" s="28"/>
      <c r="Y25" s="28"/>
      <c r="Z25" s="28"/>
      <c r="AA25" s="7"/>
      <c r="AB25" s="7"/>
      <c r="AC25" s="7"/>
      <c r="AD25" s="7"/>
    </row>
    <row r="26" spans="1:30" s="7" customFormat="1" x14ac:dyDescent="0.2">
      <c r="A26" s="33" t="s">
        <v>34</v>
      </c>
      <c r="B26" s="11">
        <f t="shared" ca="1" si="0"/>
        <v>4.4229539435514303E-2</v>
      </c>
      <c r="C26" s="11">
        <f t="shared" ca="1" si="1"/>
        <v>5.6352952212424937E-2</v>
      </c>
      <c r="D26" s="11">
        <f t="shared" ca="1" si="2"/>
        <v>2.0851578674697033E-2</v>
      </c>
      <c r="E26" s="3" t="s">
        <v>52</v>
      </c>
      <c r="F26" s="3" t="s">
        <v>47</v>
      </c>
      <c r="G26" s="58">
        <f ca="1"/>
        <v>-3.4587657938353788E-5</v>
      </c>
      <c r="H26" s="58">
        <f ca="1"/>
        <v>-1.6310892242945243E-4</v>
      </c>
      <c r="I26" s="71"/>
      <c r="K26" s="35"/>
      <c r="L26" s="35" t="s">
        <v>53</v>
      </c>
      <c r="M26" s="35"/>
      <c r="N26" s="9">
        <f ca="1">SUM(N27:N28)</f>
        <v>8.5694593006565373E-2</v>
      </c>
      <c r="O26" s="9">
        <f ca="1">SUMPRODUCT(O27:O28,N27:N28)/SUM(N27:N28)</f>
        <v>-4.6512766879624357E-2</v>
      </c>
      <c r="P26" s="9">
        <f ca="1">SUM(P27:P28)</f>
        <v>6.9477627438562853E-2</v>
      </c>
      <c r="Q26" s="9">
        <f ca="1">SUMPRODUCT(Q27:Q28,P27:P28)/SUM(P27:P28)</f>
        <v>-5.6276177470776087E-3</v>
      </c>
      <c r="R26" s="15" t="s">
        <v>1</v>
      </c>
      <c r="S26" s="16">
        <f ca="1">N$22*((N26/N$22)-(P26/P$22))*(Q26-Q$22)</f>
        <v>-2.0940817570991855E-4</v>
      </c>
      <c r="T26" s="16">
        <f ca="1">SUM(T27:T28)</f>
        <v>-2.8406031592011641E-3</v>
      </c>
      <c r="U26" s="16">
        <f ca="1">SUM(U27:U28)</f>
        <v>-6.6303305572515858E-4</v>
      </c>
      <c r="V26" s="8"/>
      <c r="W26" s="28"/>
      <c r="X26" s="28"/>
      <c r="Y26" s="28"/>
      <c r="Z26" s="28"/>
    </row>
    <row r="27" spans="1:30" x14ac:dyDescent="0.2">
      <c r="A27" s="33" t="s">
        <v>13</v>
      </c>
      <c r="B27" s="11">
        <f t="shared" ca="1" si="0"/>
        <v>4.3854061465959909E-2</v>
      </c>
      <c r="C27" s="11">
        <f t="shared" ca="1" si="1"/>
        <v>-9.0549111130378557E-2</v>
      </c>
      <c r="D27" s="11">
        <f t="shared" ca="1" si="2"/>
        <v>6.4561299309863263E-2</v>
      </c>
      <c r="E27" s="3" t="s">
        <v>53</v>
      </c>
      <c r="F27" s="3" t="s">
        <v>47</v>
      </c>
      <c r="G27" s="58">
        <f t="array" aca="1" ref="G27:H28" ca="1">T48:U49</f>
        <v>-2.1630390855647413E-5</v>
      </c>
      <c r="H27" s="58">
        <f ca="1"/>
        <v>1.2796616219427459E-5</v>
      </c>
      <c r="I27" s="71"/>
      <c r="M27" s="34" t="str">
        <f t="array" ref="M27:P28">A15:D16</f>
        <v>CITIGROUP</v>
      </c>
      <c r="N27" s="9">
        <f ca="1"/>
        <v>6.0216724281669791E-2</v>
      </c>
      <c r="O27" s="9">
        <f ca="1"/>
        <v>-9.4121600484229989E-2</v>
      </c>
      <c r="P27" s="9">
        <f ca="1"/>
        <v>3.1082080867739233E-2</v>
      </c>
      <c r="Q27" s="9">
        <f t="shared" ref="Q27:Q28" ca="1" si="8">O27</f>
        <v>-9.4121600484229989E-2</v>
      </c>
      <c r="R27" s="17" t="s">
        <v>1</v>
      </c>
      <c r="S27" s="17" t="s">
        <v>1</v>
      </c>
      <c r="T27" s="18">
        <f ca="1">P$26*((N27/N$26)-(P27/P$26))*(O27-Q$26)</f>
        <v>-1.5698076475737675E-3</v>
      </c>
      <c r="U27" s="18">
        <f ca="1">(N27-P27)*(O$26-Q$26)</f>
        <v>-1.1911742409021217E-3</v>
      </c>
      <c r="V27" s="8"/>
      <c r="W27" s="28"/>
      <c r="X27" s="28"/>
      <c r="Y27" s="28"/>
      <c r="Z27" s="28"/>
      <c r="AA27" s="7"/>
      <c r="AB27" s="7"/>
      <c r="AC27" s="7"/>
      <c r="AD27" s="7"/>
    </row>
    <row r="28" spans="1:30" x14ac:dyDescent="0.2">
      <c r="A28" s="33" t="s">
        <v>17</v>
      </c>
      <c r="B28" s="11">
        <f t="shared" ca="1" si="0"/>
        <v>1.341386968808358E-2</v>
      </c>
      <c r="C28" s="11">
        <f t="shared" ca="1" si="1"/>
        <v>-8.5281854271688107E-2</v>
      </c>
      <c r="D28" s="11">
        <f t="shared" ca="1" si="2"/>
        <v>3.5001881780630351E-2</v>
      </c>
      <c r="E28" s="3" t="s">
        <v>53</v>
      </c>
      <c r="F28" s="3" t="s">
        <v>47</v>
      </c>
      <c r="G28" s="58">
        <f ca="1"/>
        <v>-3.9897458855871093E-5</v>
      </c>
      <c r="H28" s="58">
        <f ca="1"/>
        <v>1.3340915276636713E-5</v>
      </c>
      <c r="I28" s="71"/>
      <c r="M28" s="34" t="str">
        <v>JPMORGAN CHASE &amp; CO</v>
      </c>
      <c r="N28" s="9">
        <f ca="1"/>
        <v>2.5477868724895578E-2</v>
      </c>
      <c r="O28" s="9">
        <f ca="1"/>
        <v>6.6010303142284732E-2</v>
      </c>
      <c r="P28" s="9">
        <f ca="1"/>
        <v>3.839554657082362E-2</v>
      </c>
      <c r="Q28" s="9">
        <f t="shared" ca="1" si="8"/>
        <v>6.6010303142284732E-2</v>
      </c>
      <c r="R28" s="17" t="s">
        <v>1</v>
      </c>
      <c r="S28" s="17" t="s">
        <v>1</v>
      </c>
      <c r="T28" s="18">
        <f ca="1">P$26*((N28/N$26)-(P28/P$26))*(O28-Q$26)</f>
        <v>-1.2707955116273966E-3</v>
      </c>
      <c r="U28" s="18">
        <f ca="1">(N28-P28)*(O$26-Q$26)</f>
        <v>5.2814118517696316E-4</v>
      </c>
      <c r="V28" s="8"/>
      <c r="W28" s="28"/>
      <c r="X28" s="28"/>
      <c r="Y28" s="28"/>
      <c r="Z28" s="28"/>
      <c r="AA28" s="7"/>
      <c r="AB28" s="7"/>
      <c r="AC28" s="7"/>
      <c r="AD28" s="7"/>
    </row>
    <row r="29" spans="1:30" s="7" customFormat="1" x14ac:dyDescent="0.2">
      <c r="A29" s="33" t="s">
        <v>21</v>
      </c>
      <c r="B29" s="11">
        <f t="shared" ca="1" si="0"/>
        <v>2.3577725821745717E-2</v>
      </c>
      <c r="C29" s="11">
        <f t="shared" ca="1" si="1"/>
        <v>-7.9268018460701237E-2</v>
      </c>
      <c r="D29" s="11">
        <f t="shared" ca="1" si="2"/>
        <v>5.178811006204953E-2</v>
      </c>
      <c r="E29" s="3" t="s">
        <v>52</v>
      </c>
      <c r="F29" s="3" t="s">
        <v>22</v>
      </c>
      <c r="G29" s="58">
        <f t="array" aca="1" ref="G29:H30" ca="1">T52:U53</f>
        <v>6.7988498907699182E-4</v>
      </c>
      <c r="H29" s="58">
        <f ca="1"/>
        <v>-5.3288186164629167E-4</v>
      </c>
      <c r="I29" s="71"/>
      <c r="K29" s="35" t="s">
        <v>3</v>
      </c>
      <c r="L29" s="35"/>
      <c r="M29" s="35"/>
      <c r="N29" s="5">
        <f ca="1">N30+N33</f>
        <v>0.1719034885688917</v>
      </c>
      <c r="O29" s="6">
        <f ca="1">(O30 * N30+O33 * N33)/N29</f>
        <v>5.223776063533217E-2</v>
      </c>
      <c r="P29" s="5">
        <f ca="1">P30+P33</f>
        <v>8.8520506334074239E-2</v>
      </c>
      <c r="Q29" s="6">
        <f ca="1">(Q30 * P30+Q33 * P33)/P29</f>
        <v>6.2433315747303895E-2</v>
      </c>
      <c r="R29" s="15">
        <f ca="1">(N29-P29)*(Q29-$G$52)</f>
        <v>5.1365329260660625E-3</v>
      </c>
      <c r="S29" s="15">
        <f ca="1">S30+S33</f>
        <v>-2.2918268259893328E-3</v>
      </c>
      <c r="T29" s="16">
        <f ca="1">T30+T33</f>
        <v>2.038249382707788E-4</v>
      </c>
      <c r="U29" s="16">
        <f ca="1">U30+U33</f>
        <v>3.3535039607421709E-4</v>
      </c>
      <c r="V29" s="8"/>
      <c r="W29" s="28"/>
      <c r="X29" s="28"/>
      <c r="Y29" s="28"/>
      <c r="Z29" s="28"/>
    </row>
    <row r="30" spans="1:30" s="7" customFormat="1" x14ac:dyDescent="0.2">
      <c r="A30" s="33" t="s">
        <v>35</v>
      </c>
      <c r="B30" s="11">
        <f t="shared" ca="1" si="0"/>
        <v>4.7562363152433479E-2</v>
      </c>
      <c r="C30" s="11">
        <f t="shared" ca="1" si="1"/>
        <v>-6.206858390353287E-3</v>
      </c>
      <c r="D30" s="11">
        <f t="shared" ca="1" si="2"/>
        <v>3.599262456001473E-2</v>
      </c>
      <c r="E30" s="3" t="s">
        <v>52</v>
      </c>
      <c r="F30" s="3" t="s">
        <v>22</v>
      </c>
      <c r="G30" s="58">
        <f ca="1"/>
        <v>9.7825482510020541E-4</v>
      </c>
      <c r="H30" s="58">
        <f ca="1"/>
        <v>2.1854731886568064E-4</v>
      </c>
      <c r="I30" s="71"/>
      <c r="K30" s="35"/>
      <c r="L30" s="35" t="s">
        <v>52</v>
      </c>
      <c r="M30" s="35"/>
      <c r="N30" s="9">
        <f ca="1">SUM(N31:N32)</f>
        <v>0.11833173903142817</v>
      </c>
      <c r="O30" s="9">
        <f ca="1">SUMPRODUCT(O31:O32,N31:N32)/SUM(N31:N32)</f>
        <v>3.0956527837286845E-2</v>
      </c>
      <c r="P30" s="9">
        <f ca="1">SUM(P31:P32)</f>
        <v>4.4733054105405429E-2</v>
      </c>
      <c r="Q30" s="9">
        <f ca="1">SUMPRODUCT(Q31:Q32,P31:P32)/SUM(P31:P32)</f>
        <v>2.6400055171894896E-2</v>
      </c>
      <c r="R30" s="15" t="s">
        <v>1</v>
      </c>
      <c r="S30" s="16">
        <f ca="1">N$29*((N30/N$29)-(P30/P$29))*(Q30-Q$29)</f>
        <v>-1.1336724315681029E-3</v>
      </c>
      <c r="T30" s="16">
        <f ca="1">SUM(T31:T32)</f>
        <v>2.038249382707788E-4</v>
      </c>
      <c r="U30" s="16">
        <f ca="1">SUM(U31:U32)</f>
        <v>3.3535039607421709E-4</v>
      </c>
      <c r="V30" s="8"/>
      <c r="W30" s="28"/>
      <c r="X30" s="28"/>
      <c r="Y30" s="28"/>
      <c r="Z30" s="28"/>
    </row>
    <row r="31" spans="1:30" x14ac:dyDescent="0.2">
      <c r="A31" s="33" t="s">
        <v>36</v>
      </c>
      <c r="B31" s="11">
        <f t="shared" ca="1" si="0"/>
        <v>4.5752710130406611E-2</v>
      </c>
      <c r="C31" s="11">
        <f t="shared" ca="1" si="1"/>
        <v>1.3003554752817049E-2</v>
      </c>
      <c r="D31" s="11">
        <f t="shared" ca="1" si="2"/>
        <v>5.0372556509089478E-2</v>
      </c>
      <c r="E31" s="3" t="s">
        <v>52</v>
      </c>
      <c r="F31" s="3" t="s">
        <v>48</v>
      </c>
      <c r="G31" s="58">
        <f t="array" aca="1" ref="G31:H31" ca="1">T56:U56</f>
        <v>0</v>
      </c>
      <c r="H31" s="58">
        <f ca="1"/>
        <v>0</v>
      </c>
      <c r="I31" s="71"/>
      <c r="M31" s="34" t="str">
        <f t="array" ref="M31:P32">A17:D18</f>
        <v>JOHNSON &amp; JOHNSON</v>
      </c>
      <c r="N31" s="9">
        <f ca="1"/>
        <v>6.6235932606420758E-2</v>
      </c>
      <c r="O31" s="9">
        <f ca="1"/>
        <v>1.9591578278603295E-2</v>
      </c>
      <c r="P31" s="9">
        <f ca="1"/>
        <v>3.2934941859990199E-2</v>
      </c>
      <c r="Q31" s="9">
        <f t="shared" ref="Q31:Q32" ca="1" si="9">O31</f>
        <v>1.9591578278603295E-2</v>
      </c>
      <c r="R31" s="17" t="s">
        <v>1</v>
      </c>
      <c r="S31" s="17" t="s">
        <v>1</v>
      </c>
      <c r="T31" s="18">
        <f ca="1">P$30*((N31/N$30)-(P31/P$30))*(O31-Q$30)</f>
        <v>5.3757775949460414E-5</v>
      </c>
      <c r="U31" s="18">
        <f ca="1">(N31-P31)*(O$30-Q$30)</f>
        <v>1.5173505406658108E-4</v>
      </c>
      <c r="V31" s="8"/>
      <c r="W31" s="28"/>
      <c r="X31" s="28"/>
      <c r="Y31" s="28"/>
      <c r="Z31" s="28"/>
      <c r="AA31" s="7"/>
      <c r="AB31" s="7"/>
      <c r="AC31" s="7"/>
      <c r="AD31" s="7"/>
    </row>
    <row r="32" spans="1:30" x14ac:dyDescent="0.2">
      <c r="A32" s="33" t="s">
        <v>37</v>
      </c>
      <c r="B32" s="11">
        <f ca="1">1-SUM(B3:B31)</f>
        <v>-7.2444181395024509E-2</v>
      </c>
      <c r="C32" s="11">
        <f t="shared" ca="1" si="1"/>
        <v>9.4608665893889193E-2</v>
      </c>
      <c r="D32" s="11">
        <f ca="1">1-SUM(D3:D31)</f>
        <v>-7.9672103679953032E-3</v>
      </c>
      <c r="E32" s="3" t="s">
        <v>53</v>
      </c>
      <c r="F32" s="3" t="s">
        <v>48</v>
      </c>
      <c r="G32" s="58">
        <f t="array" aca="1" ref="G32:H32" ca="1">T58:U58</f>
        <v>0</v>
      </c>
      <c r="H32" s="58">
        <f ca="1"/>
        <v>0</v>
      </c>
      <c r="I32" s="71"/>
      <c r="M32" s="34" t="str">
        <v>MERCK &amp; CO.</v>
      </c>
      <c r="N32" s="9">
        <f ca="1"/>
        <v>5.2095806425007413E-2</v>
      </c>
      <c r="O32" s="9">
        <f ca="1"/>
        <v>4.5406213612435645E-2</v>
      </c>
      <c r="P32" s="9">
        <f ca="1"/>
        <v>1.1798112245415226E-2</v>
      </c>
      <c r="Q32" s="9">
        <f t="shared" ca="1" si="9"/>
        <v>4.5406213612435645E-2</v>
      </c>
      <c r="R32" s="17" t="s">
        <v>1</v>
      </c>
      <c r="S32" s="17" t="s">
        <v>1</v>
      </c>
      <c r="T32" s="18">
        <f ca="1">P$30*((N32/N$30)-(P32/P$30))*(O32-Q$30)</f>
        <v>1.5006716232131837E-4</v>
      </c>
      <c r="U32" s="18">
        <f ca="1">(N32-P32)*(O$30-Q$30)</f>
        <v>1.8361534200763601E-4</v>
      </c>
      <c r="V32" s="8"/>
      <c r="W32" s="28"/>
      <c r="X32" s="28"/>
      <c r="Y32" s="28"/>
      <c r="Z32" s="28"/>
      <c r="AA32" s="7"/>
      <c r="AB32" s="7"/>
      <c r="AC32" s="7"/>
      <c r="AD32" s="7"/>
    </row>
    <row r="33" spans="1:30" s="7" customFormat="1" x14ac:dyDescent="0.2">
      <c r="A33" s="33" t="s">
        <v>42</v>
      </c>
      <c r="B33" s="8">
        <f ca="1">SUM(B3:B32)</f>
        <v>1</v>
      </c>
      <c r="D33" s="8">
        <f ca="1">SUM(D3:D32)</f>
        <v>1</v>
      </c>
      <c r="F33" s="10"/>
      <c r="G33" s="31">
        <f ca="1">SUM(G3:G32)</f>
        <v>-2.6091051149899815E-3</v>
      </c>
      <c r="H33" s="31">
        <f ca="1">SUM(H3:H32)</f>
        <v>-1.1127954539483036E-3</v>
      </c>
      <c r="I33" s="31"/>
      <c r="K33" s="35"/>
      <c r="L33" s="35" t="s">
        <v>53</v>
      </c>
      <c r="M33" s="35"/>
      <c r="N33" s="9">
        <f ca="1">SUM(N34)</f>
        <v>5.3571749537463541E-2</v>
      </c>
      <c r="O33" s="9">
        <f ca="1">SUMPRODUCT(O34,N34)/SUM(N34)</f>
        <v>9.9244724332948994E-2</v>
      </c>
      <c r="P33" s="9">
        <f ca="1">SUM(P34)</f>
        <v>4.3787452228668804E-2</v>
      </c>
      <c r="Q33" s="9">
        <f ca="1">SUMPRODUCT(Q34,P34)/SUM(P34)</f>
        <v>9.9244724332948994E-2</v>
      </c>
      <c r="R33" s="15" t="s">
        <v>1</v>
      </c>
      <c r="S33" s="16">
        <f ca="1">N$29*((N33/N$29)-(P33/P$29))*(Q33-Q$29)</f>
        <v>-1.1581543944212298E-3</v>
      </c>
      <c r="T33" s="16">
        <f ca="1">T34</f>
        <v>0</v>
      </c>
      <c r="U33" s="16">
        <f ca="1">U34</f>
        <v>0</v>
      </c>
      <c r="V33" s="8"/>
      <c r="W33" s="28"/>
      <c r="X33" s="28"/>
      <c r="Y33" s="28"/>
      <c r="Z33" s="28"/>
    </row>
    <row r="34" spans="1:30" x14ac:dyDescent="0.2">
      <c r="G34" s="32"/>
      <c r="M34" s="34" t="str">
        <f t="array" ref="M34:P34">A19:D19</f>
        <v>PFIZER</v>
      </c>
      <c r="N34" s="9">
        <f ca="1"/>
        <v>5.3571749537463541E-2</v>
      </c>
      <c r="O34" s="9">
        <f ca="1"/>
        <v>9.9244724332948994E-2</v>
      </c>
      <c r="P34" s="9">
        <f ca="1"/>
        <v>4.3787452228668804E-2</v>
      </c>
      <c r="Q34" s="9">
        <f ca="1">O34</f>
        <v>9.9244724332948994E-2</v>
      </c>
      <c r="R34" s="17" t="s">
        <v>1</v>
      </c>
      <c r="S34" s="17" t="s">
        <v>1</v>
      </c>
      <c r="T34" s="18">
        <f ca="1">P$33*((N34/N$33)-(P34/P$33))*(O34-Q$33)</f>
        <v>0</v>
      </c>
      <c r="U34" s="18">
        <f ca="1">(N34-P34)*(O$33-Q$33)</f>
        <v>0</v>
      </c>
      <c r="V34" s="8"/>
      <c r="W34" s="28"/>
      <c r="X34" s="28"/>
      <c r="Y34" s="28"/>
      <c r="Z34" s="28"/>
      <c r="AA34" s="7"/>
      <c r="AB34" s="7"/>
      <c r="AC34" s="7"/>
      <c r="AD34" s="7"/>
    </row>
    <row r="35" spans="1:30" s="7" customFormat="1" x14ac:dyDescent="0.2">
      <c r="J35" s="23"/>
      <c r="K35" s="35" t="s">
        <v>6</v>
      </c>
      <c r="L35" s="35"/>
      <c r="M35" s="35"/>
      <c r="N35" s="5">
        <f ca="1">N36+N40</f>
        <v>0.17078492913206039</v>
      </c>
      <c r="O35" s="6">
        <f ca="1">(O36 * N36+O40 * N40)/N35</f>
        <v>-9.2061344168481753E-3</v>
      </c>
      <c r="P35" s="5">
        <f ca="1">P36+P40</f>
        <v>0.16563841824710934</v>
      </c>
      <c r="Q35" s="6">
        <f ca="1">(Q36 * P36+Q40 * P40)/P35</f>
        <v>-1.4703256176142977E-2</v>
      </c>
      <c r="R35" s="15">
        <f ca="1">(N35-P35)*(Q35-$G$52)</f>
        <v>-7.9950420203919693E-5</v>
      </c>
      <c r="S35" s="15">
        <f ca="1">S36+S40</f>
        <v>3.360276979829639E-3</v>
      </c>
      <c r="T35" s="16">
        <f ca="1">T36+T40</f>
        <v>-3.9883022798255204E-3</v>
      </c>
      <c r="U35" s="16">
        <f ca="1">U36+U40</f>
        <v>1.5668508500873523E-3</v>
      </c>
      <c r="V35" s="8"/>
      <c r="W35" s="28"/>
      <c r="X35" s="28"/>
      <c r="Y35" s="28"/>
      <c r="Z35" s="28"/>
    </row>
    <row r="36" spans="1:30" s="7" customFormat="1" ht="15" x14ac:dyDescent="0.25">
      <c r="A36" s="68" t="s">
        <v>70</v>
      </c>
      <c r="B36" s="69"/>
      <c r="C36" s="69"/>
      <c r="D36" s="69"/>
      <c r="E36" s="70"/>
      <c r="F36" s="42"/>
      <c r="G36" s="42"/>
      <c r="J36" s="22"/>
      <c r="K36" s="35"/>
      <c r="L36" s="35" t="s">
        <v>52</v>
      </c>
      <c r="M36" s="35"/>
      <c r="N36" s="9">
        <f ca="1">SUM(N37:N39)</f>
        <v>7.5561359834233441E-2</v>
      </c>
      <c r="O36" s="9">
        <f ca="1">SUMPRODUCT(O37:O39,N37:N39)/SUM(N37:N39)</f>
        <v>-7.6664070301990836E-2</v>
      </c>
      <c r="P36" s="9">
        <f ca="1">SUM(P37:P39)</f>
        <v>0.11377501777797065</v>
      </c>
      <c r="Q36" s="9">
        <f ca="1">SUMPRODUCT(Q37:Q39,P37:P39)/SUM(P37:P39)</f>
        <v>-3.9905063244770361E-2</v>
      </c>
      <c r="R36" s="15" t="s">
        <v>1</v>
      </c>
      <c r="S36" s="16">
        <f ca="1">N$35*((N36/N$35)-(P36/P$35))*(Q36-Q$35)</f>
        <v>1.0521435337068846E-3</v>
      </c>
      <c r="T36" s="16">
        <f ca="1">SUM(T37:T39)</f>
        <v>-4.1822566814358067E-3</v>
      </c>
      <c r="U36" s="16">
        <f ca="1">SUM(U37:U39)</f>
        <v>1.4046961220360451E-3</v>
      </c>
      <c r="V36" s="8"/>
      <c r="W36" s="28"/>
      <c r="X36" s="28"/>
      <c r="Y36" s="28"/>
      <c r="Z36" s="28"/>
    </row>
    <row r="37" spans="1:30" x14ac:dyDescent="0.2">
      <c r="A37" s="39" t="s">
        <v>69</v>
      </c>
      <c r="F37" s="40" t="str">
        <f t="array" ref="F37:I39">R1:U3</f>
        <v>Sector</v>
      </c>
      <c r="G37" s="40" t="str">
        <v>Style</v>
      </c>
      <c r="H37" s="40" t="str">
        <v>Security</v>
      </c>
      <c r="I37" s="40" t="str">
        <v>Security</v>
      </c>
      <c r="J37" s="21"/>
      <c r="M37" s="34" t="str">
        <f t="array" ref="M37:P39">A20:D22</f>
        <v>3M COMPANY</v>
      </c>
      <c r="N37" s="9">
        <f ca="1"/>
        <v>9.5834121009484036E-3</v>
      </c>
      <c r="O37" s="9">
        <f ca="1"/>
        <v>-1.2787078573285981E-3</v>
      </c>
      <c r="P37" s="9">
        <f ca="1"/>
        <v>5.8262819188237357E-2</v>
      </c>
      <c r="Q37" s="9">
        <f t="shared" ref="Q37:Q39" ca="1" si="10">O37</f>
        <v>-1.2787078573285981E-3</v>
      </c>
      <c r="R37" s="17" t="s">
        <v>1</v>
      </c>
      <c r="S37" s="17" t="s">
        <v>1</v>
      </c>
      <c r="T37" s="18">
        <f ca="1">P$36*((N37/N$36)-(P37/P$36))*(O37-Q$36)</f>
        <v>-1.6931007941935179E-3</v>
      </c>
      <c r="U37" s="18">
        <f ca="1">(N37-P37)*(O$36-Q$36)</f>
        <v>1.789406668662963E-3</v>
      </c>
      <c r="V37" s="8"/>
      <c r="W37" s="28"/>
      <c r="X37" s="28"/>
      <c r="Y37" s="28"/>
      <c r="Z37" s="28"/>
      <c r="AA37" s="7"/>
      <c r="AB37" s="7"/>
      <c r="AC37" s="7"/>
      <c r="AD37" s="7"/>
    </row>
    <row r="38" spans="1:30" x14ac:dyDescent="0.2">
      <c r="A38" s="39" t="s">
        <v>68</v>
      </c>
      <c r="B38" s="40" t="str">
        <f t="array" ref="B38:E39">N2:Q3</f>
        <v>Portfolio</v>
      </c>
      <c r="C38" s="40" t="str">
        <v>Portfolio</v>
      </c>
      <c r="D38" s="40" t="str">
        <v>Benchmark</v>
      </c>
      <c r="E38" s="40" t="str">
        <v>Benchmark</v>
      </c>
      <c r="F38" s="40" t="str">
        <v>Allocation</v>
      </c>
      <c r="G38" s="40" t="str">
        <v>Allocation</v>
      </c>
      <c r="H38" s="40" t="str">
        <v>Selection</v>
      </c>
      <c r="I38" s="40" t="str">
        <v>Interaction</v>
      </c>
      <c r="J38" s="12"/>
      <c r="M38" s="34" t="str">
        <v>BOEING</v>
      </c>
      <c r="N38" s="9">
        <f ca="1"/>
        <v>1.3595074360394784E-2</v>
      </c>
      <c r="O38" s="9">
        <f ca="1"/>
        <v>-8.0223170281451012E-2</v>
      </c>
      <c r="P38" s="9">
        <f ca="1"/>
        <v>5.4187273360901698E-2</v>
      </c>
      <c r="Q38" s="9">
        <f t="shared" ca="1" si="10"/>
        <v>-8.0223170281451012E-2</v>
      </c>
      <c r="R38" s="17" t="s">
        <v>1</v>
      </c>
      <c r="S38" s="17" t="s">
        <v>1</v>
      </c>
      <c r="T38" s="18">
        <f ca="1">P$36*((N38/N$36)-(P38/P$36))*(O38-Q$36)</f>
        <v>1.3593959380806683E-3</v>
      </c>
      <c r="U38" s="18">
        <f ca="1">(N38-P38)*(O$36-Q$36)</f>
        <v>1.4921289295277316E-3</v>
      </c>
      <c r="V38" s="8"/>
      <c r="W38" s="28"/>
      <c r="X38" s="28"/>
      <c r="Y38" s="28"/>
      <c r="Z38" s="28"/>
      <c r="AA38" s="7"/>
      <c r="AB38" s="7"/>
      <c r="AC38" s="7"/>
      <c r="AD38" s="7"/>
    </row>
    <row r="39" spans="1:30" x14ac:dyDescent="0.2">
      <c r="A39" s="42"/>
      <c r="B39" s="40" t="str">
        <v>Weight</v>
      </c>
      <c r="C39" s="40" t="str">
        <v>Returns</v>
      </c>
      <c r="D39" s="40" t="str">
        <v>Weight</v>
      </c>
      <c r="E39" s="40" t="str">
        <v>Returns</v>
      </c>
      <c r="F39" s="40" t="str">
        <v>Effect</v>
      </c>
      <c r="G39" s="40" t="str">
        <v>Effect</v>
      </c>
      <c r="H39" s="40" t="str">
        <v>Effect</v>
      </c>
      <c r="I39" s="40" t="str">
        <v>Effect</v>
      </c>
      <c r="J39" s="26"/>
      <c r="M39" s="34" t="str">
        <v>CATERPILLAR</v>
      </c>
      <c r="N39" s="9">
        <f ca="1"/>
        <v>5.238287337289025E-2</v>
      </c>
      <c r="O39" s="9">
        <f ca="1"/>
        <v>-8.9532069371292849E-2</v>
      </c>
      <c r="P39" s="9">
        <f ca="1"/>
        <v>1.3249252288315934E-3</v>
      </c>
      <c r="Q39" s="9">
        <f t="shared" ca="1" si="10"/>
        <v>-8.9532069371292849E-2</v>
      </c>
      <c r="R39" s="17" t="s">
        <v>1</v>
      </c>
      <c r="S39" s="17" t="s">
        <v>1</v>
      </c>
      <c r="T39" s="18">
        <f ca="1">P$36*((N39/N$36)-(P39/P$36))*(O39-Q$36)</f>
        <v>-3.8485518253229571E-3</v>
      </c>
      <c r="U39" s="18">
        <f ca="1">(N39-P39)*(O$36-Q$36)</f>
        <v>-1.8768394761546493E-3</v>
      </c>
      <c r="V39" s="8"/>
      <c r="W39" s="28"/>
      <c r="X39" s="28"/>
      <c r="Y39" s="28"/>
      <c r="Z39" s="28"/>
      <c r="AA39" s="7"/>
      <c r="AB39" s="7"/>
      <c r="AC39" s="7"/>
      <c r="AD39" s="7"/>
    </row>
    <row r="40" spans="1:30" s="7" customFormat="1" x14ac:dyDescent="0.2">
      <c r="A40" s="40" t="str">
        <f>K4</f>
        <v>Consumer Discretionary</v>
      </c>
      <c r="B40" s="45">
        <f t="array" aca="1" ref="B40:E40" ca="1">N4:Q4</f>
        <v>0.15207542679341002</v>
      </c>
      <c r="C40" s="45">
        <f ca="1"/>
        <v>2.7861623233681281E-2</v>
      </c>
      <c r="D40" s="45">
        <f ca="1"/>
        <v>0.17490691817436341</v>
      </c>
      <c r="E40" s="46">
        <f ca="1"/>
        <v>4.6226630772404777E-2</v>
      </c>
      <c r="F40" s="45">
        <f t="array" aca="1" ref="F40:I40" ca="1">R4:U4</f>
        <v>-1.0364357489789737E-3</v>
      </c>
      <c r="G40" s="45">
        <f ca="1"/>
        <v>-3.3048848976720117E-4</v>
      </c>
      <c r="H40" s="45">
        <f ca="1"/>
        <v>-2.3333372647230044E-3</v>
      </c>
      <c r="I40" s="46">
        <f ca="1"/>
        <v>-1.2904060502536095E-4</v>
      </c>
      <c r="J40" s="56"/>
      <c r="K40" s="35"/>
      <c r="L40" s="35" t="s">
        <v>53</v>
      </c>
      <c r="M40" s="35"/>
      <c r="N40" s="9">
        <f ca="1">SUM(N41:N42)</f>
        <v>9.5223569297826938E-2</v>
      </c>
      <c r="O40" s="9">
        <f ca="1">SUMPRODUCT(O41:O42,N41:N42)/SUM(N41:N42)</f>
        <v>4.4322770293177591E-2</v>
      </c>
      <c r="P40" s="9">
        <f ca="1">SUM(P41:P42)</f>
        <v>5.1863400469138697E-2</v>
      </c>
      <c r="Q40" s="9">
        <f ca="1">SUMPRODUCT(Q41:Q42,P41:P42)/SUM(P41:P42)</f>
        <v>4.0583054041334464E-2</v>
      </c>
      <c r="R40" s="15" t="s">
        <v>1</v>
      </c>
      <c r="S40" s="16">
        <f ca="1">N$35*((N40/N$35)-(P40/P$35))*(Q40-Q$35)</f>
        <v>2.3081334461227546E-3</v>
      </c>
      <c r="T40" s="16">
        <f ca="1">SUM(T41:T42)</f>
        <v>1.9395440161028635E-4</v>
      </c>
      <c r="U40" s="16">
        <f ca="1">SUM(U41:U42)</f>
        <v>1.6215472805130717E-4</v>
      </c>
      <c r="V40" s="8"/>
      <c r="W40" s="28"/>
      <c r="X40" s="28"/>
      <c r="Y40" s="28"/>
      <c r="Z40" s="28"/>
    </row>
    <row r="41" spans="1:30" x14ac:dyDescent="0.2">
      <c r="A41" s="40" t="str">
        <f>K12</f>
        <v>Consumer Staples</v>
      </c>
      <c r="B41" s="45">
        <f t="array" aca="1" ref="B41:E41" ca="1">N12:Q12</f>
        <v>0.13546156167426054</v>
      </c>
      <c r="C41" s="45">
        <f ca="1"/>
        <v>9.3682260442352026E-3</v>
      </c>
      <c r="D41" s="45">
        <f ca="1"/>
        <v>0.1004997051649303</v>
      </c>
      <c r="E41" s="46">
        <f ca="1"/>
        <v>1.4032465147109036E-3</v>
      </c>
      <c r="F41" s="45">
        <f t="array" aca="1" ref="F41:I41" ca="1">R12:U12</f>
        <v>1.9985050361099662E-5</v>
      </c>
      <c r="G41" s="45">
        <f ca="1"/>
        <v>1.4207578541459284E-3</v>
      </c>
      <c r="H41" s="45">
        <f ca="1"/>
        <v>-2.8405831500183908E-4</v>
      </c>
      <c r="I41" s="46">
        <f ca="1"/>
        <v>-5.775097337121165E-5</v>
      </c>
      <c r="M41" s="34" t="str">
        <f t="array" ref="M41:P42">A23:D24</f>
        <v>GENERAL ELECTRIC</v>
      </c>
      <c r="N41" s="9">
        <f ca="1"/>
        <v>4.0292864903126266E-2</v>
      </c>
      <c r="O41" s="9">
        <f ca="1"/>
        <v>3.8609738378697522E-2</v>
      </c>
      <c r="P41" s="9">
        <f ca="1"/>
        <v>4.1529563324979347E-2</v>
      </c>
      <c r="Q41" s="9">
        <f t="shared" ref="Q41:Q42" ca="1" si="11">O41</f>
        <v>3.8609738378697522E-2</v>
      </c>
      <c r="R41" s="17" t="s">
        <v>1</v>
      </c>
      <c r="S41" s="17" t="s">
        <v>1</v>
      </c>
      <c r="T41" s="18">
        <f ca="1">P$40*((N41/N$40)-(P41/P$40))*(O41-Q$40)</f>
        <v>3.8645618711912873E-5</v>
      </c>
      <c r="U41" s="18">
        <f ca="1">(N41-P41)*(O$40-Q$40)</f>
        <v>-4.6249011868327166E-6</v>
      </c>
      <c r="V41" s="8"/>
      <c r="W41" s="28"/>
      <c r="X41" s="28"/>
      <c r="Y41" s="28"/>
      <c r="Z41" s="28"/>
      <c r="AA41" s="7"/>
      <c r="AB41" s="7"/>
      <c r="AC41" s="7"/>
      <c r="AD41" s="7"/>
    </row>
    <row r="42" spans="1:30" x14ac:dyDescent="0.2">
      <c r="A42" s="40" t="str">
        <f>K18</f>
        <v>Energy</v>
      </c>
      <c r="B42" s="45">
        <f t="array" aca="1" ref="B42:E42" ca="1">N18:Q18</f>
        <v>6.4741131882433856E-2</v>
      </c>
      <c r="C42" s="45">
        <f ca="1"/>
        <v>7.2310648284506326E-2</v>
      </c>
      <c r="D42" s="45">
        <f ca="1"/>
        <v>0.11764724478053892</v>
      </c>
      <c r="E42" s="45">
        <f ca="1"/>
        <v>3.1673886725110109E-2</v>
      </c>
      <c r="F42" s="45">
        <f t="array" aca="1" ref="F42:I42" ca="1">R18:U18</f>
        <v>-1.6317443336790842E-3</v>
      </c>
      <c r="G42" s="45">
        <f ca="1"/>
        <v>0</v>
      </c>
      <c r="H42" s="45">
        <f ca="1"/>
        <v>4.7808030342666825E-3</v>
      </c>
      <c r="I42" s="45">
        <f ca="1"/>
        <v>-2.1499330948747931E-3</v>
      </c>
      <c r="M42" s="34" t="str">
        <v>UNITED TECHNOLOGIES</v>
      </c>
      <c r="N42" s="9">
        <f ca="1"/>
        <v>5.4930704394700672E-2</v>
      </c>
      <c r="O42" s="9">
        <f ca="1"/>
        <v>4.8513403303512725E-2</v>
      </c>
      <c r="P42" s="9">
        <f ca="1"/>
        <v>1.0333837144159348E-2</v>
      </c>
      <c r="Q42" s="9">
        <f t="shared" ca="1" si="11"/>
        <v>4.8513403303512725E-2</v>
      </c>
      <c r="R42" s="17" t="s">
        <v>1</v>
      </c>
      <c r="S42" s="17" t="s">
        <v>1</v>
      </c>
      <c r="T42" s="18">
        <f ca="1">P$40*((N42/N$40)-(P42/P$40))*(O42-Q$40)</f>
        <v>1.5530878289837346E-4</v>
      </c>
      <c r="U42" s="18">
        <f ca="1">(N42-P42)*(O$40-Q$40)</f>
        <v>1.6677962923813987E-4</v>
      </c>
      <c r="V42" s="8"/>
      <c r="W42" s="28"/>
      <c r="X42" s="28"/>
      <c r="Y42" s="28"/>
      <c r="Z42" s="28"/>
      <c r="AA42" s="7"/>
      <c r="AB42" s="7"/>
      <c r="AC42" s="7"/>
      <c r="AD42" s="7"/>
    </row>
    <row r="43" spans="1:30" s="7" customFormat="1" x14ac:dyDescent="0.2">
      <c r="A43" s="40" t="str">
        <f>K22</f>
        <v>Financials</v>
      </c>
      <c r="B43" s="45">
        <f t="array" aca="1" ref="B43:E43" ca="1">N22:Q22</f>
        <v>0.14517607837252339</v>
      </c>
      <c r="C43" s="45">
        <f ca="1"/>
        <v>-3.9982398596250281E-2</v>
      </c>
      <c r="D43" s="45">
        <f ca="1"/>
        <v>9.7229011292787423E-2</v>
      </c>
      <c r="E43" s="45">
        <f ca="1"/>
        <v>-1.7232450057404487E-2</v>
      </c>
      <c r="F43" s="45">
        <f t="array" aca="1" ref="F43:I43" ca="1">R22:U22</f>
        <v>-8.6611928001728903E-4</v>
      </c>
      <c r="G43" s="45">
        <f ca="1"/>
        <v>-7.3367692176555055E-4</v>
      </c>
      <c r="H43" s="45">
        <f ca="1"/>
        <v>-2.4045772760910369E-3</v>
      </c>
      <c r="I43" s="45">
        <f ca="1"/>
        <v>-1.6449411418976371E-4</v>
      </c>
      <c r="K43" s="35" t="s">
        <v>47</v>
      </c>
      <c r="L43" s="35"/>
      <c r="M43" s="35"/>
      <c r="N43" s="5">
        <f ca="1">N44+N47</f>
        <v>0.1154087658668586</v>
      </c>
      <c r="O43" s="6">
        <f ca="1">(O44 * N44+O47 * N47)/N43</f>
        <v>-3.3752093106687024E-2</v>
      </c>
      <c r="P43" s="5">
        <f ca="1">P44+P47</f>
        <v>0.1253721152430379</v>
      </c>
      <c r="Q43" s="6">
        <f ca="1">(Q44 * P44+Q47 * P47)/P43</f>
        <v>-6.4683685632775781E-2</v>
      </c>
      <c r="R43" s="15">
        <f ca="1">(N43-P43)*(Q43-$G$52)</f>
        <v>6.5275190054446487E-4</v>
      </c>
      <c r="S43" s="15">
        <f ca="1">S44+S47</f>
        <v>4.0108180556638253E-3</v>
      </c>
      <c r="T43" s="16">
        <f ca="1">T44+T47</f>
        <v>-2.4159776606323975E-4</v>
      </c>
      <c r="U43" s="16">
        <f ca="1">U44+U47</f>
        <v>-1.9944336986813264E-4</v>
      </c>
      <c r="V43" s="8"/>
      <c r="W43" s="28"/>
      <c r="X43" s="28"/>
      <c r="Y43" s="28"/>
      <c r="Z43" s="28"/>
    </row>
    <row r="44" spans="1:30" s="7" customFormat="1" x14ac:dyDescent="0.2">
      <c r="A44" s="40" t="str">
        <f>K29</f>
        <v>Health Care</v>
      </c>
      <c r="B44" s="45">
        <f t="array" aca="1" ref="B44:E44" ca="1">N29:Q29</f>
        <v>0.1719034885688917</v>
      </c>
      <c r="C44" s="45">
        <f ca="1"/>
        <v>5.223776063533217E-2</v>
      </c>
      <c r="D44" s="45">
        <f ca="1"/>
        <v>8.8520506334074239E-2</v>
      </c>
      <c r="E44" s="45">
        <f ca="1"/>
        <v>6.2433315747303895E-2</v>
      </c>
      <c r="F44" s="45">
        <f t="array" aca="1" ref="F44:I44" ca="1">R29:U29</f>
        <v>5.1365329260660625E-3</v>
      </c>
      <c r="G44" s="45">
        <f ca="1"/>
        <v>-2.2918268259893328E-3</v>
      </c>
      <c r="H44" s="45">
        <f ca="1"/>
        <v>2.038249382707788E-4</v>
      </c>
      <c r="I44" s="45">
        <f ca="1"/>
        <v>3.3535039607421709E-4</v>
      </c>
      <c r="K44" s="35"/>
      <c r="L44" s="35" t="s">
        <v>52</v>
      </c>
      <c r="M44" s="35"/>
      <c r="N44" s="9">
        <f ca="1">SUM(N45:N46)</f>
        <v>5.8140834712815108E-2</v>
      </c>
      <c r="O44" s="9">
        <f ca="1">SUMPRODUCT(O45:O46,N45:N46)/SUM(N45:N46)</f>
        <v>2.0976970150436057E-2</v>
      </c>
      <c r="P44" s="9">
        <f ca="1">SUM(P45:P46)</f>
        <v>2.5808934152544278E-2</v>
      </c>
      <c r="Q44" s="9">
        <f ca="1">SUMPRODUCT(Q45:Q46,P45:P46)/SUM(P45:P46)</f>
        <v>2.7954008229087973E-2</v>
      </c>
      <c r="R44" s="15" t="s">
        <v>1</v>
      </c>
      <c r="S44" s="16">
        <f ca="1">N$43*((N44/N$43)-(P44/P$43))*(Q44-Q$43)</f>
        <v>3.1851564729761892E-3</v>
      </c>
      <c r="T44" s="16">
        <f ca="1">SUM(T45:T46)</f>
        <v>-1.8006991635172124E-4</v>
      </c>
      <c r="U44" s="16">
        <f ca="1">SUM(U45:U46)</f>
        <v>-2.2558090136419681E-4</v>
      </c>
      <c r="V44" s="8"/>
      <c r="W44" s="28"/>
      <c r="X44" s="28"/>
      <c r="Y44" s="28"/>
      <c r="Z44" s="28"/>
    </row>
    <row r="45" spans="1:30" x14ac:dyDescent="0.2">
      <c r="A45" s="40" t="str">
        <f>K35</f>
        <v>Industrials</v>
      </c>
      <c r="B45" s="45">
        <f t="array" aca="1" ref="B45:E45" ca="1">N35:Q35</f>
        <v>0.17078492913206039</v>
      </c>
      <c r="C45" s="45">
        <f ca="1"/>
        <v>-9.2061344168481753E-3</v>
      </c>
      <c r="D45" s="45">
        <f ca="1"/>
        <v>0.16563841824710934</v>
      </c>
      <c r="E45" s="45">
        <f ca="1"/>
        <v>-1.4703256176142977E-2</v>
      </c>
      <c r="F45" s="45">
        <f t="array" aca="1" ref="F45:I45" ca="1">R35:U35</f>
        <v>-7.9950420203919693E-5</v>
      </c>
      <c r="G45" s="45">
        <f ca="1"/>
        <v>3.360276979829639E-3</v>
      </c>
      <c r="H45" s="45">
        <f ca="1"/>
        <v>-3.9883022798255204E-3</v>
      </c>
      <c r="I45" s="45">
        <f ca="1"/>
        <v>1.5668508500873523E-3</v>
      </c>
      <c r="M45" s="34" t="str">
        <f t="array" ref="M45:P46">A25:D26</f>
        <v>HEWLETT-PACKARD</v>
      </c>
      <c r="N45" s="9">
        <f ca="1"/>
        <v>1.3911295277300803E-2</v>
      </c>
      <c r="O45" s="9">
        <f ca="1"/>
        <v>-9.1497343886579624E-2</v>
      </c>
      <c r="P45" s="9">
        <f ca="1"/>
        <v>4.9573554778472436E-3</v>
      </c>
      <c r="Q45" s="9">
        <f t="shared" ref="Q45:Q46" ca="1" si="12">O45</f>
        <v>-9.1497343886579624E-2</v>
      </c>
      <c r="R45" s="17" t="s">
        <v>1</v>
      </c>
      <c r="S45" s="17" t="s">
        <v>1</v>
      </c>
      <c r="T45" s="18">
        <f ca="1">P$44*((N45/N$44)-(P45/P$44))*(O45-Q$44)</f>
        <v>-1.4548225841336745E-4</v>
      </c>
      <c r="U45" s="18">
        <f ca="1">(N45-P45)*(O$44-Q$44)</f>
        <v>-6.2471978934744389E-5</v>
      </c>
      <c r="V45" s="8"/>
      <c r="W45" s="28"/>
      <c r="X45" s="28"/>
      <c r="Y45" s="28"/>
      <c r="Z45" s="28"/>
      <c r="AA45" s="7"/>
      <c r="AB45" s="7"/>
      <c r="AC45" s="7"/>
      <c r="AD45" s="7"/>
    </row>
    <row r="46" spans="1:30" x14ac:dyDescent="0.2">
      <c r="A46" s="40" t="str">
        <f>K43</f>
        <v>Information Technology</v>
      </c>
      <c r="B46" s="45">
        <f t="array" aca="1" ref="B46:E46" ca="1">N43:Q43</f>
        <v>0.1154087658668586</v>
      </c>
      <c r="C46" s="45">
        <f ca="1"/>
        <v>-3.3752093106687024E-2</v>
      </c>
      <c r="D46" s="45">
        <f ca="1"/>
        <v>0.1253721152430379</v>
      </c>
      <c r="E46" s="45">
        <f ca="1"/>
        <v>-6.4683685632775781E-2</v>
      </c>
      <c r="F46" s="45">
        <f t="array" aca="1" ref="F46:I46" ca="1">R43:U43</f>
        <v>6.5275190054446487E-4</v>
      </c>
      <c r="G46" s="45">
        <f ca="1"/>
        <v>4.0108180556638253E-3</v>
      </c>
      <c r="H46" s="45">
        <f ca="1"/>
        <v>-2.4159776606323975E-4</v>
      </c>
      <c r="I46" s="45">
        <f ca="1"/>
        <v>-1.9944336986813264E-4</v>
      </c>
      <c r="M46" s="34" t="str">
        <v>INTEL</v>
      </c>
      <c r="N46" s="9">
        <f ca="1"/>
        <v>4.4229539435514303E-2</v>
      </c>
      <c r="O46" s="9">
        <f ca="1"/>
        <v>5.6352952212424937E-2</v>
      </c>
      <c r="P46" s="9">
        <f ca="1"/>
        <v>2.0851578674697033E-2</v>
      </c>
      <c r="Q46" s="9">
        <f t="shared" ca="1" si="12"/>
        <v>5.6352952212424937E-2</v>
      </c>
      <c r="R46" s="17" t="s">
        <v>1</v>
      </c>
      <c r="S46" s="17" t="s">
        <v>1</v>
      </c>
      <c r="T46" s="18">
        <f ca="1">P$44*((N46/N$44)-(P46/P$44))*(O46-Q$44)</f>
        <v>-3.4587657938353788E-5</v>
      </c>
      <c r="U46" s="18">
        <f ca="1">(N46-P46)*(O$44-Q$44)</f>
        <v>-1.6310892242945243E-4</v>
      </c>
      <c r="V46" s="8"/>
      <c r="W46" s="28"/>
      <c r="X46" s="28"/>
      <c r="Y46" s="28"/>
      <c r="Z46" s="28"/>
      <c r="AA46" s="7"/>
      <c r="AB46" s="7"/>
      <c r="AC46" s="7"/>
      <c r="AD46" s="7"/>
    </row>
    <row r="47" spans="1:30" s="7" customFormat="1" x14ac:dyDescent="0.2">
      <c r="A47" s="40" t="str">
        <f>K50</f>
        <v>Materials</v>
      </c>
      <c r="B47" s="45">
        <f t="array" aca="1" ref="B47:E47" ca="1">N50:Q50</f>
        <v>7.11400889741792E-2</v>
      </c>
      <c r="C47" s="45">
        <f ca="1"/>
        <v>-3.0421278490145063E-2</v>
      </c>
      <c r="D47" s="45">
        <f ca="1"/>
        <v>8.778073462206426E-2</v>
      </c>
      <c r="E47" s="45">
        <f ca="1"/>
        <v>-4.9310842599129094E-2</v>
      </c>
      <c r="F47" s="45">
        <f t="array" aca="1" ref="F47:I47" ca="1">R50:U50</f>
        <v>8.3440298716172729E-4</v>
      </c>
      <c r="G47" s="45">
        <f ca="1"/>
        <v>0</v>
      </c>
      <c r="H47" s="45">
        <f ca="1"/>
        <v>1.6581398141771973E-3</v>
      </c>
      <c r="I47" s="45">
        <f ca="1"/>
        <v>-3.1433454278061103E-4</v>
      </c>
      <c r="K47" s="35"/>
      <c r="L47" s="35" t="s">
        <v>53</v>
      </c>
      <c r="M47" s="35"/>
      <c r="N47" s="9">
        <f ca="1">SUM(N48:N49)</f>
        <v>5.7267931154043487E-2</v>
      </c>
      <c r="O47" s="9">
        <f ca="1">SUMPRODUCT(O48:O49,N48:N49)/SUM(N48:N49)</f>
        <v>-8.931536135642415E-2</v>
      </c>
      <c r="P47" s="9">
        <f ca="1">SUM(P48:P49)</f>
        <v>9.9563181090493613E-2</v>
      </c>
      <c r="Q47" s="9">
        <f ca="1">SUMPRODUCT(Q48:Q49,P48:P49)/SUM(P48:P49)</f>
        <v>-8.8697383414803363E-2</v>
      </c>
      <c r="R47" s="15" t="s">
        <v>1</v>
      </c>
      <c r="S47" s="16">
        <f ca="1">N$43*((N47/N$43)-(P47/P$43))*(Q47-Q$43)</f>
        <v>8.2566158268763577E-4</v>
      </c>
      <c r="T47" s="16">
        <f ca="1">SUM(T48:T49)</f>
        <v>-6.1527849711518509E-5</v>
      </c>
      <c r="U47" s="16">
        <f ca="1">SUM(U48:U49)</f>
        <v>2.6137531496064171E-5</v>
      </c>
      <c r="V47" s="8"/>
      <c r="W47" s="28"/>
      <c r="X47" s="28"/>
      <c r="Y47" s="28"/>
      <c r="Z47" s="28"/>
    </row>
    <row r="48" spans="1:30" x14ac:dyDescent="0.2">
      <c r="A48" s="40" t="str">
        <f>K54</f>
        <v>Telecommunicatons</v>
      </c>
      <c r="B48" s="45">
        <f t="array" aca="1" ref="B48:E48" ca="1">N54:Q54</f>
        <v>-2.6691471264617898E-2</v>
      </c>
      <c r="C48" s="45">
        <f ca="1"/>
        <v>0.23449061388326084</v>
      </c>
      <c r="D48" s="45">
        <f ca="1"/>
        <v>4.2405346141094175E-2</v>
      </c>
      <c r="E48" s="45">
        <f ca="1"/>
        <v>-2.3285942974768008E-3</v>
      </c>
      <c r="F48" s="45">
        <f t="array" aca="1" ref="F48:I48" ca="1">R54:U54</f>
        <v>2.1836089617595993E-4</v>
      </c>
      <c r="G48" s="45">
        <f ca="1"/>
        <v>-6.3210530900657232E-3</v>
      </c>
      <c r="H48" s="45">
        <f ca="1"/>
        <v>0</v>
      </c>
      <c r="I48" s="45">
        <f ca="1"/>
        <v>0</v>
      </c>
      <c r="M48" s="34" t="str">
        <f t="array" ref="M48:P49">A27:D28</f>
        <v>INT'L BUSINESS MACH</v>
      </c>
      <c r="N48" s="9">
        <f ca="1"/>
        <v>4.3854061465959909E-2</v>
      </c>
      <c r="O48" s="9">
        <f ca="1"/>
        <v>-9.0549111130378557E-2</v>
      </c>
      <c r="P48" s="9">
        <f ca="1"/>
        <v>6.4561299309863263E-2</v>
      </c>
      <c r="Q48" s="9">
        <f t="shared" ref="Q48:Q49" ca="1" si="13">O48</f>
        <v>-9.0549111130378557E-2</v>
      </c>
      <c r="R48" s="17" t="s">
        <v>1</v>
      </c>
      <c r="S48" s="17" t="s">
        <v>1</v>
      </c>
      <c r="T48" s="18">
        <f ca="1">P$47*((N48/N$47)-(P48/P$47))*(O48-Q$47)</f>
        <v>-2.1630390855647413E-5</v>
      </c>
      <c r="U48" s="18">
        <f ca="1">(N48-P48)*(O$47-Q$47)</f>
        <v>1.2796616219427459E-5</v>
      </c>
      <c r="V48" s="8"/>
      <c r="W48" s="28"/>
      <c r="X48" s="28"/>
      <c r="Y48" s="28"/>
      <c r="Z48" s="28"/>
      <c r="AA48" s="7"/>
      <c r="AB48" s="7"/>
      <c r="AC48" s="7"/>
      <c r="AD48" s="7"/>
    </row>
    <row r="49" spans="1:30" x14ac:dyDescent="0.2">
      <c r="A49" s="40" t="s">
        <v>42</v>
      </c>
      <c r="B49" s="48">
        <f ca="1">SUM(B40:B48)</f>
        <v>0.99999999999999967</v>
      </c>
      <c r="C49" s="48"/>
      <c r="D49" s="48">
        <f ca="1">SUM(D40:D48)</f>
        <v>1</v>
      </c>
      <c r="E49" s="48"/>
      <c r="F49" s="48">
        <f ca="1">SUM(F40:F48)</f>
        <v>3.2477839774300472E-3</v>
      </c>
      <c r="G49" s="48">
        <f ca="1">SUM(G40:G48)</f>
        <v>-8.8519243794841444E-4</v>
      </c>
      <c r="H49" s="48">
        <f ca="1">SUM(H40:H48)</f>
        <v>-2.6091051149899815E-3</v>
      </c>
      <c r="I49" s="48">
        <f ca="1">SUM(I40:I48)</f>
        <v>-1.1127954539483038E-3</v>
      </c>
      <c r="M49" s="34" t="str">
        <v>MICROSOFT</v>
      </c>
      <c r="N49" s="9">
        <f ca="1"/>
        <v>1.341386968808358E-2</v>
      </c>
      <c r="O49" s="9">
        <f ca="1"/>
        <v>-8.5281854271688107E-2</v>
      </c>
      <c r="P49" s="9">
        <f ca="1"/>
        <v>3.5001881780630351E-2</v>
      </c>
      <c r="Q49" s="9">
        <f t="shared" ca="1" si="13"/>
        <v>-8.5281854271688107E-2</v>
      </c>
      <c r="R49" s="17" t="s">
        <v>1</v>
      </c>
      <c r="S49" s="17" t="s">
        <v>1</v>
      </c>
      <c r="T49" s="18">
        <f ca="1">P$47*((N49/N$47)-(P49/P$47))*(O49-Q$47)</f>
        <v>-3.9897458855871093E-5</v>
      </c>
      <c r="U49" s="18">
        <f ca="1">(N49-P49)*(O$47-Q$47)</f>
        <v>1.3340915276636713E-5</v>
      </c>
      <c r="V49" s="8"/>
      <c r="W49" s="28"/>
      <c r="X49" s="28"/>
      <c r="Y49" s="28"/>
      <c r="Z49" s="28"/>
      <c r="AA49" s="7"/>
      <c r="AB49" s="7"/>
      <c r="AC49" s="7"/>
      <c r="AD49" s="7"/>
    </row>
    <row r="50" spans="1:30" s="7" customFormat="1" x14ac:dyDescent="0.2">
      <c r="C50" s="13"/>
      <c r="D50" s="12"/>
      <c r="E50" s="6"/>
      <c r="K50" s="35" t="s">
        <v>22</v>
      </c>
      <c r="L50" s="35"/>
      <c r="M50" s="35"/>
      <c r="N50" s="9">
        <f t="array" aca="1" ref="N50:Q50" ca="1">N51:Q51</f>
        <v>7.11400889741792E-2</v>
      </c>
      <c r="O50" s="9">
        <f ca="1"/>
        <v>-3.0421278490145063E-2</v>
      </c>
      <c r="P50" s="9">
        <f ca="1"/>
        <v>8.778073462206426E-2</v>
      </c>
      <c r="Q50" s="9">
        <f ca="1"/>
        <v>-4.9310842599129094E-2</v>
      </c>
      <c r="R50" s="15">
        <f ca="1">(N50-P50)*(Q50-$G$52)</f>
        <v>8.3440298716172729E-4</v>
      </c>
      <c r="S50" s="15">
        <f ca="1">S51</f>
        <v>0</v>
      </c>
      <c r="T50" s="16">
        <f ca="1">T51</f>
        <v>1.6581398141771973E-3</v>
      </c>
      <c r="U50" s="16">
        <f ca="1">U51</f>
        <v>-3.1433454278061103E-4</v>
      </c>
      <c r="V50" s="8"/>
      <c r="W50" s="28"/>
      <c r="X50" s="28"/>
      <c r="Y50" s="28"/>
      <c r="Z50" s="28"/>
    </row>
    <row r="51" spans="1:30" s="7" customFormat="1" x14ac:dyDescent="0.2">
      <c r="D51" s="12"/>
      <c r="E51" s="6"/>
      <c r="F51" s="40" t="s">
        <v>56</v>
      </c>
      <c r="G51" s="41">
        <f ca="1">SUMPRODUCT(B3:B32,C3:C32)</f>
        <v>-5.2768691792257419E-4</v>
      </c>
      <c r="K51" s="35"/>
      <c r="L51" s="35" t="s">
        <v>52</v>
      </c>
      <c r="M51" s="35"/>
      <c r="N51" s="9">
        <f ca="1">SUM(N52:N53)</f>
        <v>7.11400889741792E-2</v>
      </c>
      <c r="O51" s="9">
        <f ca="1">SUMPRODUCT(O52:O53,N52:N53)/SUM(N52:N53)</f>
        <v>-3.0421278490145063E-2</v>
      </c>
      <c r="P51" s="9">
        <f ca="1">SUM(P52:P53)</f>
        <v>8.778073462206426E-2</v>
      </c>
      <c r="Q51" s="9">
        <f ca="1">SUMPRODUCT(Q52:Q53,P52:P53)/SUM(P52:P53)</f>
        <v>-4.9310842599129094E-2</v>
      </c>
      <c r="R51" s="15" t="s">
        <v>1</v>
      </c>
      <c r="S51" s="16">
        <f ca="1">N$50*((N51/N$50)-(P51/P$50))*(Q51-Q$50)</f>
        <v>0</v>
      </c>
      <c r="T51" s="16">
        <f ca="1">SUM(T52:T53)</f>
        <v>1.6581398141771973E-3</v>
      </c>
      <c r="U51" s="16">
        <f ca="1">SUM(U52:U53)</f>
        <v>-3.1433454278061103E-4</v>
      </c>
      <c r="V51" s="8"/>
      <c r="W51" s="28"/>
      <c r="X51" s="28"/>
      <c r="Y51" s="28"/>
      <c r="Z51" s="28"/>
    </row>
    <row r="52" spans="1:30" x14ac:dyDescent="0.2">
      <c r="D52" s="12"/>
      <c r="E52" s="6"/>
      <c r="F52" s="40" t="s">
        <v>57</v>
      </c>
      <c r="G52" s="43">
        <f t="array" aca="1" ref="G52" ca="1">SUMPRODUCT(D3:D32,C3:C32)</f>
        <v>8.3162211153407957E-4</v>
      </c>
      <c r="M52" s="34" t="str">
        <f t="array" ref="M52:P53">A29:D30</f>
        <v>ALCOA</v>
      </c>
      <c r="N52" s="9">
        <f ca="1"/>
        <v>2.3577725821745717E-2</v>
      </c>
      <c r="O52" s="9">
        <f ca="1"/>
        <v>-7.9268018460701237E-2</v>
      </c>
      <c r="P52" s="9">
        <f ca="1"/>
        <v>5.178811006204953E-2</v>
      </c>
      <c r="Q52" s="9">
        <f t="shared" ref="Q52:Q53" ca="1" si="14">O52</f>
        <v>-7.9268018460701237E-2</v>
      </c>
      <c r="R52" s="17" t="s">
        <v>1</v>
      </c>
      <c r="S52" s="17" t="s">
        <v>1</v>
      </c>
      <c r="T52" s="18">
        <f ca="1">P$51*((N52/N$51)-(P52/P$51))*(O52-Q$51)</f>
        <v>6.7988498907699182E-4</v>
      </c>
      <c r="U52" s="18">
        <f ca="1">(N52-P52)*(O$51-Q$51)</f>
        <v>-5.3288186164629167E-4</v>
      </c>
      <c r="V52" s="8"/>
      <c r="W52" s="28"/>
      <c r="X52" s="28"/>
      <c r="Y52" s="28"/>
      <c r="Z52" s="28"/>
      <c r="AA52" s="7"/>
      <c r="AB52" s="7"/>
      <c r="AC52" s="7"/>
      <c r="AD52" s="7"/>
    </row>
    <row r="53" spans="1:30" x14ac:dyDescent="0.2">
      <c r="D53" s="14"/>
      <c r="E53" s="2"/>
      <c r="F53" s="40" t="s">
        <v>58</v>
      </c>
      <c r="G53" s="44">
        <f ca="1">G51-G52</f>
        <v>-1.3593090294566536E-3</v>
      </c>
      <c r="M53" s="34" t="str">
        <v>DUPONT</v>
      </c>
      <c r="N53" s="9">
        <f ca="1"/>
        <v>4.7562363152433479E-2</v>
      </c>
      <c r="O53" s="9">
        <f ca="1"/>
        <v>-6.206858390353287E-3</v>
      </c>
      <c r="P53" s="9">
        <f ca="1"/>
        <v>3.599262456001473E-2</v>
      </c>
      <c r="Q53" s="9">
        <f t="shared" ca="1" si="14"/>
        <v>-6.206858390353287E-3</v>
      </c>
      <c r="R53" s="17" t="s">
        <v>1</v>
      </c>
      <c r="S53" s="17" t="s">
        <v>1</v>
      </c>
      <c r="T53" s="18">
        <f ca="1">P$51*((N53/N$51)-(P53/P$51))*(O53-Q$51)</f>
        <v>9.7825482510020541E-4</v>
      </c>
      <c r="U53" s="18">
        <f ca="1">(N53-P53)*(O$51-Q$51)</f>
        <v>2.1854731886568064E-4</v>
      </c>
      <c r="V53" s="8"/>
      <c r="W53" s="28"/>
      <c r="X53" s="28"/>
      <c r="Y53" s="28"/>
      <c r="Z53" s="28"/>
      <c r="AA53" s="7"/>
      <c r="AB53" s="7"/>
      <c r="AC53" s="7"/>
      <c r="AD53" s="7"/>
    </row>
    <row r="54" spans="1:30" s="7" customFormat="1" x14ac:dyDescent="0.2">
      <c r="F54" s="40" t="s">
        <v>59</v>
      </c>
      <c r="G54" s="44">
        <f ca="1">SUM(F49:I49)</f>
        <v>-1.3593090294566526E-3</v>
      </c>
      <c r="K54" s="35" t="s">
        <v>48</v>
      </c>
      <c r="L54" s="35"/>
      <c r="M54" s="35"/>
      <c r="N54" s="5">
        <f ca="1">N55+N57</f>
        <v>-2.6691471264617898E-2</v>
      </c>
      <c r="O54" s="6">
        <f ca="1">(O55 * N55+O57 * N57)/N54</f>
        <v>0.23449061388326084</v>
      </c>
      <c r="P54" s="5">
        <f ca="1">P55+P57</f>
        <v>4.2405346141094175E-2</v>
      </c>
      <c r="Q54" s="6">
        <f ca="1">(Q55 * P55+Q57 * P57)/P54</f>
        <v>-2.3285942974768008E-3</v>
      </c>
      <c r="R54" s="15">
        <f ca="1">(N54-P54)*(Q54-$G$52)</f>
        <v>2.1836089617595993E-4</v>
      </c>
      <c r="S54" s="15">
        <f ca="1">S55+S57</f>
        <v>-6.3210530900657232E-3</v>
      </c>
      <c r="T54" s="16">
        <f ca="1">T55+T57</f>
        <v>0</v>
      </c>
      <c r="U54" s="16">
        <f ca="1">U55+U57</f>
        <v>0</v>
      </c>
      <c r="V54" s="8"/>
      <c r="W54" s="28"/>
      <c r="X54" s="28"/>
      <c r="Y54" s="28"/>
      <c r="Z54" s="28"/>
    </row>
    <row r="55" spans="1:30" s="7" customFormat="1" x14ac:dyDescent="0.2">
      <c r="F55" s="47" t="s">
        <v>65</v>
      </c>
      <c r="G55" s="47" t="b">
        <f ca="1">IF(ABS(G54-G53) &lt; 0.00001, TRUE, FALSE)</f>
        <v>1</v>
      </c>
      <c r="K55" s="35"/>
      <c r="L55" s="35" t="s">
        <v>52</v>
      </c>
      <c r="M55" s="35"/>
      <c r="N55" s="9">
        <f ca="1">SUM(N56)</f>
        <v>4.5752710130406611E-2</v>
      </c>
      <c r="O55" s="9">
        <f ca="1">SUMPRODUCT(O56,N56)/SUM(N56)</f>
        <v>1.3003554752817049E-2</v>
      </c>
      <c r="P55" s="9">
        <f ca="1">SUM(P56)</f>
        <v>5.0372556509089478E-2</v>
      </c>
      <c r="Q55" s="9">
        <f ca="1">SUMPRODUCT(Q56,P56)/SUM(P56)</f>
        <v>1.3003554752817049E-2</v>
      </c>
      <c r="R55" s="15" t="s">
        <v>1</v>
      </c>
      <c r="S55" s="16">
        <f ca="1">N$54*((N55/N$54)-(P55/P$54))*(Q55-Q$54)</f>
        <v>1.1876134567621506E-3</v>
      </c>
      <c r="T55" s="16">
        <f ca="1">T56</f>
        <v>0</v>
      </c>
      <c r="U55" s="16">
        <f ca="1">U56</f>
        <v>0</v>
      </c>
      <c r="V55" s="8"/>
      <c r="W55" s="28"/>
      <c r="X55" s="28"/>
      <c r="Y55" s="28"/>
      <c r="Z55" s="28"/>
    </row>
    <row r="56" spans="1:30" x14ac:dyDescent="0.2">
      <c r="M56" s="34" t="str">
        <f t="array" ref="M56:P56">A31:D31</f>
        <v>AT&amp;T</v>
      </c>
      <c r="N56" s="9">
        <f ca="1"/>
        <v>4.5752710130406611E-2</v>
      </c>
      <c r="O56" s="9">
        <f ca="1"/>
        <v>1.3003554752817049E-2</v>
      </c>
      <c r="P56" s="9">
        <f ca="1"/>
        <v>5.0372556509089478E-2</v>
      </c>
      <c r="Q56" s="9">
        <f ca="1">O56</f>
        <v>1.3003554752817049E-2</v>
      </c>
      <c r="R56" s="17" t="s">
        <v>1</v>
      </c>
      <c r="S56" s="17" t="s">
        <v>1</v>
      </c>
      <c r="T56" s="18">
        <f ca="1">N$55*((N56/N$55)-(P56/P$55))*(O56-Q$55)</f>
        <v>0</v>
      </c>
      <c r="U56" s="18">
        <f ca="1">(N56-P56)*(O$55-Q$55)</f>
        <v>0</v>
      </c>
      <c r="V56" s="8"/>
      <c r="W56" s="28"/>
      <c r="X56" s="28"/>
      <c r="Y56" s="28"/>
      <c r="Z56" s="28"/>
      <c r="AA56" s="7"/>
      <c r="AB56" s="7"/>
      <c r="AC56" s="7"/>
      <c r="AD56" s="7"/>
    </row>
    <row r="57" spans="1:30" s="7" customFormat="1" x14ac:dyDescent="0.2">
      <c r="K57" s="35"/>
      <c r="L57" s="35" t="s">
        <v>53</v>
      </c>
      <c r="M57" s="35"/>
      <c r="N57" s="9">
        <f ca="1">SUM(N58)</f>
        <v>-7.2444181395024509E-2</v>
      </c>
      <c r="O57" s="9">
        <f ca="1">SUMPRODUCT(O58,N58)/SUM(N58)</f>
        <v>9.4608665893889193E-2</v>
      </c>
      <c r="P57" s="9">
        <f ca="1">SUM(P58)</f>
        <v>-7.9672103679953032E-3</v>
      </c>
      <c r="Q57" s="9">
        <f ca="1">SUMPRODUCT(Q58,P58)/SUM(P58)</f>
        <v>9.4608665893889193E-2</v>
      </c>
      <c r="R57" s="15" t="s">
        <v>1</v>
      </c>
      <c r="S57" s="16">
        <f ca="1">N$54*((N57/N$54)-(P57/P$54))*(Q57-Q$54)</f>
        <v>-7.5086665468278736E-3</v>
      </c>
      <c r="T57" s="16">
        <f ca="1">P57*(O57-Q57)</f>
        <v>0</v>
      </c>
      <c r="U57" s="16">
        <f ca="1">U58</f>
        <v>0</v>
      </c>
      <c r="V57" s="8"/>
      <c r="W57" s="29"/>
      <c r="X57" s="29"/>
      <c r="Y57" s="30"/>
      <c r="Z57" s="29"/>
    </row>
    <row r="58" spans="1:30" x14ac:dyDescent="0.2">
      <c r="M58" s="34" t="str">
        <f t="array" ref="M58:P58">A32:D32</f>
        <v>VERIZON COMM</v>
      </c>
      <c r="N58" s="9">
        <f ca="1"/>
        <v>-7.2444181395024509E-2</v>
      </c>
      <c r="O58" s="9">
        <f ca="1"/>
        <v>9.4608665893889193E-2</v>
      </c>
      <c r="P58" s="9">
        <f ca="1"/>
        <v>-7.9672103679953032E-3</v>
      </c>
      <c r="Q58" s="9">
        <f ca="1">O58</f>
        <v>9.4608665893889193E-2</v>
      </c>
      <c r="R58" s="15">
        <f ca="1">(N58-P58)*(Q58-$G$52)</f>
        <v>-6.0464597349553601E-3</v>
      </c>
      <c r="S58" s="17">
        <v>0</v>
      </c>
      <c r="T58" s="18">
        <f ca="1">N$57*((N58/N$57)-(P58/P$57))*(O58-Q$57)</f>
        <v>0</v>
      </c>
      <c r="U58" s="18">
        <f ca="1">(N58-P58)*(O$57-Q$57)</f>
        <v>0</v>
      </c>
      <c r="V58" s="8"/>
      <c r="W58" s="28"/>
      <c r="X58" s="28"/>
      <c r="Y58" s="28"/>
      <c r="Z58" s="28"/>
      <c r="AA58" s="7"/>
      <c r="AB58" s="7"/>
      <c r="AC58" s="7"/>
      <c r="AD58" s="7"/>
    </row>
    <row r="59" spans="1:30" s="7" customFormat="1" x14ac:dyDescent="0.2">
      <c r="K59" s="35"/>
      <c r="L59" s="35"/>
      <c r="M59" s="35"/>
      <c r="N59" s="9"/>
      <c r="O59" s="9"/>
      <c r="P59" s="9"/>
      <c r="Q59" s="9"/>
      <c r="R59" s="15"/>
      <c r="S59" s="15"/>
      <c r="T59" s="16"/>
      <c r="U59" s="16"/>
    </row>
    <row r="60" spans="1:30" s="7" customFormat="1" x14ac:dyDescent="0.2">
      <c r="K60" s="36"/>
      <c r="L60" s="37"/>
      <c r="M60" s="36"/>
      <c r="R60" s="19"/>
      <c r="S60" s="19"/>
      <c r="T60" s="19"/>
      <c r="U60" s="19"/>
    </row>
    <row r="61" spans="1:30" x14ac:dyDescent="0.2">
      <c r="O61" s="2"/>
    </row>
    <row r="62" spans="1:30" x14ac:dyDescent="0.2">
      <c r="M62" s="38"/>
    </row>
    <row r="64" spans="1:30" x14ac:dyDescent="0.2">
      <c r="P64" s="5"/>
    </row>
  </sheetData>
  <mergeCells count="2">
    <mergeCell ref="K1:N1"/>
    <mergeCell ref="A36:E3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4"/>
  <sheetViews>
    <sheetView tabSelected="1" workbookViewId="0">
      <selection activeCell="T6" sqref="T6"/>
    </sheetView>
  </sheetViews>
  <sheetFormatPr defaultRowHeight="12" x14ac:dyDescent="0.2"/>
  <cols>
    <col min="1" max="1" width="18.7109375" style="4" bestFit="1" customWidth="1"/>
    <col min="2" max="2" width="9.140625" style="4"/>
    <col min="3" max="3" width="10.42578125" style="4" bestFit="1" customWidth="1"/>
    <col min="4" max="5" width="9.140625" style="4"/>
    <col min="6" max="6" width="18.140625" style="4" bestFit="1" customWidth="1"/>
    <col min="7" max="7" width="18.28515625" style="4" bestFit="1" customWidth="1"/>
    <col min="8" max="8" width="11" style="4" bestFit="1" customWidth="1"/>
    <col min="9" max="9" width="11" style="4" customWidth="1"/>
    <col min="10" max="10" width="9.140625" style="4"/>
    <col min="11" max="11" width="18.140625" style="34" bestFit="1" customWidth="1"/>
    <col min="12" max="12" width="6.28515625" style="34" bestFit="1" customWidth="1"/>
    <col min="13" max="13" width="18.7109375" style="34" bestFit="1" customWidth="1"/>
    <col min="14" max="15" width="7" style="4" bestFit="1" customWidth="1"/>
    <col min="16" max="17" width="9" style="4" bestFit="1" customWidth="1"/>
    <col min="18" max="19" width="8" style="4" bestFit="1" customWidth="1"/>
    <col min="20" max="20" width="7.42578125" style="4" bestFit="1" customWidth="1"/>
    <col min="21" max="21" width="8.5703125" style="4" bestFit="1" customWidth="1"/>
    <col min="22" max="22" width="7.140625" style="4" bestFit="1" customWidth="1"/>
    <col min="23" max="23" width="18.7109375" style="4" bestFit="1" customWidth="1"/>
    <col min="24" max="24" width="12.5703125" style="4" bestFit="1" customWidth="1"/>
    <col min="25" max="25" width="8" style="4" bestFit="1" customWidth="1"/>
    <col min="26" max="26" width="14.7109375" style="4" bestFit="1" customWidth="1"/>
    <col min="27" max="27" width="8.5703125" style="4" bestFit="1" customWidth="1"/>
    <col min="28" max="28" width="6.28515625" style="4" bestFit="1" customWidth="1"/>
    <col min="29" max="29" width="18.140625" style="4" bestFit="1" customWidth="1"/>
    <col min="30" max="16384" width="9.140625" style="4"/>
  </cols>
  <sheetData>
    <row r="1" spans="1:30" ht="15" x14ac:dyDescent="0.25">
      <c r="A1" s="63" t="s">
        <v>72</v>
      </c>
      <c r="B1" s="20" t="s">
        <v>38</v>
      </c>
      <c r="C1" s="7" t="s">
        <v>55</v>
      </c>
      <c r="D1" s="20" t="s">
        <v>39</v>
      </c>
      <c r="E1" s="20" t="s">
        <v>50</v>
      </c>
      <c r="F1" s="20" t="s">
        <v>0</v>
      </c>
      <c r="G1" s="7" t="s">
        <v>41</v>
      </c>
      <c r="H1" s="7" t="s">
        <v>49</v>
      </c>
      <c r="I1" s="7"/>
      <c r="K1" s="66" t="s">
        <v>67</v>
      </c>
      <c r="L1" s="67"/>
      <c r="M1" s="67"/>
      <c r="N1" s="67"/>
      <c r="R1" s="7" t="s">
        <v>0</v>
      </c>
      <c r="S1" s="7" t="s">
        <v>50</v>
      </c>
      <c r="T1" s="7" t="s">
        <v>51</v>
      </c>
      <c r="U1" s="7" t="s">
        <v>51</v>
      </c>
    </row>
    <row r="2" spans="1:30" x14ac:dyDescent="0.2">
      <c r="A2" s="63"/>
      <c r="B2" s="7" t="s">
        <v>54</v>
      </c>
      <c r="C2" s="20" t="s">
        <v>44</v>
      </c>
      <c r="D2" s="7" t="s">
        <v>54</v>
      </c>
      <c r="E2" s="7"/>
      <c r="F2" s="7"/>
      <c r="G2" s="7" t="s">
        <v>45</v>
      </c>
      <c r="H2" s="7" t="s">
        <v>45</v>
      </c>
      <c r="I2" s="7"/>
      <c r="N2" s="8" t="s">
        <v>38</v>
      </c>
      <c r="O2" s="8" t="s">
        <v>38</v>
      </c>
      <c r="P2" s="8" t="s">
        <v>39</v>
      </c>
      <c r="Q2" s="8" t="s">
        <v>39</v>
      </c>
      <c r="R2" s="7" t="s">
        <v>40</v>
      </c>
      <c r="S2" s="7" t="s">
        <v>40</v>
      </c>
      <c r="T2" s="7" t="s">
        <v>41</v>
      </c>
      <c r="U2" s="7" t="s">
        <v>49</v>
      </c>
      <c r="V2" s="7"/>
    </row>
    <row r="3" spans="1:30" x14ac:dyDescent="0.2">
      <c r="A3" s="33" t="s">
        <v>9</v>
      </c>
      <c r="B3" s="11">
        <f ca="1">RAND()/15</f>
        <v>6.2659112273854942E-2</v>
      </c>
      <c r="C3" s="11">
        <f ca="1">(2*RAND() -1)/10</f>
        <v>6.3415389474517012E-2</v>
      </c>
      <c r="D3" s="11">
        <f ca="1">RAND()/15</f>
        <v>2.2419260786312369E-2</v>
      </c>
      <c r="E3" s="3" t="s">
        <v>52</v>
      </c>
      <c r="F3" s="3" t="s">
        <v>46</v>
      </c>
      <c r="G3" s="58">
        <f t="array" aca="1" ref="G3:H5" ca="1">T6:U8</f>
        <v>2.7369259724796587E-3</v>
      </c>
      <c r="H3" s="58">
        <f ca="1"/>
        <v>2.114838365850595E-3</v>
      </c>
      <c r="I3" s="71"/>
      <c r="K3" s="35" t="s">
        <v>43</v>
      </c>
      <c r="L3" s="35" t="s">
        <v>50</v>
      </c>
      <c r="M3" s="35" t="s">
        <v>55</v>
      </c>
      <c r="N3" s="1" t="s">
        <v>54</v>
      </c>
      <c r="O3" s="6" t="s">
        <v>44</v>
      </c>
      <c r="P3" s="1" t="s">
        <v>54</v>
      </c>
      <c r="Q3" s="1" t="s">
        <v>44</v>
      </c>
      <c r="R3" s="1" t="s">
        <v>45</v>
      </c>
      <c r="S3" s="1" t="s">
        <v>45</v>
      </c>
      <c r="T3" s="1" t="s">
        <v>45</v>
      </c>
      <c r="U3" s="1" t="s">
        <v>45</v>
      </c>
      <c r="V3" s="7"/>
    </row>
    <row r="4" spans="1:30" s="7" customFormat="1" x14ac:dyDescent="0.2">
      <c r="A4" s="33" t="s">
        <v>28</v>
      </c>
      <c r="B4" s="11">
        <f t="shared" ref="B4:B31" ca="1" si="0">RAND()/15</f>
        <v>5.4526114602922266E-3</v>
      </c>
      <c r="C4" s="11">
        <f t="shared" ref="C4:C32" ca="1" si="1">(2*RAND() -1)/10</f>
        <v>9.5603373715977352E-2</v>
      </c>
      <c r="D4" s="11">
        <f t="shared" ref="D4:D31" ca="1" si="2">RAND()/15</f>
        <v>6.6378235298827362E-4</v>
      </c>
      <c r="E4" s="3" t="s">
        <v>52</v>
      </c>
      <c r="F4" s="3" t="s">
        <v>46</v>
      </c>
      <c r="G4" s="58">
        <f ca="1"/>
        <v>4.799386118182128E-4</v>
      </c>
      <c r="H4" s="58">
        <f ca="1"/>
        <v>2.5168083750914814E-4</v>
      </c>
      <c r="I4" s="71"/>
      <c r="K4" s="35" t="s">
        <v>46</v>
      </c>
      <c r="L4" s="35"/>
      <c r="M4" s="35"/>
      <c r="N4" s="5">
        <f ca="1">N5+N9</f>
        <v>0.1741151369565212</v>
      </c>
      <c r="O4" s="6">
        <f ca="1">(O5 * N5+O9 * N9)/N4</f>
        <v>-1.6124176366196067E-2</v>
      </c>
      <c r="P4" s="5">
        <f ca="1">P5+P9</f>
        <v>0.16350419925692816</v>
      </c>
      <c r="Q4" s="6">
        <f ca="1">(Q5 * P5+Q9 * P9)/P4</f>
        <v>-3.9000875972012003E-2</v>
      </c>
      <c r="R4" s="15">
        <f ca="1">(N4-P4)*(Q4-$G$52)</f>
        <v>-4.2588580345479687E-4</v>
      </c>
      <c r="S4" s="16">
        <f ca="1">S5+S9</f>
        <v>-3.9756756065392171E-4</v>
      </c>
      <c r="T4" s="16">
        <f ca="1">T5+T9</f>
        <v>4.3909303865834288E-3</v>
      </c>
      <c r="U4" s="16">
        <f ca="1">U5+U9</f>
        <v>-1.0183140949669614E-5</v>
      </c>
      <c r="V4" s="8"/>
      <c r="W4" s="28"/>
      <c r="X4" s="28"/>
      <c r="Y4" s="28"/>
      <c r="Z4" s="28"/>
    </row>
    <row r="5" spans="1:30" s="7" customFormat="1" x14ac:dyDescent="0.2">
      <c r="A5" s="33" t="s">
        <v>7</v>
      </c>
      <c r="B5" s="11">
        <f t="shared" ca="1" si="0"/>
        <v>1.5415300989157169E-2</v>
      </c>
      <c r="C5" s="11">
        <f t="shared" ca="1" si="1"/>
        <v>-3.0550419426621511E-2</v>
      </c>
      <c r="D5" s="11">
        <f t="shared" ca="1" si="2"/>
        <v>6.0617163795715405E-2</v>
      </c>
      <c r="E5" s="3" t="s">
        <v>52</v>
      </c>
      <c r="F5" s="3" t="s">
        <v>46</v>
      </c>
      <c r="G5" s="58">
        <f ca="1"/>
        <v>1.182068371769458E-3</v>
      </c>
      <c r="H5" s="58">
        <f ca="1"/>
        <v>-2.3756209363948208E-3</v>
      </c>
      <c r="I5" s="71"/>
      <c r="K5" s="35"/>
      <c r="L5" s="35" t="s">
        <v>52</v>
      </c>
      <c r="M5" s="35"/>
      <c r="N5" s="9">
        <f ca="1">SUM(N6:N8)</f>
        <v>8.3527024723304338E-2</v>
      </c>
      <c r="O5" s="9">
        <f ca="1">SUMPRODUCT(O6:O8,N6:N8)/SUM(N6:N8)</f>
        <v>4.8174781307771072E-2</v>
      </c>
      <c r="P5" s="9">
        <f ca="1">SUM(P6:P8)</f>
        <v>8.370020693501605E-2</v>
      </c>
      <c r="Q5" s="9">
        <f ca="1">SUMPRODUCT(Q6:Q8,P6:P8)/SUM(P6:P8)</f>
        <v>-4.3810380521812223E-3</v>
      </c>
      <c r="R5" s="15" t="s">
        <v>1</v>
      </c>
      <c r="S5" s="16">
        <f ca="1">N$4*((N5/N$4)-(P5/P$4))*(Q5-Q$4)</f>
        <v>-1.9404687281462918E-4</v>
      </c>
      <c r="T5" s="16">
        <f ca="1">SUM(T6:T8)</f>
        <v>4.3989329560673298E-3</v>
      </c>
      <c r="U5" s="16">
        <f ca="1">SUM(U6:U8)</f>
        <v>-9.1017330350775909E-6</v>
      </c>
      <c r="V5" s="8"/>
      <c r="W5" s="28"/>
      <c r="X5" s="28"/>
      <c r="Y5" s="28"/>
      <c r="Z5" s="28"/>
    </row>
    <row r="6" spans="1:30" x14ac:dyDescent="0.2">
      <c r="A6" s="33" t="s">
        <v>8</v>
      </c>
      <c r="B6" s="11">
        <f t="shared" ca="1" si="0"/>
        <v>5.8878262993703863E-2</v>
      </c>
      <c r="C6" s="11">
        <f t="shared" ca="1" si="1"/>
        <v>-7.6295318957746078E-2</v>
      </c>
      <c r="D6" s="11">
        <f t="shared" ca="1" si="2"/>
        <v>4.8700607333054466E-2</v>
      </c>
      <c r="E6" s="3" t="s">
        <v>53</v>
      </c>
      <c r="F6" s="3" t="s">
        <v>46</v>
      </c>
      <c r="G6" s="58">
        <f t="array" aca="1" ref="G6:H7" ca="1">T10:U11</f>
        <v>-3.1189792930889227E-6</v>
      </c>
      <c r="H6" s="58">
        <f ca="1"/>
        <v>-1.0205930084179628E-6</v>
      </c>
      <c r="I6" s="71"/>
      <c r="M6" s="34" t="str">
        <f t="array" ref="M6:P8">A3:D5</f>
        <v>GENERAL MOTORS</v>
      </c>
      <c r="N6" s="9">
        <f ca="1"/>
        <v>6.2659112273854942E-2</v>
      </c>
      <c r="O6" s="9">
        <f ca="1"/>
        <v>6.3415389474517012E-2</v>
      </c>
      <c r="P6" s="9">
        <f ca="1"/>
        <v>2.2419260786312369E-2</v>
      </c>
      <c r="Q6" s="9">
        <f ca="1">O6</f>
        <v>6.3415389474517012E-2</v>
      </c>
      <c r="R6" s="17" t="s">
        <v>1</v>
      </c>
      <c r="S6" s="17" t="s">
        <v>1</v>
      </c>
      <c r="T6" s="18">
        <f ca="1">P$5*((N6/N$5)-(P6/P$5))*(O6-Q$5)</f>
        <v>2.7369259724796587E-3</v>
      </c>
      <c r="U6" s="18">
        <f ca="1">(N6-P6)*(O$5-Q$5)</f>
        <v>2.114838365850595E-3</v>
      </c>
      <c r="V6" s="8"/>
      <c r="W6" s="28"/>
      <c r="X6" s="28"/>
      <c r="Y6" s="28"/>
      <c r="Z6" s="28"/>
      <c r="AA6" s="7"/>
      <c r="AB6" s="7"/>
      <c r="AC6" s="7"/>
      <c r="AD6" s="7"/>
    </row>
    <row r="7" spans="1:30" x14ac:dyDescent="0.2">
      <c r="A7" s="33" t="s">
        <v>20</v>
      </c>
      <c r="B7" s="11">
        <f t="shared" ca="1" si="0"/>
        <v>3.1709849239512991E-2</v>
      </c>
      <c r="C7" s="11">
        <f t="shared" ca="1" si="1"/>
        <v>-7.3769618177425847E-2</v>
      </c>
      <c r="D7" s="11">
        <f t="shared" ca="1" si="2"/>
        <v>3.1103384988857653E-2</v>
      </c>
      <c r="E7" s="3" t="s">
        <v>53</v>
      </c>
      <c r="F7" s="3" t="s">
        <v>46</v>
      </c>
      <c r="G7" s="58">
        <f ca="1"/>
        <v>-4.8835901908123778E-6</v>
      </c>
      <c r="H7" s="58">
        <f ca="1"/>
        <v>-6.0814906174059297E-8</v>
      </c>
      <c r="I7" s="71"/>
      <c r="M7" s="34" t="str">
        <v>HOME DEPOT</v>
      </c>
      <c r="N7" s="9">
        <f ca="1"/>
        <v>5.4526114602922266E-3</v>
      </c>
      <c r="O7" s="9">
        <f ca="1"/>
        <v>9.5603373715977352E-2</v>
      </c>
      <c r="P7" s="9">
        <f ca="1"/>
        <v>6.6378235298827362E-4</v>
      </c>
      <c r="Q7" s="9">
        <f t="shared" ref="Q7:Q8" ca="1" si="3">O7</f>
        <v>9.5603373715977352E-2</v>
      </c>
      <c r="R7" s="17" t="s">
        <v>1</v>
      </c>
      <c r="S7" s="17" t="s">
        <v>1</v>
      </c>
      <c r="T7" s="18">
        <f ca="1">P$5*((N7/N$5)-(P7/P$5))*(O7-Q$5)</f>
        <v>4.799386118182128E-4</v>
      </c>
      <c r="U7" s="18">
        <f ca="1">(N7-P7)*(O$5-Q$5)</f>
        <v>2.5168083750914814E-4</v>
      </c>
      <c r="V7" s="8"/>
      <c r="W7" s="28"/>
      <c r="X7" s="28"/>
      <c r="Y7" s="28"/>
      <c r="Z7" s="28"/>
      <c r="AA7" s="7"/>
      <c r="AB7" s="7"/>
      <c r="AC7" s="7"/>
      <c r="AD7" s="7"/>
    </row>
    <row r="8" spans="1:30" x14ac:dyDescent="0.2">
      <c r="A8" s="33" t="s">
        <v>15</v>
      </c>
      <c r="B8" s="11">
        <f t="shared" ca="1" si="0"/>
        <v>2.7258233934064072E-2</v>
      </c>
      <c r="C8" s="11">
        <f t="shared" ca="1" si="1"/>
        <v>-3.6610350553341983E-2</v>
      </c>
      <c r="D8" s="11">
        <f t="shared" ca="1" si="2"/>
        <v>3.8604659075159049E-3</v>
      </c>
      <c r="E8" s="3" t="s">
        <v>52</v>
      </c>
      <c r="F8" s="3" t="s">
        <v>10</v>
      </c>
      <c r="G8" s="58">
        <f t="array" aca="1" ref="G8:H9" ca="1">T14:U15</f>
        <v>-5.0473668661192323E-4</v>
      </c>
      <c r="H8" s="58">
        <f ca="1"/>
        <v>-4.1802461814116891E-4</v>
      </c>
      <c r="I8" s="71"/>
      <c r="M8" s="34" t="str">
        <v>MCDONALD'S</v>
      </c>
      <c r="N8" s="9">
        <f ca="1"/>
        <v>1.5415300989157169E-2</v>
      </c>
      <c r="O8" s="9">
        <f ca="1"/>
        <v>-3.0550419426621511E-2</v>
      </c>
      <c r="P8" s="9">
        <f ca="1"/>
        <v>6.0617163795715405E-2</v>
      </c>
      <c r="Q8" s="9">
        <f t="shared" ca="1" si="3"/>
        <v>-3.0550419426621511E-2</v>
      </c>
      <c r="R8" s="17" t="s">
        <v>1</v>
      </c>
      <c r="S8" s="17" t="s">
        <v>1</v>
      </c>
      <c r="T8" s="18">
        <f ca="1">P$5*((N8/N$5)-(P8/P$5))*(O8-Q$5)</f>
        <v>1.182068371769458E-3</v>
      </c>
      <c r="U8" s="18">
        <f ca="1">(N8-P8)*(O$5-Q$5)</f>
        <v>-2.3756209363948208E-3</v>
      </c>
      <c r="V8" s="8"/>
      <c r="W8" s="28"/>
      <c r="X8" s="28"/>
      <c r="Y8" s="28"/>
      <c r="Z8" s="28"/>
      <c r="AA8" s="7"/>
      <c r="AB8" s="7"/>
      <c r="AC8" s="7"/>
      <c r="AD8" s="7"/>
    </row>
    <row r="9" spans="1:30" s="7" customFormat="1" x14ac:dyDescent="0.2">
      <c r="A9" s="33" t="s">
        <v>16</v>
      </c>
      <c r="B9" s="11">
        <f t="shared" ca="1" si="0"/>
        <v>6.364500194407989E-2</v>
      </c>
      <c r="C9" s="11">
        <f t="shared" ca="1" si="1"/>
        <v>6.2844150858166969E-2</v>
      </c>
      <c r="D9" s="11">
        <f t="shared" ca="1" si="2"/>
        <v>2.8251235442421051E-2</v>
      </c>
      <c r="E9" s="3" t="s">
        <v>52</v>
      </c>
      <c r="F9" s="3" t="s">
        <v>10</v>
      </c>
      <c r="G9" s="58">
        <f ca="1"/>
        <v>-6.8971099508520714E-5</v>
      </c>
      <c r="H9" s="58">
        <f ca="1"/>
        <v>-6.3234517538792703E-4</v>
      </c>
      <c r="I9" s="71"/>
      <c r="K9" s="35"/>
      <c r="L9" s="35" t="s">
        <v>53</v>
      </c>
      <c r="M9" s="35"/>
      <c r="N9" s="9">
        <f ca="1">SUM(N10:N11)</f>
        <v>9.0588112233216861E-2</v>
      </c>
      <c r="O9" s="9">
        <f ca="1">SUMPRODUCT(O10:O11,N10:N11)/SUM(N10:N11)</f>
        <v>-7.5411211882395107E-2</v>
      </c>
      <c r="P9" s="9">
        <f ca="1">SUM(P10:P11)</f>
        <v>7.9803992321912126E-2</v>
      </c>
      <c r="Q9" s="9">
        <f ca="1">SUMPRODUCT(Q10:Q11,P10:P11)/SUM(P10:P11)</f>
        <v>-7.5310934073590477E-2</v>
      </c>
      <c r="R9" s="15" t="s">
        <v>1</v>
      </c>
      <c r="S9" s="16">
        <f ca="1">N$4*((N9/N$4)-(P9/P$4))*(Q9-Q$4)</f>
        <v>-2.0352068783929253E-4</v>
      </c>
      <c r="T9" s="16">
        <f ca="1">SUM(T10:T11)</f>
        <v>-8.0025694839013004E-6</v>
      </c>
      <c r="U9" s="16">
        <f ca="1">SUM(U10:U11)</f>
        <v>-1.0814079145920221E-6</v>
      </c>
      <c r="V9" s="8"/>
      <c r="W9" s="28"/>
      <c r="X9" s="28"/>
      <c r="Y9" s="28"/>
      <c r="Z9" s="28"/>
    </row>
    <row r="10" spans="1:30" x14ac:dyDescent="0.2">
      <c r="A10" s="33" t="s">
        <v>23</v>
      </c>
      <c r="B10" s="11">
        <f t="shared" ca="1" si="0"/>
        <v>1.0602831166698579E-2</v>
      </c>
      <c r="C10" s="11">
        <f t="shared" ca="1" si="1"/>
        <v>-1.6176708676385831E-2</v>
      </c>
      <c r="D10" s="11">
        <f t="shared" ca="1" si="2"/>
        <v>5.9988231882998636E-2</v>
      </c>
      <c r="E10" s="3" t="s">
        <v>53</v>
      </c>
      <c r="F10" s="3" t="s">
        <v>10</v>
      </c>
      <c r="G10" s="58">
        <f t="array" aca="1" ref="G10:H10" ca="1">T17:U17</f>
        <v>0</v>
      </c>
      <c r="H10" s="58">
        <f ca="1"/>
        <v>0</v>
      </c>
      <c r="I10" s="71"/>
      <c r="M10" s="34" t="str">
        <f t="array" ref="M10:P11">A6:D7</f>
        <v>WALMART</v>
      </c>
      <c r="N10" s="9">
        <f ca="1"/>
        <v>5.8878262993703863E-2</v>
      </c>
      <c r="O10" s="9">
        <f ca="1"/>
        <v>-7.6295318957746078E-2</v>
      </c>
      <c r="P10" s="9">
        <f ca="1"/>
        <v>4.8700607333054466E-2</v>
      </c>
      <c r="Q10" s="9">
        <f t="shared" ref="Q10:Q11" ca="1" si="4">O10</f>
        <v>-7.6295318957746078E-2</v>
      </c>
      <c r="R10" s="17" t="s">
        <v>1</v>
      </c>
      <c r="S10" s="17" t="s">
        <v>1</v>
      </c>
      <c r="T10" s="18">
        <f ca="1">P$9*((N10/N$9)-(P10/P$9))*(O10-Q$9)</f>
        <v>-3.1189792930889227E-6</v>
      </c>
      <c r="U10" s="18">
        <f ca="1">(N10-P10)*(O$9-Q$9)</f>
        <v>-1.0205930084179628E-6</v>
      </c>
      <c r="V10" s="8"/>
      <c r="W10" s="28"/>
      <c r="X10" s="28"/>
      <c r="Y10" s="28"/>
      <c r="Z10" s="28"/>
      <c r="AA10" s="7"/>
      <c r="AB10" s="7"/>
      <c r="AC10" s="7"/>
      <c r="AD10" s="7"/>
    </row>
    <row r="11" spans="1:30" x14ac:dyDescent="0.2">
      <c r="A11" s="33" t="s">
        <v>27</v>
      </c>
      <c r="B11" s="11">
        <f t="shared" ca="1" si="0"/>
        <v>1.8403114710017357E-3</v>
      </c>
      <c r="C11" s="11">
        <f t="shared" ca="1" si="1"/>
        <v>6.722713225618196E-2</v>
      </c>
      <c r="D11" s="11">
        <f t="shared" ca="1" si="2"/>
        <v>5.2628409133305715E-2</v>
      </c>
      <c r="E11" s="3" t="s">
        <v>52</v>
      </c>
      <c r="F11" s="3" t="s">
        <v>19</v>
      </c>
      <c r="G11" s="58">
        <f t="array" aca="1" ref="G11:H12" ca="1">T20:U21</f>
        <v>-2.0113295391763734E-4</v>
      </c>
      <c r="H11" s="58">
        <f ca="1"/>
        <v>2.4643781929869888E-4</v>
      </c>
      <c r="I11" s="71"/>
      <c r="M11" s="34" t="str">
        <v>DISNEY (WALT)</v>
      </c>
      <c r="N11" s="9">
        <f ca="1"/>
        <v>3.1709849239512991E-2</v>
      </c>
      <c r="O11" s="9">
        <f ca="1"/>
        <v>-7.3769618177425847E-2</v>
      </c>
      <c r="P11" s="9">
        <f ca="1"/>
        <v>3.1103384988857653E-2</v>
      </c>
      <c r="Q11" s="9">
        <f t="shared" ca="1" si="4"/>
        <v>-7.3769618177425847E-2</v>
      </c>
      <c r="R11" s="17" t="s">
        <v>1</v>
      </c>
      <c r="S11" s="17" t="s">
        <v>1</v>
      </c>
      <c r="T11" s="18">
        <f ca="1">P$9*((N11/N$9)-(P11/P$9))*(O11-Q$9)</f>
        <v>-4.8835901908123778E-6</v>
      </c>
      <c r="U11" s="18">
        <f ca="1">(N11-P11)*(O$9-Q$9)</f>
        <v>-6.0814906174059297E-8</v>
      </c>
      <c r="V11" s="8"/>
      <c r="W11" s="28"/>
      <c r="X11" s="28"/>
      <c r="Y11" s="28"/>
      <c r="Z11" s="28"/>
      <c r="AA11" s="7"/>
      <c r="AB11" s="7"/>
      <c r="AC11" s="7"/>
      <c r="AD11" s="7"/>
    </row>
    <row r="12" spans="1:30" s="7" customFormat="1" x14ac:dyDescent="0.2">
      <c r="A12" s="33" t="s">
        <v>18</v>
      </c>
      <c r="B12" s="11">
        <f t="shared" ca="1" si="0"/>
        <v>3.8699669710858892E-2</v>
      </c>
      <c r="C12" s="11">
        <f t="shared" ca="1" si="1"/>
        <v>5.7787047093770735E-2</v>
      </c>
      <c r="D12" s="11">
        <f t="shared" ca="1" si="2"/>
        <v>4.1451268055148718E-2</v>
      </c>
      <c r="E12" s="3" t="s">
        <v>52</v>
      </c>
      <c r="F12" s="3" t="s">
        <v>19</v>
      </c>
      <c r="G12" s="58">
        <f ca="1"/>
        <v>-2.5536751674000804E-4</v>
      </c>
      <c r="H12" s="58">
        <f ca="1"/>
        <v>1.3351512003096627E-5</v>
      </c>
      <c r="I12" s="71"/>
      <c r="K12" s="35" t="s">
        <v>10</v>
      </c>
      <c r="L12" s="35"/>
      <c r="M12" s="35"/>
      <c r="N12" s="5">
        <f ca="1">N13+N16</f>
        <v>0.10150606704484254</v>
      </c>
      <c r="O12" s="6">
        <f ca="1">(O13 * N13+O16 * N16)/N12</f>
        <v>2.7882704701504009E-2</v>
      </c>
      <c r="P12" s="5">
        <f ca="1">P13+P16</f>
        <v>9.2099933232935582E-2</v>
      </c>
      <c r="Q12" s="6">
        <f ca="1">(Q13 * P13+Q16 * P16)/P12</f>
        <v>7.206082756199367E-3</v>
      </c>
      <c r="R12" s="15">
        <f ca="1">(N12-P12)*(Q12-$G$52)</f>
        <v>5.7099633548804927E-5</v>
      </c>
      <c r="S12" s="15">
        <f ca="1">S13+S16</f>
        <v>3.722880153090496E-3</v>
      </c>
      <c r="T12" s="16">
        <f ca="1">T13+T16</f>
        <v>-5.7370778612044393E-4</v>
      </c>
      <c r="U12" s="16">
        <f ca="1">U13+U16</f>
        <v>-1.0503697935290959E-3</v>
      </c>
      <c r="V12" s="8"/>
      <c r="W12" s="28"/>
      <c r="X12" s="28"/>
      <c r="Y12" s="28"/>
      <c r="Z12" s="28"/>
    </row>
    <row r="13" spans="1:30" s="7" customFormat="1" x14ac:dyDescent="0.2">
      <c r="A13" s="33" t="s">
        <v>29</v>
      </c>
      <c r="B13" s="11">
        <f t="shared" ca="1" si="0"/>
        <v>5.6651367046573073E-2</v>
      </c>
      <c r="C13" s="11">
        <f t="shared" ca="1" si="1"/>
        <v>8.3950854254135482E-2</v>
      </c>
      <c r="D13" s="11">
        <f t="shared" ca="1" si="2"/>
        <v>2.1197466482247109E-3</v>
      </c>
      <c r="E13" s="3" t="s">
        <v>52</v>
      </c>
      <c r="F13" s="3" t="s">
        <v>25</v>
      </c>
      <c r="G13" s="58">
        <f t="array" aca="1" ref="G13:H14" ca="1">T24:U25</f>
        <v>-9.6250716217135755E-7</v>
      </c>
      <c r="H13" s="58">
        <f ca="1"/>
        <v>-1.1794836476373464E-3</v>
      </c>
      <c r="I13" s="71"/>
      <c r="K13" s="35"/>
      <c r="L13" s="35" t="s">
        <v>52</v>
      </c>
      <c r="M13" s="35"/>
      <c r="N13" s="9">
        <f ca="1">SUM(N14:N15)</f>
        <v>9.0903235878143959E-2</v>
      </c>
      <c r="O13" s="9">
        <f ca="1">SUMPRODUCT(O14:O15,N14:N15)/SUM(N14:N15)</f>
        <v>3.3021735417371689E-2</v>
      </c>
      <c r="P13" s="9">
        <f ca="1">SUM(P14:P15)</f>
        <v>3.2111701349936954E-2</v>
      </c>
      <c r="Q13" s="9">
        <f ca="1">SUMPRODUCT(Q14:Q15,P14:P15)/SUM(P14:P15)</f>
        <v>5.0887739459588847E-2</v>
      </c>
      <c r="R13" s="15" t="s">
        <v>1</v>
      </c>
      <c r="S13" s="16">
        <f ca="1">N$12*((N13/N$12)-(P13/P$12))*(Q13-Q$12)</f>
        <v>2.4248551552298204E-3</v>
      </c>
      <c r="T13" s="16">
        <f ca="1">SUM(T14:T15)</f>
        <v>-5.7370778612044393E-4</v>
      </c>
      <c r="U13" s="16">
        <f ca="1">SUM(U14:U15)</f>
        <v>-1.0503697935290959E-3</v>
      </c>
      <c r="V13" s="8"/>
      <c r="W13" s="28"/>
      <c r="X13" s="28"/>
      <c r="Y13" s="28"/>
      <c r="Z13" s="28"/>
    </row>
    <row r="14" spans="1:30" x14ac:dyDescent="0.2">
      <c r="A14" s="33" t="s">
        <v>24</v>
      </c>
      <c r="B14" s="11">
        <f t="shared" ca="1" si="0"/>
        <v>2.1289828017091932E-2</v>
      </c>
      <c r="C14" s="11">
        <f t="shared" ca="1" si="1"/>
        <v>-1.6790883650885879E-3</v>
      </c>
      <c r="D14" s="11">
        <f t="shared" ca="1" si="2"/>
        <v>4.45000448317856E-5</v>
      </c>
      <c r="E14" s="3" t="s">
        <v>52</v>
      </c>
      <c r="F14" s="3" t="s">
        <v>25</v>
      </c>
      <c r="G14" s="58">
        <f ca="1"/>
        <v>-4.5848747762332135E-5</v>
      </c>
      <c r="H14" s="58">
        <f ca="1"/>
        <v>-4.5952269066869885E-4</v>
      </c>
      <c r="I14" s="71"/>
      <c r="M14" s="34" t="str">
        <f t="array" ref="M14:P15">A8:D9</f>
        <v>COCA-COLA</v>
      </c>
      <c r="N14" s="9">
        <f ca="1"/>
        <v>2.7258233934064072E-2</v>
      </c>
      <c r="O14" s="9">
        <f ca="1"/>
        <v>-3.6610350553341983E-2</v>
      </c>
      <c r="P14" s="9">
        <f ca="1"/>
        <v>3.8604659075159049E-3</v>
      </c>
      <c r="Q14" s="9">
        <f t="shared" ref="Q14:Q15" ca="1" si="5">O14</f>
        <v>-3.6610350553341983E-2</v>
      </c>
      <c r="R14" s="17" t="s">
        <v>1</v>
      </c>
      <c r="S14" s="17" t="s">
        <v>1</v>
      </c>
      <c r="T14" s="18">
        <f ca="1">P$13*((N14/N$13)-(P14/P$13))*(O14-Q$13)</f>
        <v>-5.0473668661192323E-4</v>
      </c>
      <c r="U14" s="18">
        <f ca="1">(N14-P14)*(O$13-Q$13)</f>
        <v>-4.1802461814116891E-4</v>
      </c>
      <c r="V14" s="8"/>
      <c r="W14" s="28"/>
      <c r="X14" s="28"/>
      <c r="Y14" s="28"/>
      <c r="Z14" s="28"/>
      <c r="AA14" s="7"/>
      <c r="AB14" s="7"/>
      <c r="AC14" s="7"/>
      <c r="AD14" s="7"/>
    </row>
    <row r="15" spans="1:30" x14ac:dyDescent="0.2">
      <c r="A15" s="33" t="s">
        <v>30</v>
      </c>
      <c r="B15" s="11">
        <f t="shared" ca="1" si="0"/>
        <v>5.9389778606680529E-2</v>
      </c>
      <c r="C15" s="11">
        <f t="shared" ca="1" si="1"/>
        <v>-8.3362433334435451E-2</v>
      </c>
      <c r="D15" s="11">
        <f t="shared" ca="1" si="2"/>
        <v>4.731030722317154E-2</v>
      </c>
      <c r="E15" s="3" t="s">
        <v>53</v>
      </c>
      <c r="F15" s="3" t="s">
        <v>25</v>
      </c>
      <c r="G15" s="58">
        <f t="array" aca="1" ref="G15:H16" ca="1">T27:U28</f>
        <v>-8.1968689994455759E-4</v>
      </c>
      <c r="H15" s="58">
        <f ca="1"/>
        <v>-1.7832684046121541E-4</v>
      </c>
      <c r="I15" s="71"/>
      <c r="M15" s="34" t="str">
        <v>KRAFT FOODS</v>
      </c>
      <c r="N15" s="9">
        <f ca="1"/>
        <v>6.364500194407989E-2</v>
      </c>
      <c r="O15" s="9">
        <f ca="1"/>
        <v>6.2844150858166969E-2</v>
      </c>
      <c r="P15" s="9">
        <f ca="1"/>
        <v>2.8251235442421051E-2</v>
      </c>
      <c r="Q15" s="9">
        <f t="shared" ca="1" si="5"/>
        <v>6.2844150858166969E-2</v>
      </c>
      <c r="R15" s="17" t="s">
        <v>1</v>
      </c>
      <c r="S15" s="17" t="s">
        <v>1</v>
      </c>
      <c r="T15" s="18">
        <f ca="1">P$13*((N15/N$13)-(P15/P$13))*(O15-Q$13)</f>
        <v>-6.8971099508520714E-5</v>
      </c>
      <c r="U15" s="18">
        <f ca="1">(N15-P15)*(O$13-Q$13)</f>
        <v>-6.3234517538792703E-4</v>
      </c>
      <c r="V15" s="8"/>
      <c r="W15" s="28"/>
      <c r="X15" s="28"/>
      <c r="Y15" s="28"/>
      <c r="Z15" s="28"/>
      <c r="AA15" s="7"/>
      <c r="AB15" s="7"/>
      <c r="AC15" s="7"/>
      <c r="AD15" s="7"/>
    </row>
    <row r="16" spans="1:30" s="7" customFormat="1" x14ac:dyDescent="0.2">
      <c r="A16" s="33" t="s">
        <v>31</v>
      </c>
      <c r="B16" s="11">
        <f t="shared" ca="1" si="0"/>
        <v>1.9022981498645602E-2</v>
      </c>
      <c r="C16" s="11">
        <f t="shared" ca="1" si="1"/>
        <v>-3.3712045912406952E-2</v>
      </c>
      <c r="D16" s="11">
        <f t="shared" ca="1" si="2"/>
        <v>5.5523803515550724E-2</v>
      </c>
      <c r="E16" s="3" t="s">
        <v>53</v>
      </c>
      <c r="F16" s="3" t="s">
        <v>25</v>
      </c>
      <c r="G16" s="58">
        <f ca="1"/>
        <v>-6.9843268306222909E-4</v>
      </c>
      <c r="H16" s="58">
        <f ca="1"/>
        <v>5.3885439667485048E-4</v>
      </c>
      <c r="I16" s="71"/>
      <c r="K16" s="35"/>
      <c r="L16" s="35" t="s">
        <v>53</v>
      </c>
      <c r="M16" s="35"/>
      <c r="N16" s="9">
        <f ca="1">SUM(N17)</f>
        <v>1.0602831166698579E-2</v>
      </c>
      <c r="O16" s="9">
        <f ca="1">SUMPRODUCT(O17,N17)/SUM(N17)</f>
        <v>-1.6176708676385831E-2</v>
      </c>
      <c r="P16" s="9">
        <f ca="1">SUM(P17)</f>
        <v>5.9988231882998636E-2</v>
      </c>
      <c r="Q16" s="9">
        <f ca="1">SUMPRODUCT(Q17,P17)/SUM(P17)</f>
        <v>-1.6176708676385831E-2</v>
      </c>
      <c r="R16" s="15" t="s">
        <v>1</v>
      </c>
      <c r="S16" s="16">
        <f ca="1">N$12*((N16/N$12)-(P16/P$12))*(Q16-Q$12)</f>
        <v>1.2980249978606757E-3</v>
      </c>
      <c r="T16" s="16">
        <f ca="1">T17</f>
        <v>0</v>
      </c>
      <c r="U16" s="16">
        <f ca="1">U17</f>
        <v>0</v>
      </c>
      <c r="V16" s="8"/>
      <c r="W16" s="28"/>
      <c r="X16" s="28"/>
      <c r="Y16" s="28"/>
      <c r="Z16" s="28"/>
    </row>
    <row r="17" spans="1:30" x14ac:dyDescent="0.2">
      <c r="A17" s="33" t="s">
        <v>2</v>
      </c>
      <c r="B17" s="11">
        <f t="shared" ca="1" si="0"/>
        <v>1.5051067355319166E-2</v>
      </c>
      <c r="C17" s="11">
        <f t="shared" ca="1" si="1"/>
        <v>6.8716324279677998E-2</v>
      </c>
      <c r="D17" s="11">
        <f t="shared" ca="1" si="2"/>
        <v>5.3590053755011836E-2</v>
      </c>
      <c r="E17" s="3" t="s">
        <v>52</v>
      </c>
      <c r="F17" s="3" t="s">
        <v>3</v>
      </c>
      <c r="G17" s="58">
        <f t="array" aca="1" ref="G17:H18" ca="1">T31:U32</f>
        <v>-3.1434641627670241E-4</v>
      </c>
      <c r="H17" s="58">
        <f ca="1"/>
        <v>4.6025866039262254E-4</v>
      </c>
      <c r="I17" s="71"/>
      <c r="M17" s="34" t="str">
        <f t="array" ref="M17:P17">A10:D10</f>
        <v>PROCTER &amp; GAMBLE</v>
      </c>
      <c r="N17" s="9">
        <f ca="1"/>
        <v>1.0602831166698579E-2</v>
      </c>
      <c r="O17" s="9">
        <f ca="1"/>
        <v>-1.6176708676385831E-2</v>
      </c>
      <c r="P17" s="9">
        <f ca="1"/>
        <v>5.9988231882998636E-2</v>
      </c>
      <c r="Q17" s="9">
        <f ca="1">O17</f>
        <v>-1.6176708676385831E-2</v>
      </c>
      <c r="R17" s="17" t="s">
        <v>1</v>
      </c>
      <c r="S17" s="17" t="s">
        <v>1</v>
      </c>
      <c r="T17" s="18">
        <f ca="1">P$16*((N17/N$16)-(P17/P$16))*(O17-Q$16)</f>
        <v>0</v>
      </c>
      <c r="U17" s="18">
        <f ca="1">(N17-P17)*(O$16-Q$16)</f>
        <v>0</v>
      </c>
      <c r="V17" s="8"/>
      <c r="W17" s="28"/>
      <c r="X17" s="28"/>
      <c r="Y17" s="28"/>
      <c r="Z17" s="28"/>
      <c r="AA17" s="7"/>
      <c r="AB17" s="7"/>
      <c r="AC17" s="7"/>
      <c r="AD17" s="7"/>
    </row>
    <row r="18" spans="1:30" s="7" customFormat="1" x14ac:dyDescent="0.2">
      <c r="A18" s="33" t="s">
        <v>12</v>
      </c>
      <c r="B18" s="11">
        <f t="shared" ca="1" si="0"/>
        <v>1.1887867012390507E-2</v>
      </c>
      <c r="C18" s="11">
        <f t="shared" ca="1" si="1"/>
        <v>-3.8001945698811192E-2</v>
      </c>
      <c r="D18" s="11">
        <f t="shared" ca="1" si="2"/>
        <v>2.6321269547314206E-2</v>
      </c>
      <c r="E18" s="3" t="s">
        <v>52</v>
      </c>
      <c r="F18" s="3" t="s">
        <v>3</v>
      </c>
      <c r="G18" s="58">
        <f ca="1"/>
        <v>-6.4000869394549174E-4</v>
      </c>
      <c r="H18" s="58">
        <f ca="1"/>
        <v>1.7237346220616844E-4</v>
      </c>
      <c r="I18" s="71"/>
      <c r="K18" s="35" t="s">
        <v>19</v>
      </c>
      <c r="L18" s="35"/>
      <c r="M18" s="35"/>
      <c r="N18" s="5">
        <f t="array" aca="1" ref="N18:Q18" ca="1">N19:Q19</f>
        <v>4.0539981181860626E-2</v>
      </c>
      <c r="O18" s="6">
        <f ca="1"/>
        <v>5.8215579532739696E-2</v>
      </c>
      <c r="P18" s="9">
        <f ca="1"/>
        <v>9.4079677188454433E-2</v>
      </c>
      <c r="Q18" s="9">
        <f ca="1"/>
        <v>6.3067854586184163E-2</v>
      </c>
      <c r="R18" s="15">
        <f ca="1">(N18-P18)*(Q18-$G$52)</f>
        <v>-3.315833289178392E-3</v>
      </c>
      <c r="S18" s="15">
        <f ca="1">S19</f>
        <v>0</v>
      </c>
      <c r="T18" s="16">
        <f ca="1">T19</f>
        <v>-4.5650047065764538E-4</v>
      </c>
      <c r="U18" s="16">
        <f ca="1">U19</f>
        <v>2.5978933130179553E-4</v>
      </c>
      <c r="V18" s="8"/>
      <c r="W18" s="28"/>
      <c r="X18" s="28"/>
      <c r="Y18" s="28"/>
      <c r="Z18" s="28"/>
    </row>
    <row r="19" spans="1:30" s="7" customFormat="1" x14ac:dyDescent="0.2">
      <c r="A19" s="33" t="s">
        <v>26</v>
      </c>
      <c r="B19" s="11">
        <f t="shared" ca="1" si="0"/>
        <v>8.8494362120342604E-3</v>
      </c>
      <c r="C19" s="11">
        <f t="shared" ca="1" si="1"/>
        <v>9.2863946334290265E-2</v>
      </c>
      <c r="D19" s="11">
        <f t="shared" ca="1" si="2"/>
        <v>3.9775658918804101E-2</v>
      </c>
      <c r="E19" s="3" t="s">
        <v>53</v>
      </c>
      <c r="F19" s="3" t="s">
        <v>3</v>
      </c>
      <c r="G19" s="58">
        <f t="array" aca="1" ref="G19:H19" ca="1">T34:U34</f>
        <v>0</v>
      </c>
      <c r="H19" s="58">
        <f ca="1"/>
        <v>0</v>
      </c>
      <c r="I19" s="71"/>
      <c r="K19" s="35"/>
      <c r="L19" s="35" t="s">
        <v>52</v>
      </c>
      <c r="M19" s="35"/>
      <c r="N19" s="9">
        <f ca="1">SUM(N20:N21)</f>
        <v>4.0539981181860626E-2</v>
      </c>
      <c r="O19" s="9">
        <f ca="1">SUMPRODUCT(O20:O21,N20:N21)/SUM(N20:N21)</f>
        <v>5.8215579532739696E-2</v>
      </c>
      <c r="P19" s="9">
        <f ca="1">SUM(P20:P21)</f>
        <v>9.4079677188454433E-2</v>
      </c>
      <c r="Q19" s="9">
        <f ca="1">SUMPRODUCT(Q20:Q21,P20:P21)/SUM(P20:P21)</f>
        <v>6.3067854586184163E-2</v>
      </c>
      <c r="R19" s="15" t="s">
        <v>1</v>
      </c>
      <c r="S19" s="16">
        <f ca="1">N$18*((N19/N$18)-(P19/P$18))*(Q19-Q$18)</f>
        <v>0</v>
      </c>
      <c r="T19" s="16">
        <f ca="1">SUM(T20:T21)</f>
        <v>-4.5650047065764538E-4</v>
      </c>
      <c r="U19" s="16">
        <f ca="1">SUM(U20:U21)</f>
        <v>2.5978933130179553E-4</v>
      </c>
      <c r="V19" s="8"/>
      <c r="W19" s="28"/>
      <c r="X19" s="28"/>
      <c r="Y19" s="28"/>
      <c r="Z19" s="28"/>
    </row>
    <row r="20" spans="1:30" x14ac:dyDescent="0.2">
      <c r="A20" s="33" t="s">
        <v>32</v>
      </c>
      <c r="B20" s="11">
        <f t="shared" ca="1" si="0"/>
        <v>1.3028808513367665E-2</v>
      </c>
      <c r="C20" s="11">
        <f t="shared" ca="1" si="1"/>
        <v>9.4976699074246038E-2</v>
      </c>
      <c r="D20" s="11">
        <f t="shared" ca="1" si="2"/>
        <v>4.9541910980901029E-2</v>
      </c>
      <c r="E20" s="3" t="s">
        <v>52</v>
      </c>
      <c r="F20" s="3" t="s">
        <v>6</v>
      </c>
      <c r="G20" s="58">
        <f t="array" aca="1" ref="G20:H22" ca="1">T37:U39</f>
        <v>-1.8456286581260283E-3</v>
      </c>
      <c r="H20" s="58">
        <f ca="1"/>
        <v>-2.4130255317066847E-4</v>
      </c>
      <c r="I20" s="71"/>
      <c r="M20" s="34" t="str">
        <f t="array" ref="M20:P21">A11:D12</f>
        <v>CHEVRON</v>
      </c>
      <c r="N20" s="9">
        <f ca="1"/>
        <v>1.8403114710017357E-3</v>
      </c>
      <c r="O20" s="9">
        <f ca="1"/>
        <v>6.722713225618196E-2</v>
      </c>
      <c r="P20" s="9">
        <f ca="1"/>
        <v>5.2628409133305715E-2</v>
      </c>
      <c r="Q20" s="9">
        <f t="shared" ref="Q20:Q21" ca="1" si="6">O20</f>
        <v>6.722713225618196E-2</v>
      </c>
      <c r="R20" s="17" t="s">
        <v>1</v>
      </c>
      <c r="S20" s="17" t="s">
        <v>1</v>
      </c>
      <c r="T20" s="18">
        <f ca="1">P$19*((N20/N$19)-(P20/P$19))*(O20-Q$19)</f>
        <v>-2.0113295391763734E-4</v>
      </c>
      <c r="U20" s="18">
        <f ca="1">(N20-P20)*(O$19-Q$19)</f>
        <v>2.4643781929869888E-4</v>
      </c>
      <c r="V20" s="8"/>
      <c r="W20" s="28"/>
      <c r="X20" s="28"/>
      <c r="Y20" s="28"/>
      <c r="Z20" s="28"/>
      <c r="AA20" s="7"/>
      <c r="AB20" s="7"/>
      <c r="AC20" s="7"/>
      <c r="AD20" s="7"/>
    </row>
    <row r="21" spans="1:30" x14ac:dyDescent="0.2">
      <c r="A21" s="33" t="s">
        <v>14</v>
      </c>
      <c r="B21" s="11">
        <f t="shared" ca="1" si="0"/>
        <v>3.4974612012567304E-2</v>
      </c>
      <c r="C21" s="11">
        <f t="shared" ca="1" si="1"/>
        <v>-1.3064685791001063E-2</v>
      </c>
      <c r="D21" s="11">
        <f t="shared" ca="1" si="2"/>
        <v>4.1919524884247231E-2</v>
      </c>
      <c r="E21" s="3" t="s">
        <v>52</v>
      </c>
      <c r="F21" s="3" t="s">
        <v>6</v>
      </c>
      <c r="G21" s="58">
        <f ca="1"/>
        <v>5.8403661547843158E-4</v>
      </c>
      <c r="H21" s="58">
        <f ca="1"/>
        <v>-4.5896543822161147E-5</v>
      </c>
      <c r="I21" s="71"/>
      <c r="M21" s="34" t="str">
        <v>EXXONMOBIL</v>
      </c>
      <c r="N21" s="9">
        <f ca="1"/>
        <v>3.8699669710858892E-2</v>
      </c>
      <c r="O21" s="9">
        <f ca="1"/>
        <v>5.7787047093770735E-2</v>
      </c>
      <c r="P21" s="9">
        <f ca="1"/>
        <v>4.1451268055148718E-2</v>
      </c>
      <c r="Q21" s="9">
        <f t="shared" ca="1" si="6"/>
        <v>5.7787047093770735E-2</v>
      </c>
      <c r="R21" s="17" t="s">
        <v>1</v>
      </c>
      <c r="S21" s="17" t="s">
        <v>1</v>
      </c>
      <c r="T21" s="18">
        <f ca="1">P$19*((N21/N$19)-(P21/P$19))*(O21-Q$19)</f>
        <v>-2.5536751674000804E-4</v>
      </c>
      <c r="U21" s="18">
        <f ca="1">(N21-P21)*(O$19-Q$19)</f>
        <v>1.3351512003096627E-5</v>
      </c>
      <c r="V21" s="8"/>
      <c r="W21" s="28"/>
      <c r="X21" s="28"/>
      <c r="Y21" s="28"/>
      <c r="Z21" s="28"/>
      <c r="AA21" s="7"/>
      <c r="AB21" s="7"/>
      <c r="AC21" s="7"/>
      <c r="AD21" s="7"/>
    </row>
    <row r="22" spans="1:30" s="7" customFormat="1" x14ac:dyDescent="0.2">
      <c r="A22" s="33" t="s">
        <v>33</v>
      </c>
      <c r="B22" s="11">
        <f t="shared" ca="1" si="0"/>
        <v>5.3055478651772209E-2</v>
      </c>
      <c r="C22" s="11">
        <f t="shared" ca="1" si="1"/>
        <v>8.5326327103040736E-2</v>
      </c>
      <c r="D22" s="11">
        <f t="shared" ca="1" si="2"/>
        <v>1.0498379642138068E-3</v>
      </c>
      <c r="E22" s="3" t="s">
        <v>52</v>
      </c>
      <c r="F22" s="3" t="s">
        <v>6</v>
      </c>
      <c r="G22" s="58">
        <f ca="1"/>
        <v>1.8729672768377126E-3</v>
      </c>
      <c r="H22" s="58">
        <f ca="1"/>
        <v>3.4368741709479812E-4</v>
      </c>
      <c r="I22" s="71"/>
      <c r="K22" s="35" t="s">
        <v>25</v>
      </c>
      <c r="L22" s="35"/>
      <c r="M22" s="35"/>
      <c r="N22" s="5">
        <f ca="1">N23+N26</f>
        <v>0.15635395516899114</v>
      </c>
      <c r="O22" s="6">
        <f ca="1">(O23 * N23+O26 * N26)/N22</f>
        <v>-5.5770698532753276E-3</v>
      </c>
      <c r="P22" s="5">
        <f ca="1">P23+P26</f>
        <v>0.10499835743177875</v>
      </c>
      <c r="Q22" s="6">
        <f ca="1">(Q23 * P23+Q26 * P26)/P22</f>
        <v>-5.3694587808393437E-2</v>
      </c>
      <c r="R22" s="15">
        <f ca="1">(N22-P22)*(Q22-$G$52)</f>
        <v>-2.8158378309070609E-3</v>
      </c>
      <c r="S22" s="15">
        <f ca="1">S23+S26</f>
        <v>1.0366773865221366E-2</v>
      </c>
      <c r="T22" s="16">
        <f ca="1">T23+T26</f>
        <v>-1.5649308379312901E-3</v>
      </c>
      <c r="U22" s="16">
        <f ca="1">U23+U26</f>
        <v>-1.2784787820924101E-3</v>
      </c>
      <c r="V22" s="8"/>
      <c r="W22" s="28"/>
      <c r="X22" s="28"/>
      <c r="Y22" s="28"/>
      <c r="Z22" s="28"/>
    </row>
    <row r="23" spans="1:30" s="7" customFormat="1" x14ac:dyDescent="0.2">
      <c r="A23" s="33" t="s">
        <v>5</v>
      </c>
      <c r="B23" s="11">
        <f t="shared" ca="1" si="0"/>
        <v>1.1712645862593293E-2</v>
      </c>
      <c r="C23" s="11">
        <f t="shared" ca="1" si="1"/>
        <v>-2.9722472529431877E-2</v>
      </c>
      <c r="D23" s="11">
        <f t="shared" ca="1" si="2"/>
        <v>1.109654881050582E-2</v>
      </c>
      <c r="E23" s="3" t="s">
        <v>53</v>
      </c>
      <c r="F23" s="3" t="s">
        <v>6</v>
      </c>
      <c r="G23" s="58">
        <f t="array" aca="1" ref="G23:H24" ca="1">T41:U42</f>
        <v>4.1359731942632048E-5</v>
      </c>
      <c r="H23" s="58">
        <f ca="1"/>
        <v>5.6545263715296447E-7</v>
      </c>
      <c r="I23" s="71"/>
      <c r="K23" s="35"/>
      <c r="L23" s="35" t="s">
        <v>52</v>
      </c>
      <c r="M23" s="35"/>
      <c r="N23" s="9">
        <f ca="1">SUM(N24:N25)</f>
        <v>7.7941195063665009E-2</v>
      </c>
      <c r="O23" s="9">
        <f ca="1">SUMPRODUCT(O24:O25,N24:N25)/SUM(N24:N25)</f>
        <v>6.0560826041357818E-2</v>
      </c>
      <c r="P23" s="9">
        <f ca="1">SUM(P24:P25)</f>
        <v>2.1642466930564966E-3</v>
      </c>
      <c r="Q23" s="9">
        <f ca="1">SUMPRODUCT(Q24:Q25,P24:P25)/SUM(P24:P25)</f>
        <v>8.2190178681556827E-2</v>
      </c>
      <c r="R23" s="15" t="s">
        <v>1</v>
      </c>
      <c r="S23" s="16">
        <f ca="1">N$22*((N23/N$22)-(P23/P$22))*(Q23-Q$22)</f>
        <v>1.0153091893386259E-2</v>
      </c>
      <c r="T23" s="16">
        <f ca="1">SUM(T24:T25)</f>
        <v>-4.6811254924503493E-5</v>
      </c>
      <c r="U23" s="16">
        <f ca="1">SUM(U24:U25)</f>
        <v>-1.6390063383060452E-3</v>
      </c>
      <c r="V23" s="8"/>
      <c r="W23" s="28"/>
      <c r="X23" s="28"/>
      <c r="Y23" s="28"/>
      <c r="Z23" s="28"/>
    </row>
    <row r="24" spans="1:30" x14ac:dyDescent="0.2">
      <c r="A24" s="33" t="s">
        <v>11</v>
      </c>
      <c r="B24" s="11">
        <f t="shared" ca="1" si="0"/>
        <v>3.5254287286157052E-2</v>
      </c>
      <c r="C24" s="11">
        <f t="shared" ca="1" si="1"/>
        <v>-4.7442354856816915E-2</v>
      </c>
      <c r="D24" s="11">
        <f t="shared" ca="1" si="2"/>
        <v>4.5064090696053313E-2</v>
      </c>
      <c r="E24" s="3" t="s">
        <v>53</v>
      </c>
      <c r="F24" s="3" t="s">
        <v>6</v>
      </c>
      <c r="G24" s="58">
        <f ca="1"/>
        <v>1.018439021407014E-5</v>
      </c>
      <c r="H24" s="58">
        <f ca="1"/>
        <v>-9.003417869447022E-6</v>
      </c>
      <c r="I24" s="71"/>
      <c r="M24" s="34" t="str">
        <f t="array" ref="M24:P25">A13:D14</f>
        <v>AMER EXPRESS</v>
      </c>
      <c r="N24" s="9">
        <f ca="1"/>
        <v>5.6651367046573073E-2</v>
      </c>
      <c r="O24" s="9">
        <f ca="1"/>
        <v>8.3950854254135482E-2</v>
      </c>
      <c r="P24" s="9">
        <f ca="1"/>
        <v>2.1197466482247109E-3</v>
      </c>
      <c r="Q24" s="9">
        <f t="shared" ref="Q24:Q25" ca="1" si="7">O24</f>
        <v>8.3950854254135482E-2</v>
      </c>
      <c r="R24" s="17" t="s">
        <v>1</v>
      </c>
      <c r="S24" s="17" t="s">
        <v>1</v>
      </c>
      <c r="T24" s="18">
        <f ca="1">P$23*((N24/N$23)-(P24/P$23))*(O24-Q$23)</f>
        <v>-9.6250716217135755E-7</v>
      </c>
      <c r="U24" s="18">
        <f ca="1">(N24-P24)*(O$23-Q$23)</f>
        <v>-1.1794836476373464E-3</v>
      </c>
      <c r="V24" s="8"/>
      <c r="W24" s="28"/>
      <c r="X24" s="28"/>
      <c r="Y24" s="28"/>
      <c r="Z24" s="28"/>
      <c r="AA24" s="7"/>
      <c r="AB24" s="7"/>
      <c r="AC24" s="7"/>
      <c r="AD24" s="7"/>
    </row>
    <row r="25" spans="1:30" x14ac:dyDescent="0.2">
      <c r="A25" s="33" t="s">
        <v>4</v>
      </c>
      <c r="B25" s="11">
        <f t="shared" ca="1" si="0"/>
        <v>2.4328921318322982E-2</v>
      </c>
      <c r="C25" s="11">
        <f t="shared" ca="1" si="1"/>
        <v>-9.8499057391841609E-3</v>
      </c>
      <c r="D25" s="11">
        <f t="shared" ca="1" si="2"/>
        <v>4.8258077265945339E-2</v>
      </c>
      <c r="E25" s="3" t="s">
        <v>52</v>
      </c>
      <c r="F25" s="3" t="s">
        <v>47</v>
      </c>
      <c r="G25" s="58">
        <f t="array" aca="1" ref="G25:H26" ca="1">T45:U46</f>
        <v>7.631943082517233E-5</v>
      </c>
      <c r="H25" s="58">
        <f ca="1"/>
        <v>-2.6907111974358962E-4</v>
      </c>
      <c r="I25" s="71"/>
      <c r="M25" s="34" t="str">
        <v>BANK OF AMERICA</v>
      </c>
      <c r="N25" s="9">
        <f ca="1"/>
        <v>2.1289828017091932E-2</v>
      </c>
      <c r="O25" s="9">
        <f ca="1"/>
        <v>-1.6790883650885879E-3</v>
      </c>
      <c r="P25" s="9">
        <f ca="1"/>
        <v>4.45000448317856E-5</v>
      </c>
      <c r="Q25" s="9">
        <f t="shared" ca="1" si="7"/>
        <v>-1.6790883650885879E-3</v>
      </c>
      <c r="R25" s="17" t="s">
        <v>1</v>
      </c>
      <c r="S25" s="17" t="s">
        <v>1</v>
      </c>
      <c r="T25" s="18">
        <f ca="1">P$23*((N25/N$23)-(P25/P$23))*(O25-Q$23)</f>
        <v>-4.5848747762332135E-5</v>
      </c>
      <c r="U25" s="18">
        <f ca="1">(N25-P25)*(O$23-Q$23)</f>
        <v>-4.5952269066869885E-4</v>
      </c>
      <c r="V25" s="8"/>
      <c r="W25" s="28"/>
      <c r="X25" s="28"/>
      <c r="Y25" s="28"/>
      <c r="Z25" s="28"/>
      <c r="AA25" s="7"/>
      <c r="AB25" s="7"/>
      <c r="AC25" s="7"/>
      <c r="AD25" s="7"/>
    </row>
    <row r="26" spans="1:30" s="7" customFormat="1" x14ac:dyDescent="0.2">
      <c r="A26" s="33" t="s">
        <v>34</v>
      </c>
      <c r="B26" s="11">
        <f t="shared" ca="1" si="0"/>
        <v>5.6141144347680631E-2</v>
      </c>
      <c r="C26" s="11">
        <f t="shared" ca="1" si="1"/>
        <v>9.7274614066827029E-3</v>
      </c>
      <c r="D26" s="11">
        <f t="shared" ca="1" si="2"/>
        <v>6.7872745458139594E-3</v>
      </c>
      <c r="E26" s="3" t="s">
        <v>52</v>
      </c>
      <c r="F26" s="3" t="s">
        <v>47</v>
      </c>
      <c r="G26" s="58">
        <f ca="1"/>
        <v>5.4263739661535265E-4</v>
      </c>
      <c r="H26" s="58">
        <f ca="1"/>
        <v>5.5495902322401358E-4</v>
      </c>
      <c r="I26" s="71"/>
      <c r="K26" s="35"/>
      <c r="L26" s="35" t="s">
        <v>53</v>
      </c>
      <c r="M26" s="35"/>
      <c r="N26" s="9">
        <f ca="1">SUM(N27:N28)</f>
        <v>7.8412760105326135E-2</v>
      </c>
      <c r="O26" s="9">
        <f ca="1">SUMPRODUCT(O27:O28,N27:N28)/SUM(N27:N28)</f>
        <v>-7.1317220284146721E-2</v>
      </c>
      <c r="P26" s="9">
        <f ca="1">SUM(P27:P28)</f>
        <v>0.10283411073872226</v>
      </c>
      <c r="Q26" s="9">
        <f ca="1">SUMPRODUCT(Q27:Q28,P27:P28)/SUM(P27:P28)</f>
        <v>-5.6554418601891907E-2</v>
      </c>
      <c r="R26" s="15" t="s">
        <v>1</v>
      </c>
      <c r="S26" s="16">
        <f ca="1">N$22*((N26/N$22)-(P26/P$22))*(Q26-Q$22)</f>
        <v>2.1368197183510733E-4</v>
      </c>
      <c r="T26" s="16">
        <f ca="1">SUM(T27:T28)</f>
        <v>-1.5181195830067866E-3</v>
      </c>
      <c r="U26" s="16">
        <f ca="1">SUM(U27:U28)</f>
        <v>3.6052755621363507E-4</v>
      </c>
      <c r="V26" s="8"/>
      <c r="W26" s="28"/>
      <c r="X26" s="28"/>
      <c r="Y26" s="28"/>
      <c r="Z26" s="28"/>
    </row>
    <row r="27" spans="1:30" x14ac:dyDescent="0.2">
      <c r="A27" s="33" t="s">
        <v>13</v>
      </c>
      <c r="B27" s="11">
        <f t="shared" ca="1" si="0"/>
        <v>2.0105242630281315E-3</v>
      </c>
      <c r="C27" s="11">
        <f t="shared" ca="1" si="1"/>
        <v>7.7475339354373673E-2</v>
      </c>
      <c r="D27" s="11">
        <f t="shared" ca="1" si="2"/>
        <v>6.3005058670062439E-2</v>
      </c>
      <c r="E27" s="3" t="s">
        <v>53</v>
      </c>
      <c r="F27" s="3" t="s">
        <v>47</v>
      </c>
      <c r="G27" s="58">
        <f t="array" aca="1" ref="G27:H28" ca="1">T48:U49</f>
        <v>-1.6805076782500864E-3</v>
      </c>
      <c r="H27" s="58">
        <f ca="1"/>
        <v>6.2407493719674476E-3</v>
      </c>
      <c r="I27" s="71"/>
      <c r="M27" s="34" t="str">
        <f t="array" ref="M27:P28">A15:D16</f>
        <v>CITIGROUP</v>
      </c>
      <c r="N27" s="9">
        <f ca="1"/>
        <v>5.9389778606680529E-2</v>
      </c>
      <c r="O27" s="9">
        <f ca="1"/>
        <v>-8.3362433334435451E-2</v>
      </c>
      <c r="P27" s="9">
        <f ca="1"/>
        <v>4.731030722317154E-2</v>
      </c>
      <c r="Q27" s="9">
        <f t="shared" ref="Q27:Q28" ca="1" si="8">O27</f>
        <v>-8.3362433334435451E-2</v>
      </c>
      <c r="R27" s="17" t="s">
        <v>1</v>
      </c>
      <c r="S27" s="17" t="s">
        <v>1</v>
      </c>
      <c r="T27" s="18">
        <f ca="1">P$26*((N27/N$26)-(P27/P$26))*(O27-Q$26)</f>
        <v>-8.1968689994455759E-4</v>
      </c>
      <c r="U27" s="18">
        <f ca="1">(N27-P27)*(O$26-Q$26)</f>
        <v>-1.7832684046121541E-4</v>
      </c>
      <c r="V27" s="8"/>
      <c r="W27" s="28"/>
      <c r="X27" s="28"/>
      <c r="Y27" s="28"/>
      <c r="Z27" s="28"/>
      <c r="AA27" s="7"/>
      <c r="AB27" s="7"/>
      <c r="AC27" s="7"/>
      <c r="AD27" s="7"/>
    </row>
    <row r="28" spans="1:30" x14ac:dyDescent="0.2">
      <c r="A28" s="33" t="s">
        <v>17</v>
      </c>
      <c r="B28" s="11">
        <f t="shared" ca="1" si="0"/>
        <v>5.5253914592509806E-2</v>
      </c>
      <c r="C28" s="11">
        <f t="shared" ca="1" si="1"/>
        <v>-5.7487511218493069E-2</v>
      </c>
      <c r="D28" s="11">
        <f t="shared" ca="1" si="2"/>
        <v>1.6424595395984589E-2</v>
      </c>
      <c r="E28" s="3" t="s">
        <v>53</v>
      </c>
      <c r="F28" s="3" t="s">
        <v>47</v>
      </c>
      <c r="G28" s="58">
        <f ca="1"/>
        <v>-6.4464592466930617E-3</v>
      </c>
      <c r="H28" s="58">
        <f ca="1"/>
        <v>-3.9728813695427082E-3</v>
      </c>
      <c r="I28" s="71"/>
      <c r="M28" s="34" t="str">
        <v>JPMORGAN CHASE &amp; CO</v>
      </c>
      <c r="N28" s="9">
        <f ca="1"/>
        <v>1.9022981498645602E-2</v>
      </c>
      <c r="O28" s="9">
        <f ca="1"/>
        <v>-3.3712045912406952E-2</v>
      </c>
      <c r="P28" s="9">
        <f ca="1"/>
        <v>5.5523803515550724E-2</v>
      </c>
      <c r="Q28" s="9">
        <f t="shared" ca="1" si="8"/>
        <v>-3.3712045912406952E-2</v>
      </c>
      <c r="R28" s="17" t="s">
        <v>1</v>
      </c>
      <c r="S28" s="17" t="s">
        <v>1</v>
      </c>
      <c r="T28" s="18">
        <f ca="1">P$26*((N28/N$26)-(P28/P$26))*(O28-Q$26)</f>
        <v>-6.9843268306222909E-4</v>
      </c>
      <c r="U28" s="18">
        <f ca="1">(N28-P28)*(O$26-Q$26)</f>
        <v>5.3885439667485048E-4</v>
      </c>
      <c r="V28" s="8"/>
      <c r="W28" s="28"/>
      <c r="X28" s="28"/>
      <c r="Y28" s="28"/>
      <c r="Z28" s="28"/>
      <c r="AA28" s="7"/>
      <c r="AB28" s="7"/>
      <c r="AC28" s="7"/>
      <c r="AD28" s="7"/>
    </row>
    <row r="29" spans="1:30" s="7" customFormat="1" x14ac:dyDescent="0.2">
      <c r="A29" s="33" t="s">
        <v>21</v>
      </c>
      <c r="B29" s="11">
        <f t="shared" ca="1" si="0"/>
        <v>8.5808224789534655E-3</v>
      </c>
      <c r="C29" s="11">
        <f t="shared" ca="1" si="1"/>
        <v>2.9333480252550847E-2</v>
      </c>
      <c r="D29" s="11">
        <f t="shared" ca="1" si="2"/>
        <v>2.207155143770758E-2</v>
      </c>
      <c r="E29" s="3" t="s">
        <v>52</v>
      </c>
      <c r="F29" s="3" t="s">
        <v>22</v>
      </c>
      <c r="G29" s="58">
        <f t="array" aca="1" ref="G29:H30" ca="1">T52:U53</f>
        <v>1.544645863084707E-4</v>
      </c>
      <c r="H29" s="58">
        <f ca="1"/>
        <v>-5.1574496676590122E-4</v>
      </c>
      <c r="I29" s="71"/>
      <c r="K29" s="35" t="s">
        <v>3</v>
      </c>
      <c r="L29" s="35"/>
      <c r="M29" s="35"/>
      <c r="N29" s="5">
        <f ca="1">N30+N33</f>
        <v>3.5788370579743933E-2</v>
      </c>
      <c r="O29" s="6">
        <f ca="1">(O30 * N30+O33 * N33)/N29</f>
        <v>3.9238598885575654E-2</v>
      </c>
      <c r="P29" s="5">
        <f ca="1">P30+P33</f>
        <v>0.11968698222113014</v>
      </c>
      <c r="Q29" s="6">
        <f ca="1">(Q30 * P30+Q33 * P33)/P29</f>
        <v>5.3272098542853662E-2</v>
      </c>
      <c r="R29" s="15">
        <f ca="1">(N29-P29)*(Q29-$G$52)</f>
        <v>-4.3741785987842282E-3</v>
      </c>
      <c r="S29" s="15">
        <f ca="1">S30+S33</f>
        <v>-1.8051309864197166E-4</v>
      </c>
      <c r="T29" s="16">
        <f ca="1">T30+T33</f>
        <v>-9.5435511022219416E-4</v>
      </c>
      <c r="U29" s="16">
        <f ca="1">U30+U33</f>
        <v>6.3263212259879098E-4</v>
      </c>
      <c r="V29" s="8"/>
      <c r="W29" s="28"/>
      <c r="X29" s="28"/>
      <c r="Y29" s="28"/>
      <c r="Z29" s="28"/>
    </row>
    <row r="30" spans="1:30" s="7" customFormat="1" x14ac:dyDescent="0.2">
      <c r="A30" s="33" t="s">
        <v>35</v>
      </c>
      <c r="B30" s="11">
        <f t="shared" ca="1" si="0"/>
        <v>3.6627717461460714E-2</v>
      </c>
      <c r="C30" s="11">
        <f t="shared" ca="1" si="1"/>
        <v>8.7658349963383661E-2</v>
      </c>
      <c r="D30" s="11">
        <f t="shared" ca="1" si="2"/>
        <v>4.0404463482811345E-3</v>
      </c>
      <c r="E30" s="3" t="s">
        <v>52</v>
      </c>
      <c r="F30" s="3" t="s">
        <v>22</v>
      </c>
      <c r="G30" s="58">
        <f ca="1"/>
        <v>8.4378624739367956E-4</v>
      </c>
      <c r="H30" s="58">
        <f ca="1"/>
        <v>1.2457978444784007E-3</v>
      </c>
      <c r="I30" s="71"/>
      <c r="K30" s="35"/>
      <c r="L30" s="35" t="s">
        <v>52</v>
      </c>
      <c r="M30" s="35"/>
      <c r="N30" s="9">
        <f ca="1">SUM(N31:N32)</f>
        <v>2.6938934367709673E-2</v>
      </c>
      <c r="O30" s="9">
        <f ca="1">SUMPRODUCT(O31:O32,N31:N32)/SUM(N31:N32)</f>
        <v>2.1622679669246227E-2</v>
      </c>
      <c r="P30" s="9">
        <f ca="1">SUM(P31:P32)</f>
        <v>7.9911323302326046E-2</v>
      </c>
      <c r="Q30" s="9">
        <f ca="1">SUMPRODUCT(Q31:Q32,P31:P32)/SUM(P31:P32)</f>
        <v>3.3565356511320435E-2</v>
      </c>
      <c r="R30" s="15" t="s">
        <v>1</v>
      </c>
      <c r="S30" s="16">
        <f ca="1">N$29*((N30/N$29)-(P30/P$29))*(Q30-Q$29)</f>
        <v>-5.9990044938169579E-5</v>
      </c>
      <c r="T30" s="16">
        <f ca="1">SUM(T31:T32)</f>
        <v>-9.5435511022219416E-4</v>
      </c>
      <c r="U30" s="16">
        <f ca="1">SUM(U31:U32)</f>
        <v>6.3263212259879098E-4</v>
      </c>
      <c r="V30" s="8"/>
      <c r="W30" s="28"/>
      <c r="X30" s="28"/>
      <c r="Y30" s="28"/>
      <c r="Z30" s="28"/>
    </row>
    <row r="31" spans="1:30" x14ac:dyDescent="0.2">
      <c r="A31" s="33" t="s">
        <v>36</v>
      </c>
      <c r="B31" s="11">
        <f t="shared" ca="1" si="0"/>
        <v>5.9112557495636757E-2</v>
      </c>
      <c r="C31" s="11">
        <f t="shared" ca="1" si="1"/>
        <v>-1.5048072338501205E-2</v>
      </c>
      <c r="D31" s="11">
        <f t="shared" ca="1" si="2"/>
        <v>4.0004593921486614E-2</v>
      </c>
      <c r="E31" s="3" t="s">
        <v>52</v>
      </c>
      <c r="F31" s="3" t="s">
        <v>48</v>
      </c>
      <c r="G31" s="58">
        <f t="array" aca="1" ref="G31:H31" ca="1">T56:U56</f>
        <v>0</v>
      </c>
      <c r="H31" s="58">
        <f ca="1"/>
        <v>0</v>
      </c>
      <c r="I31" s="71"/>
      <c r="M31" s="34" t="str">
        <f t="array" ref="M31:P32">A17:D18</f>
        <v>JOHNSON &amp; JOHNSON</v>
      </c>
      <c r="N31" s="9">
        <f ca="1"/>
        <v>1.5051067355319166E-2</v>
      </c>
      <c r="O31" s="9">
        <f ca="1"/>
        <v>6.8716324279677998E-2</v>
      </c>
      <c r="P31" s="9">
        <f ca="1"/>
        <v>5.3590053755011836E-2</v>
      </c>
      <c r="Q31" s="9">
        <f t="shared" ref="Q31:Q32" ca="1" si="9">O31</f>
        <v>6.8716324279677998E-2</v>
      </c>
      <c r="R31" s="17" t="s">
        <v>1</v>
      </c>
      <c r="S31" s="17" t="s">
        <v>1</v>
      </c>
      <c r="T31" s="18">
        <f ca="1">P$30*((N31/N$30)-(P31/P$30))*(O31-Q$30)</f>
        <v>-3.1434641627670241E-4</v>
      </c>
      <c r="U31" s="18">
        <f ca="1">(N31-P31)*(O$30-Q$30)</f>
        <v>4.6025866039262254E-4</v>
      </c>
      <c r="V31" s="8"/>
      <c r="W31" s="28"/>
      <c r="X31" s="28"/>
      <c r="Y31" s="28"/>
      <c r="Z31" s="28"/>
      <c r="AA31" s="7"/>
      <c r="AB31" s="7"/>
      <c r="AC31" s="7"/>
      <c r="AD31" s="7"/>
    </row>
    <row r="32" spans="1:30" x14ac:dyDescent="0.2">
      <c r="A32" s="33" t="s">
        <v>37</v>
      </c>
      <c r="B32" s="11">
        <f ca="1">1-SUM(B3:B31)</f>
        <v>0.10161505478399058</v>
      </c>
      <c r="C32" s="11">
        <f t="shared" ca="1" si="1"/>
        <v>-7.2409337761230513E-2</v>
      </c>
      <c r="D32" s="11">
        <f ca="1">1-SUM(D3:D31)</f>
        <v>7.6367339747570151E-2</v>
      </c>
      <c r="E32" s="3" t="s">
        <v>53</v>
      </c>
      <c r="F32" s="3" t="s">
        <v>48</v>
      </c>
      <c r="G32" s="58">
        <f t="array" aca="1" ref="G32:H32" ca="1">T58:U58</f>
        <v>0</v>
      </c>
      <c r="H32" s="58">
        <f ca="1"/>
        <v>0</v>
      </c>
      <c r="I32" s="71"/>
      <c r="M32" s="34" t="str">
        <v>MERCK &amp; CO.</v>
      </c>
      <c r="N32" s="9">
        <f ca="1"/>
        <v>1.1887867012390507E-2</v>
      </c>
      <c r="O32" s="9">
        <f ca="1"/>
        <v>-3.8001945698811192E-2</v>
      </c>
      <c r="P32" s="9">
        <f ca="1"/>
        <v>2.6321269547314206E-2</v>
      </c>
      <c r="Q32" s="9">
        <f t="shared" ca="1" si="9"/>
        <v>-3.8001945698811192E-2</v>
      </c>
      <c r="R32" s="17" t="s">
        <v>1</v>
      </c>
      <c r="S32" s="17" t="s">
        <v>1</v>
      </c>
      <c r="T32" s="18">
        <f ca="1">P$30*((N32/N$30)-(P32/P$30))*(O32-Q$30)</f>
        <v>-6.4000869394549174E-4</v>
      </c>
      <c r="U32" s="18">
        <f ca="1">(N32-P32)*(O$30-Q$30)</f>
        <v>1.7237346220616844E-4</v>
      </c>
      <c r="V32" s="8"/>
      <c r="W32" s="28"/>
      <c r="X32" s="28"/>
      <c r="Y32" s="28"/>
      <c r="Z32" s="28"/>
      <c r="AA32" s="7"/>
      <c r="AB32" s="7"/>
      <c r="AC32" s="7"/>
      <c r="AD32" s="7"/>
    </row>
    <row r="33" spans="1:30" s="7" customFormat="1" x14ac:dyDescent="0.2">
      <c r="A33" s="33" t="s">
        <v>42</v>
      </c>
      <c r="B33" s="8">
        <f ca="1">SUM(B3:B32)</f>
        <v>1</v>
      </c>
      <c r="D33" s="8">
        <f ca="1">SUM(D3:D32)</f>
        <v>1</v>
      </c>
      <c r="F33" s="10"/>
      <c r="G33" s="31">
        <f ca="1">SUM(G3:G32)</f>
        <v>-5.0054037258018018E-3</v>
      </c>
      <c r="H33" s="31">
        <f ca="1">SUM(H3:H32)</f>
        <v>1.8852488758167485E-3</v>
      </c>
      <c r="I33" s="31"/>
      <c r="K33" s="35"/>
      <c r="L33" s="35" t="s">
        <v>53</v>
      </c>
      <c r="M33" s="35"/>
      <c r="N33" s="9">
        <f ca="1">SUM(N34)</f>
        <v>8.8494362120342604E-3</v>
      </c>
      <c r="O33" s="9">
        <f ca="1">SUMPRODUCT(O34,N34)/SUM(N34)</f>
        <v>9.2863946334290265E-2</v>
      </c>
      <c r="P33" s="9">
        <f ca="1">SUM(P34)</f>
        <v>3.9775658918804101E-2</v>
      </c>
      <c r="Q33" s="9">
        <f ca="1">SUMPRODUCT(Q34,P34)/SUM(P34)</f>
        <v>9.2863946334290265E-2</v>
      </c>
      <c r="R33" s="15" t="s">
        <v>1</v>
      </c>
      <c r="S33" s="16">
        <f ca="1">N$29*((N33/N$29)-(P33/P$29))*(Q33-Q$29)</f>
        <v>-1.2052305370380208E-4</v>
      </c>
      <c r="T33" s="16">
        <f ca="1">T34</f>
        <v>0</v>
      </c>
      <c r="U33" s="16">
        <f ca="1">U34</f>
        <v>0</v>
      </c>
      <c r="V33" s="8"/>
      <c r="W33" s="28"/>
      <c r="X33" s="28"/>
      <c r="Y33" s="28"/>
      <c r="Z33" s="28"/>
    </row>
    <row r="34" spans="1:30" x14ac:dyDescent="0.2">
      <c r="G34" s="32"/>
      <c r="M34" s="34" t="str">
        <f t="array" ref="M34:P34">A19:D19</f>
        <v>PFIZER</v>
      </c>
      <c r="N34" s="9">
        <f ca="1"/>
        <v>8.8494362120342604E-3</v>
      </c>
      <c r="O34" s="9">
        <f ca="1"/>
        <v>9.2863946334290265E-2</v>
      </c>
      <c r="P34" s="9">
        <f ca="1"/>
        <v>3.9775658918804101E-2</v>
      </c>
      <c r="Q34" s="9">
        <f ca="1">O34</f>
        <v>9.2863946334290265E-2</v>
      </c>
      <c r="R34" s="17" t="s">
        <v>1</v>
      </c>
      <c r="S34" s="17" t="s">
        <v>1</v>
      </c>
      <c r="T34" s="18">
        <f ca="1">P$33*((N34/N$33)-(P34/P$33))*(O34-Q$33)</f>
        <v>0</v>
      </c>
      <c r="U34" s="18">
        <f ca="1">(N34-P34)*(O$33-Q$33)</f>
        <v>0</v>
      </c>
      <c r="V34" s="8"/>
      <c r="W34" s="28"/>
      <c r="X34" s="28"/>
      <c r="Y34" s="28"/>
      <c r="Z34" s="28"/>
      <c r="AA34" s="7"/>
      <c r="AB34" s="7"/>
      <c r="AC34" s="7"/>
      <c r="AD34" s="7"/>
    </row>
    <row r="35" spans="1:30" s="7" customFormat="1" x14ac:dyDescent="0.2">
      <c r="J35" s="23"/>
      <c r="K35" s="35" t="s">
        <v>6</v>
      </c>
      <c r="L35" s="35"/>
      <c r="M35" s="35"/>
      <c r="N35" s="5">
        <f ca="1">N36+N40</f>
        <v>0.14802583232645752</v>
      </c>
      <c r="O35" s="6">
        <f ca="1">(O36 * N36+O40 * N40)/N35</f>
        <v>2.22046029446567E-2</v>
      </c>
      <c r="P35" s="5">
        <f ca="1">P36+P40</f>
        <v>0.1486719133359212</v>
      </c>
      <c r="Q35" s="6">
        <f ca="1">(Q36 * P36+Q40 * P40)/P35</f>
        <v>1.1969154616989996E-2</v>
      </c>
      <c r="R35" s="15">
        <f ca="1">(N35-P35)*(Q35-$G$52)</f>
        <v>-6.9993443171157976E-6</v>
      </c>
      <c r="S35" s="15">
        <f ca="1">S36+S40</f>
        <v>8.0414104672081957E-4</v>
      </c>
      <c r="T35" s="16">
        <f ca="1">T36+T40</f>
        <v>6.6291935634681825E-4</v>
      </c>
      <c r="U35" s="16">
        <f ca="1">U36+U40</f>
        <v>4.8050354869674467E-5</v>
      </c>
      <c r="V35" s="8"/>
      <c r="W35" s="28"/>
      <c r="X35" s="28"/>
      <c r="Y35" s="28"/>
      <c r="Z35" s="28"/>
    </row>
    <row r="36" spans="1:30" s="7" customFormat="1" ht="15" x14ac:dyDescent="0.25">
      <c r="A36" s="68" t="s">
        <v>70</v>
      </c>
      <c r="B36" s="69"/>
      <c r="C36" s="69"/>
      <c r="D36" s="69"/>
      <c r="E36" s="70"/>
      <c r="F36" s="42"/>
      <c r="G36" s="42"/>
      <c r="H36" s="42"/>
      <c r="I36" s="42"/>
      <c r="J36" s="22"/>
      <c r="K36" s="35"/>
      <c r="L36" s="35" t="s">
        <v>52</v>
      </c>
      <c r="M36" s="35"/>
      <c r="N36" s="9">
        <f ca="1">SUM(N37:N39)</f>
        <v>0.10105889917770718</v>
      </c>
      <c r="O36" s="9">
        <f ca="1">SUMPRODUCT(O37:O39,N37:N39)/SUM(N37:N39)</f>
        <v>5.2519175234436388E-2</v>
      </c>
      <c r="P36" s="9">
        <f ca="1">SUM(P37:P39)</f>
        <v>9.251127382936207E-2</v>
      </c>
      <c r="Q36" s="9">
        <f ca="1">SUMPRODUCT(Q37:Q39,P37:P39)/SUM(P37:P39)</f>
        <v>4.591051870120344E-2</v>
      </c>
      <c r="R36" s="15" t="s">
        <v>1</v>
      </c>
      <c r="S36" s="16">
        <f ca="1">N$35*((N36/N$35)-(P36/P$35))*(Q36-Q$35)</f>
        <v>3.037633297640729E-4</v>
      </c>
      <c r="T36" s="16">
        <f ca="1">SUM(T37:T39)</f>
        <v>6.1137523419011602E-4</v>
      </c>
      <c r="U36" s="16">
        <f ca="1">SUM(U37:U39)</f>
        <v>5.6488320101968524E-5</v>
      </c>
      <c r="V36" s="8"/>
      <c r="W36" s="28"/>
      <c r="X36" s="28"/>
      <c r="Y36" s="28"/>
      <c r="Z36" s="28"/>
    </row>
    <row r="37" spans="1:30" x14ac:dyDescent="0.2">
      <c r="A37" s="39" t="s">
        <v>69</v>
      </c>
      <c r="B37" s="40"/>
      <c r="C37" s="40"/>
      <c r="D37" s="40"/>
      <c r="E37" s="40"/>
      <c r="F37" s="40" t="str">
        <f t="array" ref="F37:I39">R1:U3</f>
        <v>Sector</v>
      </c>
      <c r="G37" s="40" t="str">
        <v>Style</v>
      </c>
      <c r="H37" s="40" t="str">
        <v>Security</v>
      </c>
      <c r="I37" s="40" t="str">
        <v>Security</v>
      </c>
      <c r="J37" s="21"/>
      <c r="M37" s="34" t="str">
        <f t="array" ref="M37:P39">A20:D22</f>
        <v>3M COMPANY</v>
      </c>
      <c r="N37" s="9">
        <f ca="1"/>
        <v>1.3028808513367665E-2</v>
      </c>
      <c r="O37" s="9">
        <f ca="1"/>
        <v>9.4976699074246038E-2</v>
      </c>
      <c r="P37" s="9">
        <f ca="1"/>
        <v>4.9541910980901029E-2</v>
      </c>
      <c r="Q37" s="9">
        <f t="shared" ref="Q37:Q39" ca="1" si="10">O37</f>
        <v>9.4976699074246038E-2</v>
      </c>
      <c r="R37" s="17" t="s">
        <v>1</v>
      </c>
      <c r="S37" s="17" t="s">
        <v>1</v>
      </c>
      <c r="T37" s="18">
        <f ca="1">P$36*((N37/N$36)-(P37/P$36))*(O37-Q$36)</f>
        <v>-1.8456286581260283E-3</v>
      </c>
      <c r="U37" s="18">
        <f ca="1">(N37-P37)*(O$36-Q$36)</f>
        <v>-2.4130255317066847E-4</v>
      </c>
      <c r="V37" s="8"/>
      <c r="W37" s="28"/>
      <c r="X37" s="28"/>
      <c r="Y37" s="28"/>
      <c r="Z37" s="28"/>
      <c r="AA37" s="7"/>
      <c r="AB37" s="7"/>
      <c r="AC37" s="7"/>
      <c r="AD37" s="7"/>
    </row>
    <row r="38" spans="1:30" x14ac:dyDescent="0.2">
      <c r="A38" s="39" t="s">
        <v>68</v>
      </c>
      <c r="B38" s="40" t="str">
        <f t="array" ref="B38:E39">N2:Q3</f>
        <v>Portfolio</v>
      </c>
      <c r="C38" s="40" t="str">
        <v>Portfolio</v>
      </c>
      <c r="D38" s="40" t="str">
        <v>Benchmark</v>
      </c>
      <c r="E38" s="40" t="str">
        <v>Benchmark</v>
      </c>
      <c r="F38" s="40" t="str">
        <v>Allocation</v>
      </c>
      <c r="G38" s="40" t="str">
        <v>Allocation</v>
      </c>
      <c r="H38" s="40" t="str">
        <v>Selection</v>
      </c>
      <c r="I38" s="40" t="str">
        <v>Interaction</v>
      </c>
      <c r="J38" s="12"/>
      <c r="M38" s="34" t="str">
        <v>BOEING</v>
      </c>
      <c r="N38" s="9">
        <f ca="1"/>
        <v>3.4974612012567304E-2</v>
      </c>
      <c r="O38" s="9">
        <f ca="1"/>
        <v>-1.3064685791001063E-2</v>
      </c>
      <c r="P38" s="9">
        <f ca="1"/>
        <v>4.1919524884247231E-2</v>
      </c>
      <c r="Q38" s="9">
        <f t="shared" ca="1" si="10"/>
        <v>-1.3064685791001063E-2</v>
      </c>
      <c r="R38" s="17" t="s">
        <v>1</v>
      </c>
      <c r="S38" s="17" t="s">
        <v>1</v>
      </c>
      <c r="T38" s="18">
        <f ca="1">P$36*((N38/N$36)-(P38/P$36))*(O38-Q$36)</f>
        <v>5.8403661547843158E-4</v>
      </c>
      <c r="U38" s="18">
        <f ca="1">(N38-P38)*(O$36-Q$36)</f>
        <v>-4.5896543822161147E-5</v>
      </c>
      <c r="V38" s="8"/>
      <c r="W38" s="28"/>
      <c r="X38" s="28"/>
      <c r="Y38" s="28"/>
      <c r="Z38" s="28"/>
      <c r="AA38" s="7"/>
      <c r="AB38" s="7"/>
      <c r="AC38" s="7"/>
      <c r="AD38" s="7"/>
    </row>
    <row r="39" spans="1:30" x14ac:dyDescent="0.2">
      <c r="A39" s="42"/>
      <c r="B39" s="40" t="str">
        <v>Weight</v>
      </c>
      <c r="C39" s="40" t="str">
        <v>Returns</v>
      </c>
      <c r="D39" s="40" t="str">
        <v>Weight</v>
      </c>
      <c r="E39" s="40" t="str">
        <v>Returns</v>
      </c>
      <c r="F39" s="40" t="str">
        <v>Effect</v>
      </c>
      <c r="G39" s="40" t="str">
        <v>Effect</v>
      </c>
      <c r="H39" s="40" t="str">
        <v>Effect</v>
      </c>
      <c r="I39" s="40" t="str">
        <v>Effect</v>
      </c>
      <c r="J39" s="26"/>
      <c r="M39" s="34" t="str">
        <v>CATERPILLAR</v>
      </c>
      <c r="N39" s="9">
        <f ca="1"/>
        <v>5.3055478651772209E-2</v>
      </c>
      <c r="O39" s="9">
        <f ca="1"/>
        <v>8.5326327103040736E-2</v>
      </c>
      <c r="P39" s="9">
        <f ca="1"/>
        <v>1.0498379642138068E-3</v>
      </c>
      <c r="Q39" s="9">
        <f t="shared" ca="1" si="10"/>
        <v>8.5326327103040736E-2</v>
      </c>
      <c r="R39" s="17" t="s">
        <v>1</v>
      </c>
      <c r="S39" s="17" t="s">
        <v>1</v>
      </c>
      <c r="T39" s="18">
        <f ca="1">P$36*((N39/N$36)-(P39/P$36))*(O39-Q$36)</f>
        <v>1.8729672768377126E-3</v>
      </c>
      <c r="U39" s="18">
        <f ca="1">(N39-P39)*(O$36-Q$36)</f>
        <v>3.4368741709479812E-4</v>
      </c>
      <c r="V39" s="8"/>
      <c r="W39" s="28"/>
      <c r="X39" s="28"/>
      <c r="Y39" s="28"/>
      <c r="Z39" s="28"/>
      <c r="AA39" s="7"/>
      <c r="AB39" s="7"/>
      <c r="AC39" s="7"/>
      <c r="AD39" s="7"/>
    </row>
    <row r="40" spans="1:30" s="7" customFormat="1" x14ac:dyDescent="0.2">
      <c r="A40" s="40" t="str">
        <f>K4</f>
        <v>Consumer Discretionary</v>
      </c>
      <c r="B40" s="45">
        <f t="array" aca="1" ref="B40:E40" ca="1">N4:Q4</f>
        <v>0.1741151369565212</v>
      </c>
      <c r="C40" s="45">
        <f ca="1"/>
        <v>-1.6124176366196067E-2</v>
      </c>
      <c r="D40" s="45">
        <f ca="1"/>
        <v>0.16350419925692816</v>
      </c>
      <c r="E40" s="46">
        <f ca="1"/>
        <v>-3.9000875972012003E-2</v>
      </c>
      <c r="F40" s="45">
        <f t="array" aca="1" ref="F40:I40" ca="1">R4:U4</f>
        <v>-4.2588580345479687E-4</v>
      </c>
      <c r="G40" s="45">
        <f ca="1"/>
        <v>-3.9756756065392171E-4</v>
      </c>
      <c r="H40" s="45">
        <f ca="1"/>
        <v>4.3909303865834288E-3</v>
      </c>
      <c r="I40" s="46">
        <f ca="1"/>
        <v>-1.0183140949669614E-5</v>
      </c>
      <c r="K40" s="35"/>
      <c r="L40" s="35" t="s">
        <v>53</v>
      </c>
      <c r="M40" s="35"/>
      <c r="N40" s="9">
        <f ca="1">SUM(N41:N42)</f>
        <v>4.6966933148750348E-2</v>
      </c>
      <c r="O40" s="9">
        <f ca="1">SUMPRODUCT(O41:O42,N41:N42)/SUM(N41:N42)</f>
        <v>-4.3023358501015713E-2</v>
      </c>
      <c r="P40" s="9">
        <f ca="1">SUM(P41:P42)</f>
        <v>5.6160639506559133E-2</v>
      </c>
      <c r="Q40" s="9">
        <f ca="1">SUMPRODUCT(Q41:Q42,P41:P42)/SUM(P41:P42)</f>
        <v>-4.3941156492804646E-2</v>
      </c>
      <c r="R40" s="15" t="s">
        <v>1</v>
      </c>
      <c r="S40" s="16">
        <f ca="1">N$35*((N40/N$35)-(P40/P$35))*(Q40-Q$35)</f>
        <v>5.0037771695674667E-4</v>
      </c>
      <c r="T40" s="16">
        <f ca="1">SUM(T41:T42)</f>
        <v>5.1544122156702186E-5</v>
      </c>
      <c r="U40" s="16">
        <f ca="1">SUM(U41:U42)</f>
        <v>-8.4379652322940581E-6</v>
      </c>
      <c r="V40" s="8"/>
      <c r="W40" s="28"/>
      <c r="X40" s="28"/>
      <c r="Y40" s="28"/>
      <c r="Z40" s="28"/>
    </row>
    <row r="41" spans="1:30" x14ac:dyDescent="0.2">
      <c r="A41" s="40" t="str">
        <f>K12</f>
        <v>Consumer Staples</v>
      </c>
      <c r="B41" s="45">
        <f t="array" aca="1" ref="B41:E41" ca="1">N12:Q12</f>
        <v>0.10150606704484254</v>
      </c>
      <c r="C41" s="45">
        <f ca="1"/>
        <v>2.7882704701504009E-2</v>
      </c>
      <c r="D41" s="45">
        <f ca="1"/>
        <v>9.2099933232935582E-2</v>
      </c>
      <c r="E41" s="46">
        <f ca="1"/>
        <v>7.206082756199367E-3</v>
      </c>
      <c r="F41" s="45">
        <f t="array" aca="1" ref="F41:I41" ca="1">R12:U12</f>
        <v>5.7099633548804927E-5</v>
      </c>
      <c r="G41" s="45">
        <f ca="1"/>
        <v>3.722880153090496E-3</v>
      </c>
      <c r="H41" s="45">
        <f ca="1"/>
        <v>-5.7370778612044393E-4</v>
      </c>
      <c r="I41" s="46">
        <f ca="1"/>
        <v>-1.0503697935290959E-3</v>
      </c>
      <c r="M41" s="34" t="str">
        <f t="array" ref="M41:P42">A23:D24</f>
        <v>GENERAL ELECTRIC</v>
      </c>
      <c r="N41" s="9">
        <f ca="1"/>
        <v>1.1712645862593293E-2</v>
      </c>
      <c r="O41" s="9">
        <f ca="1"/>
        <v>-2.9722472529431877E-2</v>
      </c>
      <c r="P41" s="9">
        <f ca="1"/>
        <v>1.109654881050582E-2</v>
      </c>
      <c r="Q41" s="9">
        <f t="shared" ref="Q41:Q42" ca="1" si="11">O41</f>
        <v>-2.9722472529431877E-2</v>
      </c>
      <c r="R41" s="17" t="s">
        <v>1</v>
      </c>
      <c r="S41" s="17" t="s">
        <v>1</v>
      </c>
      <c r="T41" s="18">
        <f ca="1">P$40*((N41/N$40)-(P41/P$40))*(O41-Q$40)</f>
        <v>4.1359731942632048E-5</v>
      </c>
      <c r="U41" s="18">
        <f ca="1">(N41-P41)*(O$40-Q$40)</f>
        <v>5.6545263715296447E-7</v>
      </c>
      <c r="V41" s="8"/>
      <c r="W41" s="28"/>
      <c r="X41" s="28"/>
      <c r="Y41" s="28"/>
      <c r="Z41" s="28"/>
      <c r="AA41" s="7"/>
      <c r="AB41" s="7"/>
      <c r="AC41" s="7"/>
      <c r="AD41" s="7"/>
    </row>
    <row r="42" spans="1:30" x14ac:dyDescent="0.2">
      <c r="A42" s="40" t="str">
        <f>K18</f>
        <v>Energy</v>
      </c>
      <c r="B42" s="45">
        <f t="array" aca="1" ref="B42:E42" ca="1">N18:Q18</f>
        <v>4.0539981181860626E-2</v>
      </c>
      <c r="C42" s="45">
        <f ca="1"/>
        <v>5.8215579532739696E-2</v>
      </c>
      <c r="D42" s="45">
        <f ca="1"/>
        <v>9.4079677188454433E-2</v>
      </c>
      <c r="E42" s="45">
        <f ca="1"/>
        <v>6.3067854586184163E-2</v>
      </c>
      <c r="F42" s="45">
        <f t="array" aca="1" ref="F42:I42" ca="1">R18:U18</f>
        <v>-3.315833289178392E-3</v>
      </c>
      <c r="G42" s="45">
        <f ca="1"/>
        <v>0</v>
      </c>
      <c r="H42" s="45">
        <f ca="1"/>
        <v>-4.5650047065764538E-4</v>
      </c>
      <c r="I42" s="45">
        <f ca="1"/>
        <v>2.5978933130179553E-4</v>
      </c>
      <c r="M42" s="34" t="str">
        <v>UNITED TECHNOLOGIES</v>
      </c>
      <c r="N42" s="9">
        <f ca="1"/>
        <v>3.5254287286157052E-2</v>
      </c>
      <c r="O42" s="9">
        <f ca="1"/>
        <v>-4.7442354856816915E-2</v>
      </c>
      <c r="P42" s="9">
        <f ca="1"/>
        <v>4.5064090696053313E-2</v>
      </c>
      <c r="Q42" s="9">
        <f t="shared" ca="1" si="11"/>
        <v>-4.7442354856816915E-2</v>
      </c>
      <c r="R42" s="17" t="s">
        <v>1</v>
      </c>
      <c r="S42" s="17" t="s">
        <v>1</v>
      </c>
      <c r="T42" s="18">
        <f ca="1">P$40*((N42/N$40)-(P42/P$40))*(O42-Q$40)</f>
        <v>1.018439021407014E-5</v>
      </c>
      <c r="U42" s="18">
        <f ca="1">(N42-P42)*(O$40-Q$40)</f>
        <v>-9.003417869447022E-6</v>
      </c>
      <c r="V42" s="8"/>
      <c r="W42" s="28"/>
      <c r="X42" s="28"/>
      <c r="Y42" s="28"/>
      <c r="Z42" s="28"/>
      <c r="AA42" s="7"/>
      <c r="AB42" s="7"/>
      <c r="AC42" s="7"/>
      <c r="AD42" s="7"/>
    </row>
    <row r="43" spans="1:30" s="7" customFormat="1" x14ac:dyDescent="0.2">
      <c r="A43" s="40" t="str">
        <f>K22</f>
        <v>Financials</v>
      </c>
      <c r="B43" s="45">
        <f t="array" aca="1" ref="B43:E43" ca="1">N22:Q22</f>
        <v>0.15635395516899114</v>
      </c>
      <c r="C43" s="45">
        <f ca="1"/>
        <v>-5.5770698532753276E-3</v>
      </c>
      <c r="D43" s="45">
        <f ca="1"/>
        <v>0.10499835743177875</v>
      </c>
      <c r="E43" s="45">
        <f ca="1"/>
        <v>-5.3694587808393437E-2</v>
      </c>
      <c r="F43" s="45">
        <f t="array" aca="1" ref="F43:I43" ca="1">R22:U22</f>
        <v>-2.8158378309070609E-3</v>
      </c>
      <c r="G43" s="45">
        <f ca="1"/>
        <v>1.0366773865221366E-2</v>
      </c>
      <c r="H43" s="45">
        <f ca="1"/>
        <v>-1.5649308379312901E-3</v>
      </c>
      <c r="I43" s="45">
        <f ca="1"/>
        <v>-1.2784787820924101E-3</v>
      </c>
      <c r="K43" s="35" t="s">
        <v>47</v>
      </c>
      <c r="L43" s="35"/>
      <c r="M43" s="35"/>
      <c r="N43" s="5">
        <f ca="1">N44+N47</f>
        <v>0.13773450452154157</v>
      </c>
      <c r="O43" s="6">
        <f ca="1">(O44 * N44+O47 * N47)/N43</f>
        <v>-1.9705815631494195E-2</v>
      </c>
      <c r="P43" s="5">
        <f ca="1">P44+P47</f>
        <v>0.13447500587780634</v>
      </c>
      <c r="Q43" s="6">
        <f ca="1">(Q44 * P44+Q47 * P47)/P43</f>
        <v>2.6233980101865183E-2</v>
      </c>
      <c r="R43" s="15">
        <f ca="1">(N43-P43)*(Q43-$G$52)</f>
        <v>8.1808087540774312E-5</v>
      </c>
      <c r="S43" s="15">
        <f ca="1">S44+S47</f>
        <v>-1.3732408115576236E-3</v>
      </c>
      <c r="T43" s="16">
        <f ca="1">T44+T47</f>
        <v>-7.5080100975026222E-3</v>
      </c>
      <c r="U43" s="16">
        <f ca="1">U44+U47</f>
        <v>2.5537559059051634E-3</v>
      </c>
      <c r="V43" s="8"/>
      <c r="W43" s="28"/>
      <c r="X43" s="28"/>
      <c r="Y43" s="28"/>
      <c r="Z43" s="28"/>
    </row>
    <row r="44" spans="1:30" s="7" customFormat="1" x14ac:dyDescent="0.2">
      <c r="A44" s="40" t="str">
        <f>K29</f>
        <v>Health Care</v>
      </c>
      <c r="B44" s="45">
        <f t="array" aca="1" ref="B44:E44" ca="1">N29:Q29</f>
        <v>3.5788370579743933E-2</v>
      </c>
      <c r="C44" s="45">
        <f ca="1"/>
        <v>3.9238598885575654E-2</v>
      </c>
      <c r="D44" s="45">
        <f ca="1"/>
        <v>0.11968698222113014</v>
      </c>
      <c r="E44" s="45">
        <f ca="1"/>
        <v>5.3272098542853662E-2</v>
      </c>
      <c r="F44" s="45">
        <f t="array" aca="1" ref="F44:I44" ca="1">R29:U29</f>
        <v>-4.3741785987842282E-3</v>
      </c>
      <c r="G44" s="45">
        <f ca="1"/>
        <v>-1.8051309864197166E-4</v>
      </c>
      <c r="H44" s="45">
        <f ca="1"/>
        <v>-9.5435511022219416E-4</v>
      </c>
      <c r="I44" s="45">
        <f ca="1"/>
        <v>6.3263212259879098E-4</v>
      </c>
      <c r="K44" s="35"/>
      <c r="L44" s="35" t="s">
        <v>52</v>
      </c>
      <c r="M44" s="35"/>
      <c r="N44" s="9">
        <f ca="1">SUM(N45:N46)</f>
        <v>8.0470065666003621E-2</v>
      </c>
      <c r="O44" s="9">
        <f ca="1">SUMPRODUCT(O45:O46,N45:N46)/SUM(N45:N46)</f>
        <v>3.808537133790773E-3</v>
      </c>
      <c r="P44" s="9">
        <f ca="1">SUM(P45:P46)</f>
        <v>5.5045351811759298E-2</v>
      </c>
      <c r="Q44" s="9">
        <f ca="1">SUMPRODUCT(Q45:Q46,P45:P46)/SUM(P45:P46)</f>
        <v>-7.4359514028107445E-3</v>
      </c>
      <c r="R44" s="15" t="s">
        <v>1</v>
      </c>
      <c r="S44" s="16">
        <f ca="1">N$43*((N44/N$43)-(P44/P$43))*(Q44-Q$43)</f>
        <v>-8.1112502579486071E-4</v>
      </c>
      <c r="T44" s="16">
        <f ca="1">SUM(T45:T46)</f>
        <v>6.1895682744052499E-4</v>
      </c>
      <c r="U44" s="16">
        <f ca="1">SUM(U45:U46)</f>
        <v>2.8588790348042396E-4</v>
      </c>
      <c r="V44" s="8"/>
      <c r="W44" s="28"/>
      <c r="X44" s="28"/>
      <c r="Y44" s="28"/>
      <c r="Z44" s="28"/>
    </row>
    <row r="45" spans="1:30" x14ac:dyDescent="0.2">
      <c r="A45" s="40" t="str">
        <f>K35</f>
        <v>Industrials</v>
      </c>
      <c r="B45" s="45">
        <f t="array" aca="1" ref="B45:E45" ca="1">N35:Q35</f>
        <v>0.14802583232645752</v>
      </c>
      <c r="C45" s="45">
        <f ca="1"/>
        <v>2.22046029446567E-2</v>
      </c>
      <c r="D45" s="45">
        <f ca="1"/>
        <v>0.1486719133359212</v>
      </c>
      <c r="E45" s="45">
        <f ca="1"/>
        <v>1.1969154616989996E-2</v>
      </c>
      <c r="F45" s="45">
        <f t="array" aca="1" ref="F45:I45" ca="1">R35:U35</f>
        <v>-6.9993443171157976E-6</v>
      </c>
      <c r="G45" s="45">
        <f ca="1"/>
        <v>8.0414104672081957E-4</v>
      </c>
      <c r="H45" s="45">
        <f ca="1"/>
        <v>6.6291935634681825E-4</v>
      </c>
      <c r="I45" s="45">
        <f ca="1"/>
        <v>4.8050354869674467E-5</v>
      </c>
      <c r="M45" s="34" t="str">
        <f t="array" ref="M45:P46">A25:D26</f>
        <v>HEWLETT-PACKARD</v>
      </c>
      <c r="N45" s="9">
        <f ca="1"/>
        <v>2.4328921318322982E-2</v>
      </c>
      <c r="O45" s="9">
        <f ca="1"/>
        <v>-9.8499057391841609E-3</v>
      </c>
      <c r="P45" s="9">
        <f ca="1"/>
        <v>4.8258077265945339E-2</v>
      </c>
      <c r="Q45" s="9">
        <f t="shared" ref="Q45:Q46" ca="1" si="12">O45</f>
        <v>-9.8499057391841609E-3</v>
      </c>
      <c r="R45" s="17" t="s">
        <v>1</v>
      </c>
      <c r="S45" s="17" t="s">
        <v>1</v>
      </c>
      <c r="T45" s="18">
        <f ca="1">P$44*((N45/N$44)-(P45/P$44))*(O45-Q$44)</f>
        <v>7.631943082517233E-5</v>
      </c>
      <c r="U45" s="18">
        <f ca="1">(N45-P45)*(O$44-Q$44)</f>
        <v>-2.6907111974358962E-4</v>
      </c>
      <c r="V45" s="8"/>
      <c r="W45" s="28"/>
      <c r="X45" s="28"/>
      <c r="Y45" s="28"/>
      <c r="Z45" s="28"/>
      <c r="AA45" s="7"/>
      <c r="AB45" s="7"/>
      <c r="AC45" s="7"/>
      <c r="AD45" s="7"/>
    </row>
    <row r="46" spans="1:30" x14ac:dyDescent="0.2">
      <c r="A46" s="40" t="str">
        <f>K43</f>
        <v>Information Technology</v>
      </c>
      <c r="B46" s="45">
        <f t="array" aca="1" ref="B46:E46" ca="1">N43:Q43</f>
        <v>0.13773450452154157</v>
      </c>
      <c r="C46" s="45">
        <f ca="1"/>
        <v>-1.9705815631494195E-2</v>
      </c>
      <c r="D46" s="45">
        <f ca="1"/>
        <v>0.13447500587780634</v>
      </c>
      <c r="E46" s="45">
        <f ca="1"/>
        <v>2.6233980101865183E-2</v>
      </c>
      <c r="F46" s="45">
        <f t="array" aca="1" ref="F46:I46" ca="1">R43:U43</f>
        <v>8.1808087540774312E-5</v>
      </c>
      <c r="G46" s="45">
        <f ca="1"/>
        <v>-1.3732408115576236E-3</v>
      </c>
      <c r="H46" s="45">
        <f ca="1"/>
        <v>-7.5080100975026222E-3</v>
      </c>
      <c r="I46" s="45">
        <f ca="1"/>
        <v>2.5537559059051634E-3</v>
      </c>
      <c r="M46" s="34" t="str">
        <v>INTEL</v>
      </c>
      <c r="N46" s="9">
        <f ca="1"/>
        <v>5.6141144347680631E-2</v>
      </c>
      <c r="O46" s="9">
        <f ca="1"/>
        <v>9.7274614066827029E-3</v>
      </c>
      <c r="P46" s="9">
        <f ca="1"/>
        <v>6.7872745458139594E-3</v>
      </c>
      <c r="Q46" s="9">
        <f t="shared" ca="1" si="12"/>
        <v>9.7274614066827029E-3</v>
      </c>
      <c r="R46" s="17" t="s">
        <v>1</v>
      </c>
      <c r="S46" s="17" t="s">
        <v>1</v>
      </c>
      <c r="T46" s="18">
        <f ca="1">P$44*((N46/N$44)-(P46/P$44))*(O46-Q$44)</f>
        <v>5.4263739661535265E-4</v>
      </c>
      <c r="U46" s="18">
        <f ca="1">(N46-P46)*(O$44-Q$44)</f>
        <v>5.5495902322401358E-4</v>
      </c>
      <c r="V46" s="8"/>
      <c r="W46" s="28"/>
      <c r="X46" s="28"/>
      <c r="Y46" s="28"/>
      <c r="Z46" s="28"/>
      <c r="AA46" s="7"/>
      <c r="AB46" s="7"/>
      <c r="AC46" s="7"/>
      <c r="AD46" s="7"/>
    </row>
    <row r="47" spans="1:30" s="7" customFormat="1" x14ac:dyDescent="0.2">
      <c r="A47" s="40" t="str">
        <f>K50</f>
        <v>Materials</v>
      </c>
      <c r="B47" s="45">
        <f t="array" aca="1" ref="B47:E47" ca="1">N50:Q50</f>
        <v>4.5208539940414183E-2</v>
      </c>
      <c r="C47" s="45">
        <f ca="1"/>
        <v>7.6587977999228576E-2</v>
      </c>
      <c r="D47" s="45">
        <f ca="1"/>
        <v>2.6111997785988716E-2</v>
      </c>
      <c r="E47" s="45">
        <f ca="1"/>
        <v>3.8358393197494414E-2</v>
      </c>
      <c r="F47" s="45">
        <f t="array" aca="1" ref="F47:I47" ca="1">R50:U50</f>
        <v>7.1082635606587005E-4</v>
      </c>
      <c r="G47" s="45">
        <f ca="1"/>
        <v>0</v>
      </c>
      <c r="H47" s="45">
        <f ca="1"/>
        <v>9.9825083370215029E-4</v>
      </c>
      <c r="I47" s="45">
        <f ca="1"/>
        <v>7.3005287771249949E-4</v>
      </c>
      <c r="K47" s="35"/>
      <c r="L47" s="35" t="s">
        <v>53</v>
      </c>
      <c r="M47" s="35"/>
      <c r="N47" s="9">
        <f ca="1">SUM(N48:N49)</f>
        <v>5.726443885553794E-2</v>
      </c>
      <c r="O47" s="9">
        <f ca="1">SUMPRODUCT(O48:O49,N48:N49)/SUM(N48:N49)</f>
        <v>-5.2749036676400393E-2</v>
      </c>
      <c r="P47" s="9">
        <f ca="1">SUM(P48:P49)</f>
        <v>7.9429654066047031E-2</v>
      </c>
      <c r="Q47" s="9">
        <f ca="1">SUMPRODUCT(Q48:Q49,P48:P49)/SUM(P48:P49)</f>
        <v>4.956749762683911E-2</v>
      </c>
      <c r="R47" s="15" t="s">
        <v>1</v>
      </c>
      <c r="S47" s="16">
        <f ca="1">N$43*((N47/N$43)-(P47/P$43))*(Q47-Q$43)</f>
        <v>-5.6211578576276298E-4</v>
      </c>
      <c r="T47" s="16">
        <f ca="1">SUM(T48:T49)</f>
        <v>-8.1269669249431475E-3</v>
      </c>
      <c r="U47" s="16">
        <f ca="1">SUM(U48:U49)</f>
        <v>2.2678680024247394E-3</v>
      </c>
      <c r="V47" s="8"/>
      <c r="W47" s="28"/>
      <c r="X47" s="28"/>
      <c r="Y47" s="28"/>
      <c r="Z47" s="28"/>
    </row>
    <row r="48" spans="1:30" x14ac:dyDescent="0.2">
      <c r="A48" s="40" t="str">
        <f>K54</f>
        <v>Telecommunicatons</v>
      </c>
      <c r="B48" s="45">
        <f t="array" aca="1" ref="B48:E48" ca="1">N54:Q54</f>
        <v>0.16072761227962734</v>
      </c>
      <c r="C48" s="45">
        <f ca="1"/>
        <v>-5.1312955800273855E-2</v>
      </c>
      <c r="D48" s="45">
        <f ca="1"/>
        <v>0.11637193366905677</v>
      </c>
      <c r="E48" s="45">
        <f ca="1"/>
        <v>-5.2690544253985901E-2</v>
      </c>
      <c r="F48" s="45">
        <f t="array" aca="1" ref="F48:I48" ca="1">R54:U54</f>
        <v>-2.387495813481555E-3</v>
      </c>
      <c r="G48" s="45">
        <f ca="1"/>
        <v>2.2141650286912199E-4</v>
      </c>
      <c r="H48" s="45">
        <f ca="1"/>
        <v>0</v>
      </c>
      <c r="I48" s="45">
        <f ca="1"/>
        <v>0</v>
      </c>
      <c r="M48" s="34" t="str">
        <f t="array" ref="M48:P49">A27:D28</f>
        <v>INT'L BUSINESS MACH</v>
      </c>
      <c r="N48" s="9">
        <f ca="1"/>
        <v>2.0105242630281315E-3</v>
      </c>
      <c r="O48" s="9">
        <f ca="1"/>
        <v>7.7475339354373673E-2</v>
      </c>
      <c r="P48" s="9">
        <f ca="1"/>
        <v>6.3005058670062439E-2</v>
      </c>
      <c r="Q48" s="9">
        <f t="shared" ref="Q48:Q49" ca="1" si="13">O48</f>
        <v>7.7475339354373673E-2</v>
      </c>
      <c r="R48" s="17" t="s">
        <v>1</v>
      </c>
      <c r="S48" s="17" t="s">
        <v>1</v>
      </c>
      <c r="T48" s="18">
        <f ca="1">P$47*((N48/N$47)-(P48/P$47))*(O48-Q$47)</f>
        <v>-1.6805076782500864E-3</v>
      </c>
      <c r="U48" s="18">
        <f ca="1">(N48-P48)*(O$47-Q$47)</f>
        <v>6.2407493719674476E-3</v>
      </c>
      <c r="V48" s="8"/>
      <c r="W48" s="28"/>
      <c r="X48" s="28"/>
      <c r="Y48" s="28"/>
      <c r="Z48" s="28"/>
      <c r="AA48" s="7"/>
      <c r="AB48" s="7"/>
      <c r="AC48" s="7"/>
      <c r="AD48" s="7"/>
    </row>
    <row r="49" spans="1:30" x14ac:dyDescent="0.2">
      <c r="A49" s="40" t="s">
        <v>42</v>
      </c>
      <c r="B49" s="48">
        <f ca="1">SUM(B40:B48)</f>
        <v>1</v>
      </c>
      <c r="C49" s="48"/>
      <c r="D49" s="48">
        <f ca="1">SUM(D40:D48)</f>
        <v>1.0000000000000002</v>
      </c>
      <c r="E49" s="48"/>
      <c r="F49" s="48">
        <f ca="1">SUM(F40:F48)</f>
        <v>-1.2476496602967698E-2</v>
      </c>
      <c r="G49" s="48">
        <f ca="1">SUM(G40:G48)</f>
        <v>1.3163890097048285E-2</v>
      </c>
      <c r="H49" s="48">
        <f ca="1">SUM(H40:H48)</f>
        <v>-5.0054037258017992E-3</v>
      </c>
      <c r="I49" s="48">
        <f ca="1">SUM(I40:I48)</f>
        <v>1.8852488758167485E-3</v>
      </c>
      <c r="M49" s="34" t="str">
        <v>MICROSOFT</v>
      </c>
      <c r="N49" s="9">
        <f ca="1"/>
        <v>5.5253914592509806E-2</v>
      </c>
      <c r="O49" s="9">
        <f ca="1"/>
        <v>-5.7487511218493069E-2</v>
      </c>
      <c r="P49" s="9">
        <f ca="1"/>
        <v>1.6424595395984589E-2</v>
      </c>
      <c r="Q49" s="9">
        <f t="shared" ca="1" si="13"/>
        <v>-5.7487511218493069E-2</v>
      </c>
      <c r="R49" s="17" t="s">
        <v>1</v>
      </c>
      <c r="S49" s="17" t="s">
        <v>1</v>
      </c>
      <c r="T49" s="18">
        <f ca="1">P$47*((N49/N$47)-(P49/P$47))*(O49-Q$47)</f>
        <v>-6.4464592466930617E-3</v>
      </c>
      <c r="U49" s="18">
        <f ca="1">(N49-P49)*(O$47-Q$47)</f>
        <v>-3.9728813695427082E-3</v>
      </c>
      <c r="V49" s="8"/>
      <c r="W49" s="28"/>
      <c r="X49" s="28"/>
      <c r="Y49" s="28"/>
      <c r="Z49" s="28"/>
      <c r="AA49" s="7"/>
      <c r="AB49" s="7"/>
      <c r="AC49" s="7"/>
      <c r="AD49" s="7"/>
    </row>
    <row r="50" spans="1:30" s="7" customFormat="1" x14ac:dyDescent="0.2">
      <c r="C50" s="72"/>
      <c r="G50" s="13"/>
      <c r="H50" s="12"/>
      <c r="I50" s="6"/>
      <c r="K50" s="35" t="s">
        <v>22</v>
      </c>
      <c r="L50" s="35"/>
      <c r="M50" s="35"/>
      <c r="N50" s="9">
        <f t="array" aca="1" ref="N50:Q50" ca="1">N51:Q51</f>
        <v>4.5208539940414183E-2</v>
      </c>
      <c r="O50" s="9">
        <f ca="1"/>
        <v>7.6587977999228576E-2</v>
      </c>
      <c r="P50" s="9">
        <f ca="1"/>
        <v>2.6111997785988716E-2</v>
      </c>
      <c r="Q50" s="9">
        <f ca="1"/>
        <v>3.8358393197494414E-2</v>
      </c>
      <c r="R50" s="15">
        <f ca="1">(N50-P50)*(Q50-$G$52)</f>
        <v>7.1082635606587005E-4</v>
      </c>
      <c r="S50" s="15">
        <f ca="1">S51</f>
        <v>0</v>
      </c>
      <c r="T50" s="16">
        <f ca="1">T51</f>
        <v>9.9825083370215029E-4</v>
      </c>
      <c r="U50" s="16">
        <f ca="1">U51</f>
        <v>7.3005287771249949E-4</v>
      </c>
      <c r="V50" s="8"/>
      <c r="W50" s="28"/>
      <c r="X50" s="28"/>
      <c r="Y50" s="28"/>
      <c r="Z50" s="28"/>
    </row>
    <row r="51" spans="1:30" s="7" customFormat="1" x14ac:dyDescent="0.2">
      <c r="F51" s="40" t="s">
        <v>56</v>
      </c>
      <c r="G51" s="41">
        <f ca="1">SUMPRODUCT(B3:B32,C3:C32)</f>
        <v>-1.2971465188967414E-3</v>
      </c>
      <c r="H51" s="12"/>
      <c r="I51" s="6"/>
      <c r="K51" s="35"/>
      <c r="L51" s="35" t="s">
        <v>52</v>
      </c>
      <c r="M51" s="35"/>
      <c r="N51" s="9">
        <f ca="1">SUM(N52:N53)</f>
        <v>4.5208539940414183E-2</v>
      </c>
      <c r="O51" s="9">
        <f ca="1">SUMPRODUCT(O52:O53,N52:N53)/SUM(N52:N53)</f>
        <v>7.6587977999228576E-2</v>
      </c>
      <c r="P51" s="9">
        <f ca="1">SUM(P52:P53)</f>
        <v>2.6111997785988716E-2</v>
      </c>
      <c r="Q51" s="9">
        <f ca="1">SUMPRODUCT(Q52:Q53,P52:P53)/SUM(P52:P53)</f>
        <v>3.8358393197494414E-2</v>
      </c>
      <c r="R51" s="15" t="s">
        <v>1</v>
      </c>
      <c r="S51" s="16">
        <f ca="1">N$50*((N51/N$50)-(P51/P$50))*(Q51-Q$50)</f>
        <v>0</v>
      </c>
      <c r="T51" s="16">
        <f ca="1">SUM(T52:T53)</f>
        <v>9.9825083370215029E-4</v>
      </c>
      <c r="U51" s="16">
        <f ca="1">SUM(U52:U53)</f>
        <v>7.3005287771249949E-4</v>
      </c>
      <c r="V51" s="8"/>
      <c r="W51" s="28"/>
      <c r="X51" s="28"/>
      <c r="Y51" s="28"/>
      <c r="Z51" s="28"/>
    </row>
    <row r="52" spans="1:30" x14ac:dyDescent="0.2">
      <c r="F52" s="40" t="s">
        <v>57</v>
      </c>
      <c r="G52" s="43">
        <f t="array" aca="1" ref="G52" ca="1">SUMPRODUCT(D3:D32,C3:C32)</f>
        <v>1.1356148370077288E-3</v>
      </c>
      <c r="H52" s="12"/>
      <c r="I52" s="6"/>
      <c r="M52" s="34" t="str">
        <f t="array" ref="M52:P53">A29:D30</f>
        <v>ALCOA</v>
      </c>
      <c r="N52" s="9">
        <f ca="1"/>
        <v>8.5808224789534655E-3</v>
      </c>
      <c r="O52" s="9">
        <f ca="1"/>
        <v>2.9333480252550847E-2</v>
      </c>
      <c r="P52" s="9">
        <f ca="1"/>
        <v>2.207155143770758E-2</v>
      </c>
      <c r="Q52" s="9">
        <f t="shared" ref="Q52:Q53" ca="1" si="14">O52</f>
        <v>2.9333480252550847E-2</v>
      </c>
      <c r="R52" s="17" t="s">
        <v>1</v>
      </c>
      <c r="S52" s="17" t="s">
        <v>1</v>
      </c>
      <c r="T52" s="18">
        <f ca="1">P$51*((N52/N$51)-(P52/P$51))*(O52-Q$51)</f>
        <v>1.544645863084707E-4</v>
      </c>
      <c r="U52" s="18">
        <f ca="1">(N52-P52)*(O$51-Q$51)</f>
        <v>-5.1574496676590122E-4</v>
      </c>
      <c r="V52" s="8"/>
      <c r="W52" s="28"/>
      <c r="X52" s="28"/>
      <c r="Y52" s="28"/>
      <c r="Z52" s="28"/>
      <c r="AA52" s="7"/>
      <c r="AB52" s="7"/>
      <c r="AC52" s="7"/>
      <c r="AD52" s="7"/>
    </row>
    <row r="53" spans="1:30" x14ac:dyDescent="0.2">
      <c r="F53" s="40" t="s">
        <v>58</v>
      </c>
      <c r="G53" s="44">
        <f ca="1">G51-G52</f>
        <v>-2.4327613559044703E-3</v>
      </c>
      <c r="H53" s="14"/>
      <c r="I53" s="2"/>
      <c r="M53" s="34" t="str">
        <v>DUPONT</v>
      </c>
      <c r="N53" s="9">
        <f ca="1"/>
        <v>3.6627717461460714E-2</v>
      </c>
      <c r="O53" s="9">
        <f ca="1"/>
        <v>8.7658349963383661E-2</v>
      </c>
      <c r="P53" s="9">
        <f ca="1"/>
        <v>4.0404463482811345E-3</v>
      </c>
      <c r="Q53" s="9">
        <f t="shared" ca="1" si="14"/>
        <v>8.7658349963383661E-2</v>
      </c>
      <c r="R53" s="17" t="s">
        <v>1</v>
      </c>
      <c r="S53" s="17" t="s">
        <v>1</v>
      </c>
      <c r="T53" s="18">
        <f ca="1">P$51*((N53/N$51)-(P53/P$51))*(O53-Q$51)</f>
        <v>8.4378624739367956E-4</v>
      </c>
      <c r="U53" s="18">
        <f ca="1">(N53-P53)*(O$51-Q$51)</f>
        <v>1.2457978444784007E-3</v>
      </c>
      <c r="V53" s="8"/>
      <c r="W53" s="28"/>
      <c r="X53" s="28"/>
      <c r="Y53" s="28"/>
      <c r="Z53" s="28"/>
      <c r="AA53" s="7"/>
      <c r="AB53" s="7"/>
      <c r="AC53" s="7"/>
      <c r="AD53" s="7"/>
    </row>
    <row r="54" spans="1:30" s="7" customFormat="1" x14ac:dyDescent="0.2">
      <c r="F54" s="40" t="s">
        <v>59</v>
      </c>
      <c r="G54" s="44">
        <f ca="1">SUM(F49:I49)</f>
        <v>-2.4327613559044638E-3</v>
      </c>
      <c r="K54" s="35" t="s">
        <v>48</v>
      </c>
      <c r="L54" s="35"/>
      <c r="M54" s="35"/>
      <c r="N54" s="5">
        <f ca="1">N55+N57</f>
        <v>0.16072761227962734</v>
      </c>
      <c r="O54" s="6">
        <f ca="1">(O55 * N55+O57 * N57)/N54</f>
        <v>-5.1312955800273855E-2</v>
      </c>
      <c r="P54" s="5">
        <f ca="1">P55+P57</f>
        <v>0.11637193366905677</v>
      </c>
      <c r="Q54" s="6">
        <f ca="1">(Q55 * P55+Q57 * P57)/P54</f>
        <v>-5.2690544253985901E-2</v>
      </c>
      <c r="R54" s="15">
        <f ca="1">(N54-P54)*(Q54-$G$52)</f>
        <v>-2.387495813481555E-3</v>
      </c>
      <c r="S54" s="15">
        <f ca="1">S55+S57</f>
        <v>2.2141650286912199E-4</v>
      </c>
      <c r="T54" s="16">
        <f ca="1">T55+T57</f>
        <v>0</v>
      </c>
      <c r="U54" s="16">
        <f ca="1">U55+U57</f>
        <v>0</v>
      </c>
      <c r="V54" s="8"/>
      <c r="W54" s="28"/>
      <c r="X54" s="28"/>
      <c r="Y54" s="28"/>
      <c r="Z54" s="28"/>
    </row>
    <row r="55" spans="1:30" s="7" customFormat="1" x14ac:dyDescent="0.2">
      <c r="F55" s="47" t="s">
        <v>65</v>
      </c>
      <c r="G55" s="47" t="b">
        <f ca="1">IF(ABS(G54-G53) &lt; 0.00001, TRUE, FALSE)</f>
        <v>1</v>
      </c>
      <c r="K55" s="35"/>
      <c r="L55" s="35" t="s">
        <v>52</v>
      </c>
      <c r="M55" s="35"/>
      <c r="N55" s="9">
        <f ca="1">SUM(N56)</f>
        <v>5.9112557495636757E-2</v>
      </c>
      <c r="O55" s="9">
        <f ca="1">SUMPRODUCT(O56,N56)/SUM(N56)</f>
        <v>-1.5048072338501205E-2</v>
      </c>
      <c r="P55" s="9">
        <f ca="1">SUM(P56)</f>
        <v>4.0004593921486614E-2</v>
      </c>
      <c r="Q55" s="9">
        <f ca="1">SUMPRODUCT(Q56,P56)/SUM(P56)</f>
        <v>-1.5048072338501205E-2</v>
      </c>
      <c r="R55" s="15" t="s">
        <v>1</v>
      </c>
      <c r="S55" s="16">
        <f ca="1">N$54*((N55/N$54)-(P55/P$54))*(Q55-Q$54)</f>
        <v>1.4530126609747288E-4</v>
      </c>
      <c r="T55" s="16">
        <f ca="1">T56</f>
        <v>0</v>
      </c>
      <c r="U55" s="16">
        <f ca="1">U56</f>
        <v>0</v>
      </c>
      <c r="V55" s="8"/>
      <c r="W55" s="28"/>
      <c r="X55" s="28"/>
      <c r="Y55" s="28"/>
      <c r="Z55" s="28"/>
    </row>
    <row r="56" spans="1:30" x14ac:dyDescent="0.2">
      <c r="M56" s="34" t="str">
        <f t="array" ref="M56:P56">A31:D31</f>
        <v>AT&amp;T</v>
      </c>
      <c r="N56" s="9">
        <f ca="1"/>
        <v>5.9112557495636757E-2</v>
      </c>
      <c r="O56" s="9">
        <f ca="1"/>
        <v>-1.5048072338501205E-2</v>
      </c>
      <c r="P56" s="9">
        <f ca="1"/>
        <v>4.0004593921486614E-2</v>
      </c>
      <c r="Q56" s="9">
        <f ca="1">O56</f>
        <v>-1.5048072338501205E-2</v>
      </c>
      <c r="R56" s="17" t="s">
        <v>1</v>
      </c>
      <c r="S56" s="17" t="s">
        <v>1</v>
      </c>
      <c r="T56" s="18">
        <f ca="1">N$55*((N56/N$55)-(P56/P$55))*(O56-Q$55)</f>
        <v>0</v>
      </c>
      <c r="U56" s="18">
        <f ca="1">(N56-P56)*(O$55-Q$55)</f>
        <v>0</v>
      </c>
      <c r="V56" s="8"/>
      <c r="W56" s="28"/>
      <c r="X56" s="28"/>
      <c r="Y56" s="28"/>
      <c r="Z56" s="28"/>
      <c r="AA56" s="7"/>
      <c r="AB56" s="7"/>
      <c r="AC56" s="7"/>
      <c r="AD56" s="7"/>
    </row>
    <row r="57" spans="1:30" s="7" customFormat="1" x14ac:dyDescent="0.2">
      <c r="K57" s="35"/>
      <c r="L57" s="35" t="s">
        <v>53</v>
      </c>
      <c r="M57" s="35"/>
      <c r="N57" s="9">
        <f ca="1">SUM(N58)</f>
        <v>0.10161505478399058</v>
      </c>
      <c r="O57" s="9">
        <f ca="1">SUMPRODUCT(O58,N58)/SUM(N58)</f>
        <v>-7.2409337761230513E-2</v>
      </c>
      <c r="P57" s="9">
        <f ca="1">SUM(P58)</f>
        <v>7.6367339747570151E-2</v>
      </c>
      <c r="Q57" s="9">
        <f ca="1">SUMPRODUCT(Q58,P58)/SUM(P58)</f>
        <v>-7.2409337761230513E-2</v>
      </c>
      <c r="R57" s="15" t="s">
        <v>1</v>
      </c>
      <c r="S57" s="16">
        <f ca="1">N$54*((N57/N$54)-(P57/P$54))*(Q57-Q$54)</f>
        <v>7.611523677164912E-5</v>
      </c>
      <c r="T57" s="16">
        <f ca="1">P57*(O57-Q57)</f>
        <v>0</v>
      </c>
      <c r="U57" s="16">
        <f ca="1">U58</f>
        <v>0</v>
      </c>
      <c r="V57" s="8"/>
      <c r="W57" s="29"/>
      <c r="X57" s="29"/>
      <c r="Y57" s="30"/>
      <c r="Z57" s="29"/>
    </row>
    <row r="58" spans="1:30" x14ac:dyDescent="0.2">
      <c r="M58" s="34" t="str">
        <f t="array" ref="M58:P58">A32:D32</f>
        <v>VERIZON COMM</v>
      </c>
      <c r="N58" s="9">
        <f ca="1"/>
        <v>0.10161505478399058</v>
      </c>
      <c r="O58" s="9">
        <f ca="1"/>
        <v>-7.2409337761230513E-2</v>
      </c>
      <c r="P58" s="9">
        <f ca="1"/>
        <v>7.6367339747570151E-2</v>
      </c>
      <c r="Q58" s="9">
        <f ca="1">O58</f>
        <v>-7.2409337761230513E-2</v>
      </c>
      <c r="R58" s="17">
        <v>0</v>
      </c>
      <c r="S58" s="17">
        <v>0</v>
      </c>
      <c r="T58" s="18">
        <f ca="1">N$57*((N58/N$57)-(P58/P$57))*(O58-Q$57)</f>
        <v>0</v>
      </c>
      <c r="U58" s="18">
        <f ca="1">(N58-P58)*(O$57-Q$57)</f>
        <v>0</v>
      </c>
      <c r="V58" s="8"/>
      <c r="W58" s="28"/>
      <c r="X58" s="28"/>
      <c r="Y58" s="28"/>
      <c r="Z58" s="28"/>
      <c r="AA58" s="7"/>
      <c r="AB58" s="7"/>
      <c r="AC58" s="7"/>
      <c r="AD58" s="7"/>
    </row>
    <row r="59" spans="1:30" s="7" customFormat="1" x14ac:dyDescent="0.2">
      <c r="K59" s="35"/>
      <c r="L59" s="35"/>
      <c r="M59" s="35"/>
      <c r="N59" s="9"/>
      <c r="O59" s="9"/>
      <c r="P59" s="9"/>
      <c r="Q59" s="9"/>
      <c r="R59" s="15"/>
      <c r="S59" s="15"/>
      <c r="T59" s="16"/>
      <c r="U59" s="16"/>
    </row>
    <row r="60" spans="1:30" s="7" customFormat="1" x14ac:dyDescent="0.2">
      <c r="K60" s="36"/>
      <c r="L60" s="37"/>
      <c r="M60" s="36"/>
      <c r="R60" s="19"/>
      <c r="S60" s="19"/>
      <c r="T60" s="19"/>
      <c r="U60" s="19"/>
    </row>
    <row r="61" spans="1:30" x14ac:dyDescent="0.2">
      <c r="O61" s="2"/>
    </row>
    <row r="62" spans="1:30" x14ac:dyDescent="0.2">
      <c r="M62" s="38"/>
    </row>
    <row r="64" spans="1:30" x14ac:dyDescent="0.2">
      <c r="P64" s="5"/>
    </row>
  </sheetData>
  <mergeCells count="2">
    <mergeCell ref="K1:N1"/>
    <mergeCell ref="A36:E3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opLeftCell="A16" workbookViewId="0">
      <selection activeCell="A29" sqref="A29"/>
    </sheetView>
  </sheetViews>
  <sheetFormatPr defaultColWidth="9" defaultRowHeight="15" x14ac:dyDescent="0.25"/>
  <cols>
    <col min="1" max="1" width="18.140625" style="24" bestFit="1" customWidth="1"/>
    <col min="2" max="2" width="8.140625" style="24" bestFit="1" customWidth="1"/>
    <col min="3" max="3" width="7.85546875" style="24" bestFit="1" customWidth="1"/>
    <col min="4" max="4" width="9.140625" style="24" bestFit="1" customWidth="1"/>
    <col min="5" max="5" width="15.140625" style="24" bestFit="1" customWidth="1"/>
    <col min="6" max="6" width="15" style="24" bestFit="1" customWidth="1"/>
    <col min="7" max="7" width="8" style="24" bestFit="1" customWidth="1"/>
    <col min="8" max="8" width="7.42578125" style="24" bestFit="1" customWidth="1"/>
    <col min="9" max="9" width="8.5703125" style="24" bestFit="1" customWidth="1"/>
    <col min="10" max="16384" width="9" style="24"/>
  </cols>
  <sheetData>
    <row r="1" spans="1:9" x14ac:dyDescent="0.25">
      <c r="A1" s="65" t="s">
        <v>71</v>
      </c>
      <c r="B1" s="59" t="s">
        <v>60</v>
      </c>
      <c r="C1" s="59" t="s">
        <v>61</v>
      </c>
      <c r="D1" s="59" t="s">
        <v>62</v>
      </c>
      <c r="E1" s="59" t="s">
        <v>63</v>
      </c>
    </row>
    <row r="2" spans="1:9" x14ac:dyDescent="0.25">
      <c r="A2" s="59" t="str">
        <f t="array" ref="A2:B4">'Period 1'!F51:G53</f>
        <v>Portfolio Returns</v>
      </c>
      <c r="B2" s="62">
        <f ca="1"/>
        <v>-8.5820634265718013E-3</v>
      </c>
      <c r="C2" s="62">
        <f t="array" aca="1" ref="C2:C4" ca="1">'Period 2'!G51:G53</f>
        <v>-5.2768691792257419E-4</v>
      </c>
      <c r="D2" s="62">
        <f t="array" aca="1" ref="D2:D4" ca="1">'Period 3'!G51:G53</f>
        <v>-1.2971465188967414E-3</v>
      </c>
      <c r="E2" s="62">
        <f ca="1">(1+B2)*(1+C2)*(1+D2) -1</f>
        <v>-1.0390557414157731E-2</v>
      </c>
    </row>
    <row r="3" spans="1:9" x14ac:dyDescent="0.25">
      <c r="A3" s="59" t="str">
        <v>Benchmark Returns</v>
      </c>
      <c r="B3" s="62">
        <f ca="1"/>
        <v>-1.8168685335994361E-2</v>
      </c>
      <c r="C3" s="62">
        <f ca="1"/>
        <v>8.3162211153407957E-4</v>
      </c>
      <c r="D3" s="62">
        <f ca="1"/>
        <v>1.1356148370077288E-3</v>
      </c>
      <c r="E3" s="62">
        <f ca="1">(1+B3)*(1+C3)*(1+D3) -1</f>
        <v>-1.6236263252693561E-2</v>
      </c>
    </row>
    <row r="4" spans="1:9" x14ac:dyDescent="0.25">
      <c r="A4" s="59" t="str">
        <v>Active Returns</v>
      </c>
      <c r="B4" s="62">
        <f ca="1"/>
        <v>9.5866219094225599E-3</v>
      </c>
      <c r="C4" s="62">
        <f ca="1"/>
        <v>-1.3593090294566536E-3</v>
      </c>
      <c r="D4" s="62">
        <f ca="1"/>
        <v>-2.4327613559044703E-3</v>
      </c>
      <c r="E4" s="62">
        <f ca="1">E2-E3</f>
        <v>5.8457058385358307E-3</v>
      </c>
      <c r="F4" s="27"/>
    </row>
    <row r="5" spans="1:9" x14ac:dyDescent="0.25">
      <c r="A5" s="60"/>
      <c r="B5" s="60"/>
      <c r="C5" s="60"/>
      <c r="D5" s="60"/>
      <c r="E5" s="60"/>
    </row>
    <row r="6" spans="1:9" x14ac:dyDescent="0.25">
      <c r="A6" s="59" t="s">
        <v>64</v>
      </c>
      <c r="B6" s="61">
        <f ca="1">(LN(1+B2) - LN(1+B3))/(B2-B3)</f>
        <v>1.0135646747645071</v>
      </c>
      <c r="C6" s="61">
        <f ca="1">(LN(1+C2) - LN(1+C3))/(C2-C3)</f>
        <v>0.99984820940048114</v>
      </c>
      <c r="D6" s="61">
        <f ca="1">(LN(1+D2) - LN(1+D3))/(D2-D3)</f>
        <v>1.0000812656785145</v>
      </c>
      <c r="E6" s="61">
        <f ca="1">(LN(1+E2) - LN(1+E3))/(E2-E3)</f>
        <v>1.0134960133688915</v>
      </c>
    </row>
    <row r="7" spans="1:9" x14ac:dyDescent="0.25">
      <c r="A7" s="25"/>
    </row>
    <row r="9" spans="1:9" x14ac:dyDescent="0.25">
      <c r="A9" s="64" t="s">
        <v>66</v>
      </c>
      <c r="B9" s="49"/>
      <c r="C9" s="49"/>
      <c r="D9" s="49"/>
      <c r="E9" s="49"/>
      <c r="F9" s="49" t="str">
        <f t="array" ref="F9:I11">'Period 3'!F37:I39</f>
        <v>Sector</v>
      </c>
      <c r="G9" s="49" t="str">
        <v>Style</v>
      </c>
      <c r="H9" s="49" t="str">
        <v>Security</v>
      </c>
      <c r="I9" s="49" t="str">
        <v>Security</v>
      </c>
    </row>
    <row r="10" spans="1:9" x14ac:dyDescent="0.25">
      <c r="A10" s="50"/>
      <c r="B10" s="49" t="str">
        <f t="array" ref="B10:E11">'Period 3'!B38:E39</f>
        <v>Portfolio</v>
      </c>
      <c r="C10" s="49" t="str">
        <v>Portfolio</v>
      </c>
      <c r="D10" s="49" t="str">
        <v>Benchmark</v>
      </c>
      <c r="E10" s="49" t="str">
        <v>Benchmark</v>
      </c>
      <c r="F10" s="49" t="str">
        <v>Allocation</v>
      </c>
      <c r="G10" s="49" t="str">
        <v>Allocation</v>
      </c>
      <c r="H10" s="49" t="str">
        <v>Selection</v>
      </c>
      <c r="I10" s="49" t="str">
        <v>Interaction</v>
      </c>
    </row>
    <row r="11" spans="1:9" x14ac:dyDescent="0.25">
      <c r="A11" s="51" t="s">
        <v>0</v>
      </c>
      <c r="B11" s="49" t="str">
        <v>Weight</v>
      </c>
      <c r="C11" s="49" t="str">
        <v>Returns</v>
      </c>
      <c r="D11" s="49" t="str">
        <v>Weight</v>
      </c>
      <c r="E11" s="49" t="str">
        <v>Returns</v>
      </c>
      <c r="F11" s="49" t="str">
        <v>Effect</v>
      </c>
      <c r="G11" s="49" t="str">
        <v>Effect</v>
      </c>
      <c r="H11" s="49" t="str">
        <v>Effect</v>
      </c>
      <c r="I11" s="49" t="str">
        <v>Effect</v>
      </c>
    </row>
    <row r="12" spans="1:9" x14ac:dyDescent="0.25">
      <c r="A12" s="49" t="str">
        <f t="array" ref="A12:A21">'Period 3'!A40:A49</f>
        <v>Consumer Discretionary</v>
      </c>
      <c r="B12" s="54">
        <f t="array" aca="1" ref="B12:B21" ca="1">('Period 1'!B40:B49+'Period 2'!B40:B49+'Period 3'!B40:B49)/3</f>
        <v>0.18098422369612441</v>
      </c>
      <c r="C12" s="54">
        <f ca="1">(1+'Period 1'!C40)*(1+'Period 2'!C40)*(1+'Period 3'!C40)-1</f>
        <v>-1.9355339663626459E-2</v>
      </c>
      <c r="D12" s="54">
        <f t="array" aca="1" ref="D12:D21" ca="1">('Period 1'!D40:D49+'Period 2'!D40:D49+'Period 3'!D40:D49)/3</f>
        <v>0.19896419433797549</v>
      </c>
      <c r="E12" s="55">
        <f ca="1">(1+'Period 1'!E40)*(1+'Period 2'!E40)*(1+'Period 3'!E40)-1</f>
        <v>-3.2215976701184923E-2</v>
      </c>
      <c r="F12" s="54">
        <f t="array" aca="1" ref="F12:I20" ca="1">(B6*('Period 1'!F40:I48) + C6*('Period 2'!F40:I48) + D6*('Period 3'!F40:I48))/E6</f>
        <v>-6.3885988032528476E-4</v>
      </c>
      <c r="G12" s="54">
        <f ca="1"/>
        <v>1.5045246380358008E-3</v>
      </c>
      <c r="H12" s="54">
        <f ca="1"/>
        <v>8.2289913761152817E-4</v>
      </c>
      <c r="I12" s="55">
        <f ca="1"/>
        <v>3.9433838392823295E-4</v>
      </c>
    </row>
    <row r="13" spans="1:9" x14ac:dyDescent="0.25">
      <c r="A13" s="49" t="str">
        <v>Consumer Staples</v>
      </c>
      <c r="B13" s="54">
        <f ca="1"/>
        <v>0.13579425062377284</v>
      </c>
      <c r="C13" s="54">
        <f ca="1">(1+'Period 1'!C41)*(1+'Period 2'!C41)*(1+'Period 3'!C41)-1</f>
        <v>-5.418185052912694E-3</v>
      </c>
      <c r="D13" s="54">
        <f ca="1"/>
        <v>0.10770293362554638</v>
      </c>
      <c r="E13" s="55">
        <f ca="1">(1+'Period 1'!E41)*(1+'Period 2'!E41)*(1+'Period 3'!E41)-1</f>
        <v>-1.8241429104965845E-2</v>
      </c>
      <c r="F13" s="54">
        <f ca="1"/>
        <v>-2.6167278444646651E-4</v>
      </c>
      <c r="G13" s="54">
        <f ca="1"/>
        <v>4.0622958457600987E-3</v>
      </c>
      <c r="H13" s="54">
        <f ca="1"/>
        <v>-2.1329101013379385E-3</v>
      </c>
      <c r="I13" s="55">
        <f ca="1"/>
        <v>-1.3071954033767243E-3</v>
      </c>
    </row>
    <row r="14" spans="1:9" x14ac:dyDescent="0.25">
      <c r="A14" s="49" t="str">
        <v>Energy</v>
      </c>
      <c r="B14" s="54">
        <f ca="1"/>
        <v>7.5193327303373192E-2</v>
      </c>
      <c r="C14" s="54">
        <f ca="1">(1+'Period 1'!C42)*(1+'Period 2'!C42)*(1+'Period 3'!C42)-1</f>
        <v>0.18806482266032654</v>
      </c>
      <c r="D14" s="54">
        <f ca="1"/>
        <v>0.11114815516125658</v>
      </c>
      <c r="E14" s="54">
        <f ca="1">(1+'Period 1'!E42)*(1+'Period 2'!E42)*(1+'Period 3'!E42)-1</f>
        <v>0.14634420348985877</v>
      </c>
      <c r="F14" s="54">
        <f ca="1"/>
        <v>-4.9716630476896737E-3</v>
      </c>
      <c r="G14" s="54">
        <f ca="1"/>
        <v>0</v>
      </c>
      <c r="H14" s="54">
        <f ca="1"/>
        <v>4.4811087098340415E-3</v>
      </c>
      <c r="I14" s="54">
        <f ca="1"/>
        <v>-1.8671388096750761E-3</v>
      </c>
    </row>
    <row r="15" spans="1:9" x14ac:dyDescent="0.25">
      <c r="A15" s="49" t="str">
        <v>Financials</v>
      </c>
      <c r="B15" s="54">
        <f ca="1"/>
        <v>0.13774469245582038</v>
      </c>
      <c r="C15" s="54">
        <f ca="1">(1+'Period 1'!C43)*(1+'Period 2'!C43)*(1+'Period 3'!C43)-1</f>
        <v>-9.2068326955759394E-2</v>
      </c>
      <c r="D15" s="54">
        <f ca="1"/>
        <v>0.13431524937856482</v>
      </c>
      <c r="E15" s="54">
        <f ca="1">(1+'Period 1'!E43)*(1+'Period 2'!E43)*(1+'Period 3'!E43)-1</f>
        <v>-9.8255928114990065E-2</v>
      </c>
      <c r="F15" s="54">
        <f ca="1"/>
        <v>-2.5458877385850774E-3</v>
      </c>
      <c r="G15" s="54">
        <f ca="1"/>
        <v>9.9924800788385709E-3</v>
      </c>
      <c r="H15" s="54">
        <f ca="1"/>
        <v>-8.1940339599721537E-3</v>
      </c>
      <c r="I15" s="54">
        <f ca="1"/>
        <v>2.9255562974075884E-4</v>
      </c>
    </row>
    <row r="16" spans="1:9" x14ac:dyDescent="0.25">
      <c r="A16" s="49" t="str">
        <v>Health Care</v>
      </c>
      <c r="B16" s="54">
        <f ca="1"/>
        <v>0.10134564525159473</v>
      </c>
      <c r="C16" s="54">
        <f ca="1">(1+'Period 1'!C44)*(1+'Period 2'!C44)*(1+'Period 3'!C44)-1</f>
        <v>0.15859215287262396</v>
      </c>
      <c r="D16" s="54">
        <f ca="1"/>
        <v>0.10957052684843184</v>
      </c>
      <c r="E16" s="54">
        <f ca="1">(1+'Period 1'!E44)*(1+'Period 2'!E44)*(1+'Period 3'!E44)-1</f>
        <v>0.13903719668901804</v>
      </c>
      <c r="F16" s="54">
        <f ca="1"/>
        <v>-1.1982424066427219E-4</v>
      </c>
      <c r="G16" s="54">
        <f ca="1"/>
        <v>-3.0176029486293355E-3</v>
      </c>
      <c r="H16" s="54">
        <f ca="1"/>
        <v>2.9748469775104816E-3</v>
      </c>
      <c r="I16" s="54">
        <f ca="1"/>
        <v>1.8285927549987811E-3</v>
      </c>
    </row>
    <row r="17" spans="1:9" x14ac:dyDescent="0.25">
      <c r="A17" s="49" t="str">
        <v>Industrials</v>
      </c>
      <c r="B17" s="54">
        <f ca="1"/>
        <v>0.15745839843779988</v>
      </c>
      <c r="C17" s="54">
        <f ca="1">(1+'Period 1'!C45)*(1+'Period 2'!C45)*(1+'Period 3'!C45)-1</f>
        <v>1.4976920229788249E-2</v>
      </c>
      <c r="D17" s="54">
        <f ca="1"/>
        <v>0.14072715775547981</v>
      </c>
      <c r="E17" s="54">
        <f ca="1">(1+'Period 1'!E45)*(1+'Period 2'!E45)*(1+'Period 3'!E45)-1</f>
        <v>-2.2610084271565856E-2</v>
      </c>
      <c r="F17" s="54">
        <f ca="1"/>
        <v>-1.5838328265687106E-4</v>
      </c>
      <c r="G17" s="54">
        <f ca="1"/>
        <v>7.2111661299388407E-3</v>
      </c>
      <c r="H17" s="54">
        <f ca="1"/>
        <v>-3.1093649390156412E-3</v>
      </c>
      <c r="I17" s="54">
        <f ca="1"/>
        <v>1.6846915838347899E-3</v>
      </c>
    </row>
    <row r="18" spans="1:9" x14ac:dyDescent="0.25">
      <c r="A18" s="49" t="str">
        <v>Information Technology</v>
      </c>
      <c r="B18" s="54">
        <f ca="1"/>
        <v>0.14233461973123049</v>
      </c>
      <c r="C18" s="54">
        <f ca="1">(1+'Period 1'!C46)*(1+'Period 2'!C46)*(1+'Period 3'!C46)-1</f>
        <v>-2.3193723420756984E-2</v>
      </c>
      <c r="D18" s="54">
        <f ca="1"/>
        <v>0.1474250810019028</v>
      </c>
      <c r="E18" s="54">
        <f ca="1">(1+'Period 1'!E46)*(1+'Period 2'!E46)*(1+'Period 3'!E46)-1</f>
        <v>1.1132088727535017E-2</v>
      </c>
      <c r="F18" s="54">
        <f ca="1"/>
        <v>1.1127739759561244E-4</v>
      </c>
      <c r="G18" s="54">
        <f ca="1"/>
        <v>5.4688847424277784E-3</v>
      </c>
      <c r="H18" s="54">
        <f ca="1"/>
        <v>-1.2183554013078432E-2</v>
      </c>
      <c r="I18" s="54">
        <f ca="1"/>
        <v>1.370653846072502E-4</v>
      </c>
    </row>
    <row r="19" spans="1:9" x14ac:dyDescent="0.25">
      <c r="A19" s="49" t="str">
        <v>Materials</v>
      </c>
      <c r="B19" s="54">
        <f ca="1"/>
        <v>5.0172352499605721E-2</v>
      </c>
      <c r="C19" s="54">
        <f ca="1">(1+'Period 1'!C47)*(1+'Period 2'!C47)*(1+'Period 3'!C47)-1</f>
        <v>-3.3123836006424656E-2</v>
      </c>
      <c r="D19" s="54">
        <f ca="1"/>
        <v>5.1364205517271354E-2</v>
      </c>
      <c r="E19" s="54">
        <f ca="1">(1+'Period 1'!E47)*(1+'Period 2'!E47)*(1+'Period 3'!E47)-1</f>
        <v>-9.0442640985568423E-2</v>
      </c>
      <c r="F19" s="54">
        <f ca="1"/>
        <v>1.8891484715955536E-3</v>
      </c>
      <c r="G19" s="54">
        <f ca="1"/>
        <v>0</v>
      </c>
      <c r="H19" s="54">
        <f ca="1"/>
        <v>2.8170274122226498E-3</v>
      </c>
      <c r="I19" s="54">
        <f ca="1"/>
        <v>3.8085418244168304E-4</v>
      </c>
    </row>
    <row r="20" spans="1:9" x14ac:dyDescent="0.25">
      <c r="A20" s="49" t="str">
        <v>Telecommunicatons</v>
      </c>
      <c r="B20" s="54">
        <f ca="1"/>
        <v>1.8972490000678327E-2</v>
      </c>
      <c r="C20" s="54">
        <f ca="1">(1+'Period 1'!C48)*(1+'Period 2'!C48)*(1+'Period 3'!C48)-1</f>
        <v>0.23379433258040838</v>
      </c>
      <c r="D20" s="54">
        <f ca="1"/>
        <v>-1.217503626429121E-3</v>
      </c>
      <c r="E20" s="54">
        <f ca="1">(1+'Period 1'!E48)*(1+'Period 2'!E48)*(1+'Period 3'!E48)-1</f>
        <v>9.298140743937422E-3</v>
      </c>
      <c r="F20" s="54">
        <f ca="1"/>
        <v>5.2046299135778381E-3</v>
      </c>
      <c r="G20" s="54">
        <f ca="1"/>
        <v>-4.9045903865115124E-3</v>
      </c>
      <c r="H20" s="54">
        <f ca="1"/>
        <v>0</v>
      </c>
      <c r="I20" s="54">
        <f ca="1"/>
        <v>0</v>
      </c>
    </row>
    <row r="21" spans="1:9" x14ac:dyDescent="0.25">
      <c r="A21" s="52" t="str">
        <v>Total</v>
      </c>
      <c r="B21" s="53">
        <f ca="1"/>
        <v>0.99999999999999989</v>
      </c>
      <c r="C21" s="53"/>
      <c r="D21" s="53">
        <f ca="1"/>
        <v>1</v>
      </c>
      <c r="E21" s="53"/>
      <c r="F21" s="53">
        <f ca="1">SUM(F12:F20)</f>
        <v>-1.4912351915986419E-3</v>
      </c>
      <c r="G21" s="53">
        <f t="shared" ref="G21:I21" ca="1" si="0">SUM(G12:G20)</f>
        <v>2.031715809986024E-2</v>
      </c>
      <c r="H21" s="53">
        <f t="shared" ca="1" si="0"/>
        <v>-1.4523980776225463E-2</v>
      </c>
      <c r="I21" s="53">
        <f t="shared" ca="1" si="0"/>
        <v>1.5437637064996956E-3</v>
      </c>
    </row>
    <row r="23" spans="1:9" x14ac:dyDescent="0.25">
      <c r="F23" s="49" t="s">
        <v>56</v>
      </c>
      <c r="G23" s="41">
        <f ca="1">E2</f>
        <v>-1.0390557414157731E-2</v>
      </c>
    </row>
    <row r="24" spans="1:9" x14ac:dyDescent="0.25">
      <c r="F24" s="49" t="s">
        <v>57</v>
      </c>
      <c r="G24" s="43">
        <f ca="1">E3</f>
        <v>-1.6236263252693561E-2</v>
      </c>
    </row>
    <row r="25" spans="1:9" x14ac:dyDescent="0.25">
      <c r="F25" s="49" t="s">
        <v>58</v>
      </c>
      <c r="G25" s="44">
        <f ca="1">G23-G24</f>
        <v>5.8457058385358307E-3</v>
      </c>
    </row>
    <row r="26" spans="1:9" x14ac:dyDescent="0.25">
      <c r="F26" s="49" t="s">
        <v>59</v>
      </c>
      <c r="G26" s="44">
        <f ca="1">SUM(F21:I21)</f>
        <v>5.8457058385358324E-3</v>
      </c>
    </row>
    <row r="27" spans="1:9" x14ac:dyDescent="0.25">
      <c r="F27" s="51" t="s">
        <v>65</v>
      </c>
      <c r="G27" s="57" t="b">
        <f ca="1">IF(ABS(G26-G25) &lt; 0.00001, TRUE, FALSE)</f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 1</vt:lpstr>
      <vt:lpstr>Period 2</vt:lpstr>
      <vt:lpstr>Period 3</vt:lpstr>
      <vt:lpstr>Linking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 Jeet</dc:creator>
  <cp:lastModifiedBy>Vishv Jeet</cp:lastModifiedBy>
  <dcterms:created xsi:type="dcterms:W3CDTF">2012-01-12T02:03:54Z</dcterms:created>
  <dcterms:modified xsi:type="dcterms:W3CDTF">2013-03-14T23:35:38Z</dcterms:modified>
</cp:coreProperties>
</file>