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s" sheetId="1" state="visible" r:id="rId3"/>
    <sheet name="Remark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<sst xmlns="http://schemas.openxmlformats.org/spreadsheetml/2006/main" count="733" uniqueCount="378">
  <si>
    <t xml:space="preserve">SysConst</t>
  </si>
  <si>
    <t xml:space="preserve">AvgTime</t>
  </si>
  <si>
    <t xml:space="preserve">Oxygen</t>
  </si>
  <si>
    <t xml:space="preserve">1</t>
  </si>
  <si>
    <t xml:space="preserve">ChambConst</t>
  </si>
  <si>
    <t xml:space="preserve">Chamber</t>
  </si>
  <si>
    <t xml:space="preserve">Aperture</t>
  </si>
  <si>
    <t xml:space="preserve">blc_a</t>
  </si>
  <si>
    <t xml:space="preserve">blc_b</t>
  </si>
  <si>
    <t xml:space="preserve">blc_c</t>
  </si>
  <si>
    <t xml:space="preserve">blc_d</t>
  </si>
  <si>
    <t xml:space="preserve">blc_e</t>
  </si>
  <si>
    <t xml:space="preserve">blc_minS</t>
  </si>
  <si>
    <t xml:space="preserve">blc_maxS</t>
  </si>
  <si>
    <t xml:space="preserve">blc_Po</t>
  </si>
  <si>
    <t xml:space="preserve">6800-01A</t>
  </si>
  <si>
    <t xml:space="preserve">6 cm²</t>
  </si>
  <si>
    <t xml:space="preserve">Const</t>
  </si>
  <si>
    <t xml:space="preserve">CustomBLC</t>
  </si>
  <si>
    <t xml:space="preserve">LTConst</t>
  </si>
  <si>
    <t xml:space="preserve">deltaTw</t>
  </si>
  <si>
    <t xml:space="preserve">fT1</t>
  </si>
  <si>
    <t xml:space="preserve">fT2</t>
  </si>
  <si>
    <t xml:space="preserve">fTeb</t>
  </si>
  <si>
    <t xml:space="preserve">LQConst</t>
  </si>
  <si>
    <t xml:space="preserve">Leaf</t>
  </si>
  <si>
    <t xml:space="preserve">Ambient</t>
  </si>
  <si>
    <t xml:space="preserve">abs_ambient</t>
  </si>
  <si>
    <t xml:space="preserve">abs_redLED</t>
  </si>
  <si>
    <t xml:space="preserve">abs_greenLED</t>
  </si>
  <si>
    <t xml:space="preserve">abs_blueLED</t>
  </si>
  <si>
    <t xml:space="preserve">abs_whiteLED</t>
  </si>
  <si>
    <t xml:space="preserve">abs_redFlr</t>
  </si>
  <si>
    <t xml:space="preserve">abs_blueFlr</t>
  </si>
  <si>
    <t xml:space="preserve">k_ambient</t>
  </si>
  <si>
    <t xml:space="preserve">k_redLED</t>
  </si>
  <si>
    <t xml:space="preserve">k_greenLED</t>
  </si>
  <si>
    <t xml:space="preserve">k_blueLED</t>
  </si>
  <si>
    <t xml:space="preserve">k_whiteLED</t>
  </si>
  <si>
    <t xml:space="preserve">k_redFlr</t>
  </si>
  <si>
    <t xml:space="preserve">k_blueFlr</t>
  </si>
  <si>
    <t xml:space="preserve">standard</t>
  </si>
  <si>
    <t xml:space="preserve">Sun+Sky</t>
  </si>
  <si>
    <t xml:space="preserve">QConst</t>
  </si>
  <si>
    <t xml:space="preserve">fQ_Amb_in</t>
  </si>
  <si>
    <t xml:space="preserve">fQ_Amb_out</t>
  </si>
  <si>
    <t xml:space="preserve">fQ_HeadLS</t>
  </si>
  <si>
    <t xml:space="preserve">fQ_ConsoleLS</t>
  </si>
  <si>
    <t xml:space="preserve">fQ_Flr</t>
  </si>
  <si>
    <t xml:space="preserve">LeakConst</t>
  </si>
  <si>
    <t xml:space="preserve">fan_a</t>
  </si>
  <si>
    <t xml:space="preserve">fan_b</t>
  </si>
  <si>
    <t xml:space="preserve">fan_c</t>
  </si>
  <si>
    <t xml:space="preserve">fan_d</t>
  </si>
  <si>
    <t xml:space="preserve">Fs_meas</t>
  </si>
  <si>
    <t xml:space="preserve">Fs_true</t>
  </si>
  <si>
    <t xml:space="preserve">leak_wt</t>
  </si>
  <si>
    <t xml:space="preserve">5.38644 96.2241 382.968 626.041 875.319 1084.97 1274.6 1417.21</t>
  </si>
  <si>
    <t xml:space="preserve">0.018363 114.291 400.619 601.451 800.51 1002.05 1204.33 1401.48</t>
  </si>
  <si>
    <t xml:space="preserve">SysObs</t>
  </si>
  <si>
    <t xml:space="preserve">GasEx</t>
  </si>
  <si>
    <t xml:space="preserve">Dynamic</t>
  </si>
  <si>
    <t xml:space="preserve">Leak</t>
  </si>
  <si>
    <t xml:space="preserve">FLR</t>
  </si>
  <si>
    <t xml:space="preserve">MPF</t>
  </si>
  <si>
    <t xml:space="preserve">LeafQ</t>
  </si>
  <si>
    <t xml:space="preserve">Meas</t>
  </si>
  <si>
    <t xml:space="preserve">FlrLS</t>
  </si>
  <si>
    <t xml:space="preserve">FlrStats</t>
  </si>
  <si>
    <t xml:space="preserve">MchEvent</t>
  </si>
  <si>
    <t xml:space="preserve">Stability</t>
  </si>
  <si>
    <t xml:space="preserve">MchStatus</t>
  </si>
  <si>
    <t xml:space="preserve">ConStatus</t>
  </si>
  <si>
    <t xml:space="preserve">Status</t>
  </si>
  <si>
    <t xml:space="preserve">obs</t>
  </si>
  <si>
    <t xml:space="preserve">time</t>
  </si>
  <si>
    <t xml:space="preserve">elapsed</t>
  </si>
  <si>
    <t xml:space="preserve">date</t>
  </si>
  <si>
    <t xml:space="preserve">hhmmss</t>
  </si>
  <si>
    <t xml:space="preserve">averaging</t>
  </si>
  <si>
    <t xml:space="preserve">TIME</t>
  </si>
  <si>
    <t xml:space="preserve">E</t>
  </si>
  <si>
    <t xml:space="preserve">Emm</t>
  </si>
  <si>
    <t xml:space="preserve">A</t>
  </si>
  <si>
    <t xml:space="preserve">Ca</t>
  </si>
  <si>
    <t xml:space="preserve">Ci</t>
  </si>
  <si>
    <t xml:space="preserve">Pci</t>
  </si>
  <si>
    <t xml:space="preserve">Pca</t>
  </si>
  <si>
    <t xml:space="preserve">gsw</t>
  </si>
  <si>
    <t xml:space="preserve">gbw</t>
  </si>
  <si>
    <t xml:space="preserve">gtw</t>
  </si>
  <si>
    <t xml:space="preserve">gtc</t>
  </si>
  <si>
    <t xml:space="preserve">Rabs</t>
  </si>
  <si>
    <t xml:space="preserve">TleafEB</t>
  </si>
  <si>
    <t xml:space="preserve">TleafCnd</t>
  </si>
  <si>
    <t xml:space="preserve">SVPleaf</t>
  </si>
  <si>
    <t xml:space="preserve">RHcham</t>
  </si>
  <si>
    <t xml:space="preserve">VPcham</t>
  </si>
  <si>
    <t xml:space="preserve">SVPcham</t>
  </si>
  <si>
    <t xml:space="preserve">VPDleaf</t>
  </si>
  <si>
    <t xml:space="preserve">LatHFlux</t>
  </si>
  <si>
    <t xml:space="preserve">SenHFlux</t>
  </si>
  <si>
    <t xml:space="preserve">NetTherm</t>
  </si>
  <si>
    <t xml:space="preserve">EBSum</t>
  </si>
  <si>
    <t xml:space="preserve">Asty</t>
  </si>
  <si>
    <t xml:space="preserve">Esty</t>
  </si>
  <si>
    <t xml:space="preserve">Adyn</t>
  </si>
  <si>
    <t xml:space="preserve">Crd</t>
  </si>
  <si>
    <t xml:space="preserve">Csd</t>
  </si>
  <si>
    <t xml:space="preserve">dCsd/dt</t>
  </si>
  <si>
    <t xml:space="preserve">αVc</t>
  </si>
  <si>
    <t xml:space="preserve">Edyn</t>
  </si>
  <si>
    <t xml:space="preserve">Hr</t>
  </si>
  <si>
    <t xml:space="preserve">Hs</t>
  </si>
  <si>
    <t xml:space="preserve">dHs/dt</t>
  </si>
  <si>
    <t xml:space="preserve">αVh</t>
  </si>
  <si>
    <t xml:space="preserve">LeakPct</t>
  </si>
  <si>
    <t xml:space="preserve">CorrFact</t>
  </si>
  <si>
    <t xml:space="preserve">CorrFactPct</t>
  </si>
  <si>
    <t xml:space="preserve">Fan</t>
  </si>
  <si>
    <t xml:space="preserve">DarkAdaptedID</t>
  </si>
  <si>
    <t xml:space="preserve">Qmax_d</t>
  </si>
  <si>
    <t xml:space="preserve">Fo</t>
  </si>
  <si>
    <t xml:space="preserve">Fm</t>
  </si>
  <si>
    <t xml:space="preserve">Fv/Fm</t>
  </si>
  <si>
    <t xml:space="preserve">A_dark</t>
  </si>
  <si>
    <t xml:space="preserve">LightAdaptedID</t>
  </si>
  <si>
    <t xml:space="preserve">Qmax</t>
  </si>
  <si>
    <t xml:space="preserve">Fs</t>
  </si>
  <si>
    <t xml:space="preserve">Fm'</t>
  </si>
  <si>
    <t xml:space="preserve">PhiPS2</t>
  </si>
  <si>
    <t xml:space="preserve">PS2/1</t>
  </si>
  <si>
    <t xml:space="preserve">Qabs_fs</t>
  </si>
  <si>
    <t xml:space="preserve">A_fs</t>
  </si>
  <si>
    <t xml:space="preserve">ETR</t>
  </si>
  <si>
    <t xml:space="preserve">PhiCO2</t>
  </si>
  <si>
    <t xml:space="preserve">NPQ</t>
  </si>
  <si>
    <t xml:space="preserve">alt. Fo'</t>
  </si>
  <si>
    <t xml:space="preserve">DarkPulseID</t>
  </si>
  <si>
    <t xml:space="preserve">Fmin</t>
  </si>
  <si>
    <t xml:space="preserve">Fo'</t>
  </si>
  <si>
    <t xml:space="preserve">Fv'/Fm'</t>
  </si>
  <si>
    <t xml:space="preserve">qP</t>
  </si>
  <si>
    <t xml:space="preserve">qN</t>
  </si>
  <si>
    <t xml:space="preserve">qP_Fo</t>
  </si>
  <si>
    <t xml:space="preserve">qN_Fo</t>
  </si>
  <si>
    <t xml:space="preserve">qL</t>
  </si>
  <si>
    <t xml:space="preserve">1-qL</t>
  </si>
  <si>
    <t xml:space="preserve">ID</t>
  </si>
  <si>
    <t xml:space="preserve">P1_dur</t>
  </si>
  <si>
    <t xml:space="preserve">P2_dur</t>
  </si>
  <si>
    <t xml:space="preserve">P3_dur</t>
  </si>
  <si>
    <t xml:space="preserve">P1_Qmax</t>
  </si>
  <si>
    <t xml:space="preserve">P1_Fmax</t>
  </si>
  <si>
    <t xml:space="preserve">P2_dQdt</t>
  </si>
  <si>
    <t xml:space="preserve">P3_ΔF</t>
  </si>
  <si>
    <t xml:space="preserve">Qin</t>
  </si>
  <si>
    <t xml:space="preserve">Qabs</t>
  </si>
  <si>
    <t xml:space="preserve">alpha</t>
  </si>
  <si>
    <t xml:space="preserve">convert</t>
  </si>
  <si>
    <t xml:space="preserve">S</t>
  </si>
  <si>
    <t xml:space="preserve">K</t>
  </si>
  <si>
    <t xml:space="preserve">Geometry</t>
  </si>
  <si>
    <t xml:space="preserve">UseDynamic</t>
  </si>
  <si>
    <t xml:space="preserve">CO2_s</t>
  </si>
  <si>
    <t xml:space="preserve">CO2_r</t>
  </si>
  <si>
    <t xml:space="preserve">H2O_s</t>
  </si>
  <si>
    <t xml:space="preserve">H2O_r</t>
  </si>
  <si>
    <t xml:space="preserve">CO2_a</t>
  </si>
  <si>
    <t xml:space="preserve">H2O_a</t>
  </si>
  <si>
    <t xml:space="preserve">Flow</t>
  </si>
  <si>
    <t xml:space="preserve">Pa</t>
  </si>
  <si>
    <t xml:space="preserve">ΔPcham</t>
  </si>
  <si>
    <t xml:space="preserve">Tair</t>
  </si>
  <si>
    <t xml:space="preserve">Tleaf</t>
  </si>
  <si>
    <t xml:space="preserve">Tleaf2</t>
  </si>
  <si>
    <t xml:space="preserve">Offset</t>
  </si>
  <si>
    <t xml:space="preserve">Offset2</t>
  </si>
  <si>
    <t xml:space="preserve">Fan_speed</t>
  </si>
  <si>
    <t xml:space="preserve">Qamb_in</t>
  </si>
  <si>
    <t xml:space="preserve">Qamb_out</t>
  </si>
  <si>
    <t xml:space="preserve">Q</t>
  </si>
  <si>
    <t xml:space="preserve">f_red</t>
  </si>
  <si>
    <t xml:space="preserve">f_blue</t>
  </si>
  <si>
    <t xml:space="preserve">f_farred</t>
  </si>
  <si>
    <t xml:space="preserve">F</t>
  </si>
  <si>
    <t xml:space="preserve">Q_modavg</t>
  </si>
  <si>
    <t xml:space="preserve">F_dc</t>
  </si>
  <si>
    <t xml:space="preserve">Pc</t>
  </si>
  <si>
    <t xml:space="preserve">Tled</t>
  </si>
  <si>
    <t xml:space="preserve">TDigital</t>
  </si>
  <si>
    <t xml:space="preserve">TPreamp</t>
  </si>
  <si>
    <t xml:space="preserve">TPwrSpy</t>
  </si>
  <si>
    <t xml:space="preserve">TDrive</t>
  </si>
  <si>
    <t xml:space="preserve">Q_red</t>
  </si>
  <si>
    <t xml:space="preserve">Q_blue</t>
  </si>
  <si>
    <t xml:space="preserve">Q_farred</t>
  </si>
  <si>
    <t xml:space="preserve">TSPF</t>
  </si>
  <si>
    <t xml:space="preserve">state</t>
  </si>
  <si>
    <t xml:space="preserve">F_avg</t>
  </si>
  <si>
    <t xml:space="preserve">dF/dt</t>
  </si>
  <si>
    <t xml:space="preserve">dF_dc/dt</t>
  </si>
  <si>
    <t xml:space="preserve">F_dc_avg</t>
  </si>
  <si>
    <t xml:space="preserve">period</t>
  </si>
  <si>
    <t xml:space="preserve">co2_t</t>
  </si>
  <si>
    <t xml:space="preserve">h2o_t</t>
  </si>
  <si>
    <t xml:space="preserve">count</t>
  </si>
  <si>
    <t xml:space="preserve">co2_adj</t>
  </si>
  <si>
    <t xml:space="preserve">h2o_adj</t>
  </si>
  <si>
    <t xml:space="preserve">co2_match</t>
  </si>
  <si>
    <t xml:space="preserve">h2o_match</t>
  </si>
  <si>
    <t xml:space="preserve">co2_at</t>
  </si>
  <si>
    <t xml:space="preserve">h2o_at</t>
  </si>
  <si>
    <t xml:space="preserve">co2_cv</t>
  </si>
  <si>
    <t xml:space="preserve">h2o_cv</t>
  </si>
  <si>
    <t xml:space="preserve">ΔCO2:MN</t>
  </si>
  <si>
    <t xml:space="preserve">ΔCO2:SLP</t>
  </si>
  <si>
    <t xml:space="preserve">ΔCO2:SD</t>
  </si>
  <si>
    <t xml:space="preserve">ΔCO2:OK</t>
  </si>
  <si>
    <t xml:space="preserve">Stable</t>
  </si>
  <si>
    <t xml:space="preserve">Total</t>
  </si>
  <si>
    <t xml:space="preserve">State</t>
  </si>
  <si>
    <t xml:space="preserve">MatchValveR</t>
  </si>
  <si>
    <t xml:space="preserve">MatchValveS</t>
  </si>
  <si>
    <t xml:space="preserve">MatchCO2</t>
  </si>
  <si>
    <t xml:space="preserve">MatchH2O</t>
  </si>
  <si>
    <t xml:space="preserve">cf_co2_a</t>
  </si>
  <si>
    <t xml:space="preserve">cf_co2_b</t>
  </si>
  <si>
    <t xml:space="preserve">cf_co2_c</t>
  </si>
  <si>
    <t xml:space="preserve">cf_co2_d</t>
  </si>
  <si>
    <t xml:space="preserve">cf_h2o_a</t>
  </si>
  <si>
    <t xml:space="preserve">cf_h2o_b</t>
  </si>
  <si>
    <t xml:space="preserve">cf_h2o_c</t>
  </si>
  <si>
    <t xml:space="preserve">cf_h2o_d</t>
  </si>
  <si>
    <t xml:space="preserve">co2_fit_low</t>
  </si>
  <si>
    <t xml:space="preserve">co2_fit_high</t>
  </si>
  <si>
    <t xml:space="preserve">h2o_fit_low</t>
  </si>
  <si>
    <t xml:space="preserve">h2o_fit_high</t>
  </si>
  <si>
    <t xml:space="preserve">co2_elapsed</t>
  </si>
  <si>
    <t xml:space="preserve">h2o_elapsed</t>
  </si>
  <si>
    <t xml:space="preserve">CO2_f</t>
  </si>
  <si>
    <t xml:space="preserve">CO2_f_s</t>
  </si>
  <si>
    <t xml:space="preserve">Pump_f</t>
  </si>
  <si>
    <t xml:space="preserve">Pump_f_s</t>
  </si>
  <si>
    <t xml:space="preserve">Pump_p</t>
  </si>
  <si>
    <t xml:space="preserve">Pump_p_s</t>
  </si>
  <si>
    <t xml:space="preserve">Tboard</t>
  </si>
  <si>
    <t xml:space="preserve">V_system</t>
  </si>
  <si>
    <t xml:space="preserve">DIAG</t>
  </si>
  <si>
    <t xml:space="preserve">Flow_s</t>
  </si>
  <si>
    <t xml:space="preserve">Flow_r</t>
  </si>
  <si>
    <t xml:space="preserve">Txchg</t>
  </si>
  <si>
    <t xml:space="preserve">Tirga</t>
  </si>
  <si>
    <t xml:space="preserve">Tchopper</t>
  </si>
  <si>
    <t xml:space="preserve">Ts</t>
  </si>
  <si>
    <t xml:space="preserve">Tr</t>
  </si>
  <si>
    <t xml:space="preserve">CO2_%</t>
  </si>
  <si>
    <t xml:space="preserve">Desiccant_%</t>
  </si>
  <si>
    <t xml:space="preserve">Humidifier_%</t>
  </si>
  <si>
    <t xml:space="preserve">Txchg_sp</t>
  </si>
  <si>
    <t xml:space="preserve">CO2_r_sp</t>
  </si>
  <si>
    <t xml:space="preserve">H2O_r_sp</t>
  </si>
  <si>
    <t xml:space="preserve">SS_s</t>
  </si>
  <si>
    <t xml:space="preserve">SS_r</t>
  </si>
  <si>
    <t xml:space="preserve">s</t>
  </si>
  <si>
    <t xml:space="preserve">mol m⁻² s⁻¹</t>
  </si>
  <si>
    <t xml:space="preserve">mmol m⁻² s⁻¹</t>
  </si>
  <si>
    <t xml:space="preserve">µmol m⁻² s⁻¹</t>
  </si>
  <si>
    <t xml:space="preserve">µmol mol⁻¹</t>
  </si>
  <si>
    <t xml:space="preserve">W m⁻²</t>
  </si>
  <si>
    <t xml:space="preserve">°C</t>
  </si>
  <si>
    <t xml:space="preserve">kPa</t>
  </si>
  <si>
    <t xml:space="preserve">%</t>
  </si>
  <si>
    <t xml:space="preserve">µmol mol⁻¹ s⁻¹</t>
  </si>
  <si>
    <t xml:space="preserve">cm³</t>
  </si>
  <si>
    <t xml:space="preserve">mmol mol⁻¹</t>
  </si>
  <si>
    <t xml:space="preserve">mmol mol⁻¹ s⁻¹</t>
  </si>
  <si>
    <t xml:space="preserve">µmol s⁻¹</t>
  </si>
  <si>
    <t xml:space="preserve">µmol µmol⁻¹</t>
  </si>
  <si>
    <t xml:space="preserve">ms</t>
  </si>
  <si>
    <t xml:space="preserve">mol m⁻² s⁻²</t>
  </si>
  <si>
    <t xml:space="preserve">J/µmol</t>
  </si>
  <si>
    <t xml:space="preserve">cm²</t>
  </si>
  <si>
    <t xml:space="preserve">rpm</t>
  </si>
  <si>
    <t xml:space="preserve">min⁻¹</t>
  </si>
  <si>
    <t xml:space="preserve">secs</t>
  </si>
  <si>
    <t xml:space="preserve">µmol/mol</t>
  </si>
  <si>
    <t xml:space="preserve">mmol/mol</t>
  </si>
  <si>
    <t xml:space="preserve">µmol mol⁻¹ min⁻¹</t>
  </si>
  <si>
    <t xml:space="preserve">min</t>
  </si>
  <si>
    <t xml:space="preserve">V</t>
  </si>
  <si>
    <t xml:space="preserve">20210807 15:38:33</t>
  </si>
  <si>
    <t xml:space="preserve">15:38:33</t>
  </si>
  <si>
    <t xml:space="preserve">-</t>
  </si>
  <si>
    <t xml:space="preserve">MPF-470-20210807-15_38_34</t>
  </si>
  <si>
    <t xml:space="preserve">0: Broadleaf</t>
  </si>
  <si>
    <t xml:space="preserve">15:36:30</t>
  </si>
  <si>
    <t xml:space="preserve">1/1</t>
  </si>
  <si>
    <t xml:space="preserve">20210807 15:44:31</t>
  </si>
  <si>
    <t xml:space="preserve">15:44:31</t>
  </si>
  <si>
    <t xml:space="preserve">MPF-471-20210807-15_44_32</t>
  </si>
  <si>
    <t xml:space="preserve">15:40:29</t>
  </si>
  <si>
    <t xml:space="preserve">20210807 15:47:33</t>
  </si>
  <si>
    <t xml:space="preserve">15:47:33</t>
  </si>
  <si>
    <t xml:space="preserve">MPF-472-20210807-15_47_33</t>
  </si>
  <si>
    <t xml:space="preserve">15:46:21</t>
  </si>
  <si>
    <t xml:space="preserve">20210807 15:50:34</t>
  </si>
  <si>
    <t xml:space="preserve">15:50:34</t>
  </si>
  <si>
    <t xml:space="preserve">MPF-473-20210807-15_50_35</t>
  </si>
  <si>
    <t xml:space="preserve">15:48:51</t>
  </si>
  <si>
    <t xml:space="preserve">20210807 15:53:36</t>
  </si>
  <si>
    <t xml:space="preserve">15:53:36</t>
  </si>
  <si>
    <t xml:space="preserve">MPF-474-20210807-15_53_36</t>
  </si>
  <si>
    <t xml:space="preserve">15:51:50</t>
  </si>
  <si>
    <t xml:space="preserve">20210807 15:56:38</t>
  </si>
  <si>
    <t xml:space="preserve">15:56:38</t>
  </si>
  <si>
    <t xml:space="preserve">MPF-475-20210807-15_56_39</t>
  </si>
  <si>
    <t xml:space="preserve">15:55:17</t>
  </si>
  <si>
    <t xml:space="preserve">20210807 15:59:40</t>
  </si>
  <si>
    <t xml:space="preserve">15:59:40</t>
  </si>
  <si>
    <t xml:space="preserve">MPF-476-20210807-15_59_40</t>
  </si>
  <si>
    <t xml:space="preserve">15:57:38</t>
  </si>
  <si>
    <t xml:space="preserve">20210807 16:02:41</t>
  </si>
  <si>
    <t xml:space="preserve">16:02:41</t>
  </si>
  <si>
    <t xml:space="preserve">MPF-477-20210807-16_02_42</t>
  </si>
  <si>
    <t xml:space="preserve">16:00:35</t>
  </si>
  <si>
    <t xml:space="preserve">20210807 16:05:43</t>
  </si>
  <si>
    <t xml:space="preserve">16:05:43</t>
  </si>
  <si>
    <t xml:space="preserve">MPF-478-20210807-16_05_43</t>
  </si>
  <si>
    <t xml:space="preserve">16:03:37</t>
  </si>
  <si>
    <t xml:space="preserve">20210807 16:08:44</t>
  </si>
  <si>
    <t xml:space="preserve">16:08:44</t>
  </si>
  <si>
    <t xml:space="preserve">MPF-479-20210807-16_08_45</t>
  </si>
  <si>
    <t xml:space="preserve">16:06:44</t>
  </si>
  <si>
    <t xml:space="preserve">20210807 16:11:46</t>
  </si>
  <si>
    <t xml:space="preserve">16:11:46</t>
  </si>
  <si>
    <t xml:space="preserve">MPF-480-20210807-16_11_46</t>
  </si>
  <si>
    <t xml:space="preserve">16:10:22</t>
  </si>
  <si>
    <t xml:space="preserve">20210807 16:14:47</t>
  </si>
  <si>
    <t xml:space="preserve">16:14:47</t>
  </si>
  <si>
    <t xml:space="preserve">MPF-481-20210807-16_14_48</t>
  </si>
  <si>
    <t xml:space="preserve">16:12:44</t>
  </si>
  <si>
    <t xml:space="preserve">20210807 16:17:49</t>
  </si>
  <si>
    <t xml:space="preserve">16:17:49</t>
  </si>
  <si>
    <t xml:space="preserve">MPF-482-20210807-16_17_49</t>
  </si>
  <si>
    <t xml:space="preserve">16:15:55</t>
  </si>
  <si>
    <t xml:space="preserve">20210807 16:20:53</t>
  </si>
  <si>
    <t xml:space="preserve">16:20:53</t>
  </si>
  <si>
    <t xml:space="preserve">MPF-483-20210807-16_20_54</t>
  </si>
  <si>
    <t xml:space="preserve">16:18:52</t>
  </si>
  <si>
    <t xml:space="preserve">20210807 16:24:02</t>
  </si>
  <si>
    <t xml:space="preserve">16:24:02</t>
  </si>
  <si>
    <t xml:space="preserve">MPF-484-20210807-16_24_03</t>
  </si>
  <si>
    <t xml:space="preserve">16:21:54</t>
  </si>
  <si>
    <t xml:space="preserve">File opened</t>
  </si>
  <si>
    <t xml:space="preserve">2021-08-07 15:04:01</t>
  </si>
  <si>
    <t xml:space="preserve">Console s/n</t>
  </si>
  <si>
    <t xml:space="preserve">68C-022410</t>
  </si>
  <si>
    <t xml:space="preserve">Console ver</t>
  </si>
  <si>
    <t xml:space="preserve">Bluestem v.2.0.02</t>
  </si>
  <si>
    <t xml:space="preserve">Scripts ver</t>
  </si>
  <si>
    <t xml:space="preserve">2021.06  2.0.01, June 2021</t>
  </si>
  <si>
    <t xml:space="preserve">Head s/n</t>
  </si>
  <si>
    <t xml:space="preserve">68H-422400</t>
  </si>
  <si>
    <t xml:space="preserve">Head ver</t>
  </si>
  <si>
    <t xml:space="preserve">1.4.7</t>
  </si>
  <si>
    <t xml:space="preserve">Head cal</t>
  </si>
  <si>
    <t xml:space="preserve">{"oxygen": "1", "co2azero": "0.978236", "co2aspan1": "1.00241", "co2aspan2": "-0.0353394", "co2aspan2a": "0.286102", "co2aspan2b": "0.2839", "co2aspanconc1": "2470", "co2aspanconc2": "293.8", "co2bzero": "0.91684", "co2bspan1": "1.00234", "co2bspan2": "-0.0349974", "co2bspan2a": "0.292534", "co2bspan2b": "0.290224", "co2bspanconc1": "2470", "co2bspanconc2": "293.8", "h2oazero": "1.10688", "h2oaspan1": "1.00064", "h2oaspan2": "0", "h2oaspan2a": "0.0661794", "h2oaspan2b": "0.066222", "h2oaspanconc1": "12.55", "h2oaspanconc2": "0", "h2obzero": "1.10417", "h2obspan1": "1.00137", "h2obspan2": "0", "h2obspan2a": "0.068989", "h2obspan2b": "0.0690837", "h2obspanconc1": "12.55", "h2obspanconc2": "0", "tazero": "0.0513821", "tbzero": "0.0164795", "flowmeterzero": "1.00527", "flowazero": "0.315", "flowbzero": "0.29304", "chamberpressurezero": "2.51243", "ssa_ref": "39073.2", "ssb_ref": "26934.7"}</t>
  </si>
  <si>
    <t xml:space="preserve">Chamber type</t>
  </si>
  <si>
    <t xml:space="preserve">Chamber s/n</t>
  </si>
  <si>
    <t xml:space="preserve">MPF-282085</t>
  </si>
  <si>
    <t xml:space="preserve">Chamber rev</t>
  </si>
  <si>
    <t xml:space="preserve">0</t>
  </si>
  <si>
    <t xml:space="preserve">Chamber cal</t>
  </si>
  <si>
    <t xml:space="preserve">Fluorometer</t>
  </si>
  <si>
    <t xml:space="preserve">Flr. Version</t>
  </si>
  <si>
    <t xml:space="preserve">15:04:01</t>
  </si>
  <si>
    <t xml:space="preserve">Stability Definition:	ΔCO2 (Meas2): Slp&lt;0.2 Std&lt;0.05 Per=20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</si>
</sst>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L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5" hidden="false" customHeight="false" outlineLevel="0" collapsed="false">
      <c r="B3" s="0" t="n">
        <v>4</v>
      </c>
      <c r="C3" s="0" t="s">
        <v>3</v>
      </c>
    </row>
    <row r="4" customFormat="false" ht="15" hidden="false" customHeight="false" outlineLevel="0" collapsed="false">
      <c r="A4" s="0" t="s">
        <v>4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0" t="s">
        <v>11</v>
      </c>
      <c r="I4" s="0" t="s">
        <v>12</v>
      </c>
      <c r="J4" s="0" t="s">
        <v>13</v>
      </c>
      <c r="K4" s="0" t="s">
        <v>14</v>
      </c>
    </row>
    <row r="5" customFormat="false" ht="15" hidden="false" customHeight="false" outlineLevel="0" collapsed="false">
      <c r="B5" s="0" t="s">
        <v>15</v>
      </c>
      <c r="C5" s="0" t="s">
        <v>16</v>
      </c>
      <c r="D5" s="0" t="n">
        <v>0.578</v>
      </c>
      <c r="E5" s="0" t="n">
        <v>0.5229739</v>
      </c>
      <c r="F5" s="0" t="n">
        <v>0.003740252</v>
      </c>
      <c r="G5" s="0" t="n">
        <v>-0.06197961</v>
      </c>
      <c r="H5" s="0" t="n">
        <v>-0.005608586</v>
      </c>
      <c r="I5" s="0" t="n">
        <v>1</v>
      </c>
      <c r="J5" s="0" t="n">
        <v>6</v>
      </c>
      <c r="K5" s="0" t="n">
        <v>96.9</v>
      </c>
    </row>
    <row r="6" customFormat="false" ht="15" hidden="false" customHeight="false" outlineLevel="0" collapsed="false">
      <c r="A6" s="0" t="s">
        <v>17</v>
      </c>
      <c r="B6" s="0" t="s">
        <v>18</v>
      </c>
    </row>
    <row r="7" customFormat="false" ht="15" hidden="false" customHeight="false" outlineLevel="0" collapsed="false">
      <c r="B7" s="0" t="n">
        <v>2</v>
      </c>
    </row>
    <row r="8" customFormat="false" ht="15" hidden="false" customHeight="false" outlineLevel="0" collapsed="false">
      <c r="A8" s="0" t="s">
        <v>19</v>
      </c>
      <c r="B8" s="0" t="s">
        <v>20</v>
      </c>
      <c r="C8" s="0" t="s">
        <v>21</v>
      </c>
      <c r="D8" s="0" t="s">
        <v>22</v>
      </c>
      <c r="E8" s="0" t="s">
        <v>23</v>
      </c>
    </row>
    <row r="9" customFormat="false" ht="15" hidden="false" customHeight="false" outlineLevel="0" collapsed="false">
      <c r="B9" s="0" t="n">
        <v>0</v>
      </c>
      <c r="C9" s="0" t="n">
        <v>1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s">
        <v>24</v>
      </c>
      <c r="B10" s="0" t="s">
        <v>25</v>
      </c>
      <c r="C10" s="0" t="s">
        <v>26</v>
      </c>
      <c r="D10" s="0" t="s">
        <v>27</v>
      </c>
      <c r="E10" s="0" t="s">
        <v>28</v>
      </c>
      <c r="F10" s="0" t="s">
        <v>29</v>
      </c>
      <c r="G10" s="0" t="s">
        <v>30</v>
      </c>
      <c r="H10" s="0" t="s">
        <v>31</v>
      </c>
      <c r="I10" s="0" t="s">
        <v>32</v>
      </c>
      <c r="J10" s="0" t="s">
        <v>33</v>
      </c>
      <c r="K10" s="0" t="s">
        <v>34</v>
      </c>
      <c r="L10" s="0" t="s">
        <v>35</v>
      </c>
      <c r="M10" s="0" t="s">
        <v>36</v>
      </c>
      <c r="N10" s="0" t="s">
        <v>37</v>
      </c>
      <c r="O10" s="0" t="s">
        <v>38</v>
      </c>
      <c r="P10" s="0" t="s">
        <v>39</v>
      </c>
      <c r="Q10" s="0" t="s">
        <v>40</v>
      </c>
    </row>
    <row r="11" customFormat="false" ht="15" hidden="false" customHeight="false" outlineLevel="0" collapsed="false">
      <c r="B11" s="0" t="s">
        <v>41</v>
      </c>
      <c r="C11" s="0" t="s">
        <v>42</v>
      </c>
      <c r="D11" s="0" t="n">
        <v>0.8</v>
      </c>
      <c r="E11" s="0" t="n">
        <v>0.84</v>
      </c>
      <c r="F11" s="0" t="n">
        <v>0.7</v>
      </c>
      <c r="G11" s="0" t="n">
        <v>0.87</v>
      </c>
      <c r="H11" s="0" t="n">
        <v>0.75</v>
      </c>
      <c r="I11" s="0" t="n">
        <v>0.84</v>
      </c>
      <c r="J11" s="0" t="n">
        <v>0.87</v>
      </c>
      <c r="K11" s="0" t="n">
        <v>0.1911</v>
      </c>
      <c r="L11" s="0" t="n">
        <v>0.1512</v>
      </c>
      <c r="M11" s="0" t="n">
        <v>0.161</v>
      </c>
      <c r="N11" s="0" t="n">
        <v>0.2262</v>
      </c>
      <c r="O11" s="0" t="n">
        <v>0.1575</v>
      </c>
      <c r="P11" s="0" t="n">
        <v>0.1596</v>
      </c>
      <c r="Q11" s="0" t="n">
        <v>0.2175</v>
      </c>
    </row>
    <row r="12" customFormat="false" ht="15" hidden="false" customHeight="false" outlineLevel="0" collapsed="false">
      <c r="A12" s="0" t="s">
        <v>43</v>
      </c>
      <c r="B12" s="0" t="s">
        <v>44</v>
      </c>
      <c r="C12" s="0" t="s">
        <v>45</v>
      </c>
      <c r="D12" s="0" t="s">
        <v>46</v>
      </c>
      <c r="E12" s="0" t="s">
        <v>47</v>
      </c>
      <c r="F12" s="0" t="s">
        <v>48</v>
      </c>
    </row>
    <row r="13" customFormat="false" ht="15" hidden="false" customHeight="false" outlineLevel="0" collapsed="false">
      <c r="B13" s="0" t="n">
        <v>0</v>
      </c>
      <c r="C13" s="0" t="n">
        <v>0</v>
      </c>
      <c r="D13" s="0" t="n">
        <v>0</v>
      </c>
      <c r="E13" s="0" t="n">
        <v>0</v>
      </c>
      <c r="F13" s="0" t="n">
        <v>1</v>
      </c>
    </row>
    <row r="14" customFormat="false" ht="15" hidden="false" customHeight="false" outlineLevel="0" collapsed="false">
      <c r="A14" s="0" t="s">
        <v>49</v>
      </c>
      <c r="B14" s="0" t="s">
        <v>50</v>
      </c>
      <c r="C14" s="0" t="s">
        <v>51</v>
      </c>
      <c r="D14" s="0" t="s">
        <v>52</v>
      </c>
      <c r="E14" s="0" t="s">
        <v>53</v>
      </c>
      <c r="F14" s="0" t="s">
        <v>54</v>
      </c>
      <c r="G14" s="0" t="s">
        <v>55</v>
      </c>
      <c r="H14" s="0" t="s">
        <v>56</v>
      </c>
    </row>
    <row r="15" customFormat="false" ht="15" hidden="false" customHeight="false" outlineLevel="0" collapsed="false">
      <c r="B15" s="0" t="n">
        <v>-6276</v>
      </c>
      <c r="C15" s="0" t="n">
        <v>6.6</v>
      </c>
      <c r="D15" s="0" t="n">
        <v>1.709E-005</v>
      </c>
      <c r="E15" s="0" t="n">
        <v>3.11</v>
      </c>
      <c r="F15" s="0" t="s">
        <v>57</v>
      </c>
      <c r="G15" s="0" t="s">
        <v>58</v>
      </c>
      <c r="H15" s="0" t="n">
        <v>0</v>
      </c>
    </row>
    <row r="16" customFormat="false" ht="15" hidden="false" customHeight="false" outlineLevel="0" collapsed="false">
      <c r="A16" s="0" t="s">
        <v>59</v>
      </c>
      <c r="B16" s="0" t="s">
        <v>59</v>
      </c>
      <c r="C16" s="0" t="s">
        <v>59</v>
      </c>
      <c r="D16" s="0" t="s">
        <v>59</v>
      </c>
      <c r="E16" s="0" t="s">
        <v>59</v>
      </c>
      <c r="F16" s="0" t="s">
        <v>59</v>
      </c>
      <c r="G16" s="0" t="s">
        <v>60</v>
      </c>
      <c r="H16" s="0" t="s">
        <v>60</v>
      </c>
      <c r="I16" s="0" t="s">
        <v>60</v>
      </c>
      <c r="J16" s="0" t="s">
        <v>60</v>
      </c>
      <c r="K16" s="0" t="s">
        <v>60</v>
      </c>
      <c r="L16" s="0" t="s">
        <v>60</v>
      </c>
      <c r="M16" s="0" t="s">
        <v>60</v>
      </c>
      <c r="N16" s="0" t="s">
        <v>60</v>
      </c>
      <c r="O16" s="0" t="s">
        <v>60</v>
      </c>
      <c r="P16" s="0" t="s">
        <v>60</v>
      </c>
      <c r="Q16" s="0" t="s">
        <v>60</v>
      </c>
      <c r="R16" s="0" t="s">
        <v>60</v>
      </c>
      <c r="S16" s="0" t="s">
        <v>60</v>
      </c>
      <c r="T16" s="0" t="s">
        <v>60</v>
      </c>
      <c r="U16" s="0" t="s">
        <v>60</v>
      </c>
      <c r="V16" s="0" t="s">
        <v>60</v>
      </c>
      <c r="W16" s="0" t="s">
        <v>60</v>
      </c>
      <c r="X16" s="0" t="s">
        <v>60</v>
      </c>
      <c r="Y16" s="0" t="s">
        <v>60</v>
      </c>
      <c r="Z16" s="0" t="s">
        <v>60</v>
      </c>
      <c r="AA16" s="0" t="s">
        <v>60</v>
      </c>
      <c r="AB16" s="0" t="s">
        <v>60</v>
      </c>
      <c r="AC16" s="0" t="s">
        <v>60</v>
      </c>
      <c r="AD16" s="0" t="s">
        <v>60</v>
      </c>
      <c r="AE16" s="0" t="s">
        <v>60</v>
      </c>
      <c r="AF16" s="0" t="s">
        <v>60</v>
      </c>
      <c r="AG16" s="0" t="s">
        <v>61</v>
      </c>
      <c r="AH16" s="0" t="s">
        <v>61</v>
      </c>
      <c r="AI16" s="0" t="s">
        <v>61</v>
      </c>
      <c r="AJ16" s="0" t="s">
        <v>61</v>
      </c>
      <c r="AK16" s="0" t="s">
        <v>61</v>
      </c>
      <c r="AL16" s="0" t="s">
        <v>61</v>
      </c>
      <c r="AM16" s="0" t="s">
        <v>61</v>
      </c>
      <c r="AN16" s="0" t="s">
        <v>61</v>
      </c>
      <c r="AO16" s="0" t="s">
        <v>61</v>
      </c>
      <c r="AP16" s="0" t="s">
        <v>61</v>
      </c>
      <c r="AQ16" s="0" t="s">
        <v>62</v>
      </c>
      <c r="AR16" s="0" t="s">
        <v>62</v>
      </c>
      <c r="AS16" s="0" t="s">
        <v>62</v>
      </c>
      <c r="AT16" s="0" t="s">
        <v>62</v>
      </c>
      <c r="AU16" s="0" t="s">
        <v>62</v>
      </c>
      <c r="AV16" s="0" t="s">
        <v>63</v>
      </c>
      <c r="AW16" s="0" t="s">
        <v>63</v>
      </c>
      <c r="AX16" s="0" t="s">
        <v>63</v>
      </c>
      <c r="AY16" s="0" t="s">
        <v>63</v>
      </c>
      <c r="AZ16" s="0" t="s">
        <v>63</v>
      </c>
      <c r="BA16" s="0" t="s">
        <v>63</v>
      </c>
      <c r="BB16" s="0" t="s">
        <v>63</v>
      </c>
      <c r="BC16" s="0" t="s">
        <v>63</v>
      </c>
      <c r="BD16" s="0" t="s">
        <v>63</v>
      </c>
      <c r="BE16" s="0" t="s">
        <v>63</v>
      </c>
      <c r="BF16" s="0" t="s">
        <v>63</v>
      </c>
      <c r="BG16" s="0" t="s">
        <v>63</v>
      </c>
      <c r="BH16" s="0" t="s">
        <v>63</v>
      </c>
      <c r="BI16" s="0" t="s">
        <v>63</v>
      </c>
      <c r="BJ16" s="0" t="s">
        <v>63</v>
      </c>
      <c r="BK16" s="0" t="s">
        <v>63</v>
      </c>
      <c r="BL16" s="0" t="s">
        <v>63</v>
      </c>
      <c r="BM16" s="0" t="s">
        <v>63</v>
      </c>
      <c r="BN16" s="0" t="s">
        <v>63</v>
      </c>
      <c r="BO16" s="0" t="s">
        <v>63</v>
      </c>
      <c r="BP16" s="0" t="s">
        <v>63</v>
      </c>
      <c r="BQ16" s="0" t="s">
        <v>63</v>
      </c>
      <c r="BR16" s="0" t="s">
        <v>63</v>
      </c>
      <c r="BS16" s="0" t="s">
        <v>63</v>
      </c>
      <c r="BT16" s="0" t="s">
        <v>63</v>
      </c>
      <c r="BU16" s="0" t="s">
        <v>63</v>
      </c>
      <c r="BV16" s="0" t="s">
        <v>63</v>
      </c>
      <c r="BW16" s="0" t="s">
        <v>63</v>
      </c>
      <c r="BX16" s="0" t="s">
        <v>64</v>
      </c>
      <c r="BY16" s="0" t="s">
        <v>64</v>
      </c>
      <c r="BZ16" s="0" t="s">
        <v>64</v>
      </c>
      <c r="CA16" s="0" t="s">
        <v>64</v>
      </c>
      <c r="CB16" s="0" t="s">
        <v>64</v>
      </c>
      <c r="CC16" s="0" t="s">
        <v>64</v>
      </c>
      <c r="CD16" s="0" t="s">
        <v>64</v>
      </c>
      <c r="CE16" s="0" t="s">
        <v>64</v>
      </c>
      <c r="CF16" s="0" t="s">
        <v>65</v>
      </c>
      <c r="CG16" s="0" t="s">
        <v>65</v>
      </c>
      <c r="CH16" s="0" t="s">
        <v>65</v>
      </c>
      <c r="CI16" s="0" t="s">
        <v>65</v>
      </c>
      <c r="CJ16" s="0" t="s">
        <v>17</v>
      </c>
      <c r="CK16" s="0" t="s">
        <v>17</v>
      </c>
      <c r="CL16" s="0" t="s">
        <v>17</v>
      </c>
      <c r="CM16" s="0" t="s">
        <v>17</v>
      </c>
      <c r="CN16" s="0" t="s">
        <v>66</v>
      </c>
      <c r="CO16" s="0" t="s">
        <v>66</v>
      </c>
      <c r="CP16" s="0" t="s">
        <v>66</v>
      </c>
      <c r="CQ16" s="0" t="s">
        <v>66</v>
      </c>
      <c r="CR16" s="0" t="s">
        <v>66</v>
      </c>
      <c r="CS16" s="0" t="s">
        <v>66</v>
      </c>
      <c r="CT16" s="0" t="s">
        <v>66</v>
      </c>
      <c r="CU16" s="0" t="s">
        <v>66</v>
      </c>
      <c r="CV16" s="0" t="s">
        <v>66</v>
      </c>
      <c r="CW16" s="0" t="s">
        <v>66</v>
      </c>
      <c r="CX16" s="0" t="s">
        <v>66</v>
      </c>
      <c r="CY16" s="0" t="s">
        <v>66</v>
      </c>
      <c r="CZ16" s="0" t="s">
        <v>66</v>
      </c>
      <c r="DA16" s="0" t="s">
        <v>66</v>
      </c>
      <c r="DB16" s="0" t="s">
        <v>66</v>
      </c>
      <c r="DC16" s="0" t="s">
        <v>66</v>
      </c>
      <c r="DD16" s="0" t="s">
        <v>66</v>
      </c>
      <c r="DE16" s="0" t="s">
        <v>66</v>
      </c>
      <c r="DF16" s="0" t="s">
        <v>67</v>
      </c>
      <c r="DG16" s="0" t="s">
        <v>67</v>
      </c>
      <c r="DH16" s="0" t="s">
        <v>67</v>
      </c>
      <c r="DI16" s="0" t="s">
        <v>67</v>
      </c>
      <c r="DJ16" s="0" t="s">
        <v>67</v>
      </c>
      <c r="DK16" s="0" t="s">
        <v>67</v>
      </c>
      <c r="DL16" s="0" t="s">
        <v>67</v>
      </c>
      <c r="DM16" s="0" t="s">
        <v>67</v>
      </c>
      <c r="DN16" s="0" t="s">
        <v>67</v>
      </c>
      <c r="DO16" s="0" t="s">
        <v>67</v>
      </c>
      <c r="DP16" s="0" t="s">
        <v>67</v>
      </c>
      <c r="DQ16" s="0" t="s">
        <v>67</v>
      </c>
      <c r="DR16" s="0" t="s">
        <v>67</v>
      </c>
      <c r="DS16" s="0" t="s">
        <v>67</v>
      </c>
      <c r="DT16" s="0" t="s">
        <v>67</v>
      </c>
      <c r="DU16" s="0" t="s">
        <v>67</v>
      </c>
      <c r="DV16" s="0" t="s">
        <v>67</v>
      </c>
      <c r="DW16" s="0" t="s">
        <v>67</v>
      </c>
      <c r="DX16" s="0" t="s">
        <v>68</v>
      </c>
      <c r="DY16" s="0" t="s">
        <v>68</v>
      </c>
      <c r="DZ16" s="0" t="s">
        <v>68</v>
      </c>
      <c r="EA16" s="0" t="s">
        <v>68</v>
      </c>
      <c r="EB16" s="0" t="s">
        <v>68</v>
      </c>
      <c r="EC16" s="0" t="s">
        <v>69</v>
      </c>
      <c r="ED16" s="0" t="s">
        <v>69</v>
      </c>
      <c r="EE16" s="0" t="s">
        <v>69</v>
      </c>
      <c r="EF16" s="0" t="s">
        <v>69</v>
      </c>
      <c r="EG16" s="0" t="s">
        <v>69</v>
      </c>
      <c r="EH16" s="0" t="s">
        <v>69</v>
      </c>
      <c r="EI16" s="0" t="s">
        <v>69</v>
      </c>
      <c r="EJ16" s="0" t="s">
        <v>69</v>
      </c>
      <c r="EK16" s="0" t="s">
        <v>69</v>
      </c>
      <c r="EL16" s="0" t="s">
        <v>69</v>
      </c>
      <c r="EM16" s="0" t="s">
        <v>69</v>
      </c>
      <c r="EN16" s="0" t="s">
        <v>69</v>
      </c>
      <c r="EO16" s="0" t="s">
        <v>69</v>
      </c>
      <c r="EP16" s="0" t="s">
        <v>70</v>
      </c>
      <c r="EQ16" s="0" t="s">
        <v>70</v>
      </c>
      <c r="ER16" s="0" t="s">
        <v>70</v>
      </c>
      <c r="ES16" s="0" t="s">
        <v>70</v>
      </c>
      <c r="ET16" s="0" t="s">
        <v>70</v>
      </c>
      <c r="EU16" s="0" t="s">
        <v>70</v>
      </c>
      <c r="EV16" s="0" t="s">
        <v>70</v>
      </c>
      <c r="EW16" s="0" t="s">
        <v>71</v>
      </c>
      <c r="EX16" s="0" t="s">
        <v>71</v>
      </c>
      <c r="EY16" s="0" t="s">
        <v>71</v>
      </c>
      <c r="EZ16" s="0" t="s">
        <v>71</v>
      </c>
      <c r="FA16" s="0" t="s">
        <v>71</v>
      </c>
      <c r="FB16" s="0" t="s">
        <v>71</v>
      </c>
      <c r="FC16" s="0" t="s">
        <v>71</v>
      </c>
      <c r="FD16" s="0" t="s">
        <v>71</v>
      </c>
      <c r="FE16" s="0" t="s">
        <v>71</v>
      </c>
      <c r="FF16" s="0" t="s">
        <v>71</v>
      </c>
      <c r="FG16" s="0" t="s">
        <v>71</v>
      </c>
      <c r="FH16" s="0" t="s">
        <v>71</v>
      </c>
      <c r="FI16" s="0" t="s">
        <v>71</v>
      </c>
      <c r="FJ16" s="0" t="s">
        <v>71</v>
      </c>
      <c r="FK16" s="0" t="s">
        <v>71</v>
      </c>
      <c r="FL16" s="0" t="s">
        <v>71</v>
      </c>
      <c r="FM16" s="0" t="s">
        <v>71</v>
      </c>
      <c r="FN16" s="0" t="s">
        <v>71</v>
      </c>
      <c r="FO16" s="0" t="s">
        <v>72</v>
      </c>
      <c r="FP16" s="0" t="s">
        <v>72</v>
      </c>
      <c r="FQ16" s="0" t="s">
        <v>72</v>
      </c>
      <c r="FR16" s="0" t="s">
        <v>72</v>
      </c>
      <c r="FS16" s="0" t="s">
        <v>72</v>
      </c>
      <c r="FT16" s="0" t="s">
        <v>72</v>
      </c>
      <c r="FU16" s="0" t="s">
        <v>72</v>
      </c>
      <c r="FV16" s="0" t="s">
        <v>72</v>
      </c>
      <c r="FW16" s="0" t="s">
        <v>73</v>
      </c>
      <c r="FX16" s="0" t="s">
        <v>73</v>
      </c>
      <c r="FY16" s="0" t="s">
        <v>73</v>
      </c>
      <c r="FZ16" s="0" t="s">
        <v>73</v>
      </c>
      <c r="GA16" s="0" t="s">
        <v>73</v>
      </c>
      <c r="GB16" s="0" t="s">
        <v>73</v>
      </c>
      <c r="GC16" s="0" t="s">
        <v>73</v>
      </c>
      <c r="GD16" s="0" t="s">
        <v>73</v>
      </c>
      <c r="GE16" s="0" t="s">
        <v>73</v>
      </c>
      <c r="GF16" s="0" t="s">
        <v>73</v>
      </c>
      <c r="GG16" s="0" t="s">
        <v>73</v>
      </c>
      <c r="GH16" s="0" t="s">
        <v>73</v>
      </c>
      <c r="GI16" s="0" t="s">
        <v>73</v>
      </c>
      <c r="GJ16" s="0" t="s">
        <v>73</v>
      </c>
      <c r="GK16" s="0" t="s">
        <v>73</v>
      </c>
      <c r="GL16" s="0" t="s">
        <v>73</v>
      </c>
    </row>
    <row r="17" customFormat="false" ht="15" hidden="false" customHeight="false" outlineLevel="0" collapsed="false">
      <c r="A17" s="0" t="s">
        <v>74</v>
      </c>
      <c r="B17" s="0" t="s">
        <v>75</v>
      </c>
      <c r="C17" s="0" t="s">
        <v>76</v>
      </c>
      <c r="D17" s="0" t="s">
        <v>77</v>
      </c>
      <c r="E17" s="0" t="s">
        <v>78</v>
      </c>
      <c r="F17" s="0" t="s">
        <v>79</v>
      </c>
      <c r="G17" s="0" t="s">
        <v>80</v>
      </c>
      <c r="H17" s="0" t="s">
        <v>81</v>
      </c>
      <c r="I17" s="0" t="s">
        <v>82</v>
      </c>
      <c r="J17" s="0" t="s">
        <v>83</v>
      </c>
      <c r="K17" s="0" t="s">
        <v>84</v>
      </c>
      <c r="L17" s="0" t="s">
        <v>85</v>
      </c>
      <c r="M17" s="0" t="s">
        <v>86</v>
      </c>
      <c r="N17" s="0" t="s">
        <v>87</v>
      </c>
      <c r="O17" s="0" t="s">
        <v>88</v>
      </c>
      <c r="P17" s="0" t="s">
        <v>89</v>
      </c>
      <c r="Q17" s="0" t="s">
        <v>90</v>
      </c>
      <c r="R17" s="0" t="s">
        <v>91</v>
      </c>
      <c r="S17" s="0" t="s">
        <v>92</v>
      </c>
      <c r="T17" s="0" t="s">
        <v>93</v>
      </c>
      <c r="U17" s="0" t="s">
        <v>94</v>
      </c>
      <c r="V17" s="0" t="s">
        <v>95</v>
      </c>
      <c r="W17" s="0" t="s">
        <v>96</v>
      </c>
      <c r="X17" s="0" t="s">
        <v>97</v>
      </c>
      <c r="Y17" s="0" t="s">
        <v>98</v>
      </c>
      <c r="Z17" s="0" t="s">
        <v>99</v>
      </c>
      <c r="AA17" s="0" t="s">
        <v>100</v>
      </c>
      <c r="AB17" s="0" t="s">
        <v>101</v>
      </c>
      <c r="AC17" s="0" t="s">
        <v>102</v>
      </c>
      <c r="AD17" s="0" t="s">
        <v>103</v>
      </c>
      <c r="AE17" s="0" t="s">
        <v>104</v>
      </c>
      <c r="AF17" s="0" t="s">
        <v>105</v>
      </c>
      <c r="AG17" s="0" t="s">
        <v>106</v>
      </c>
      <c r="AH17" s="0" t="s">
        <v>107</v>
      </c>
      <c r="AI17" s="0" t="s">
        <v>108</v>
      </c>
      <c r="AJ17" s="0" t="s">
        <v>109</v>
      </c>
      <c r="AK17" s="0" t="s">
        <v>110</v>
      </c>
      <c r="AL17" s="0" t="s">
        <v>111</v>
      </c>
      <c r="AM17" s="0" t="s">
        <v>112</v>
      </c>
      <c r="AN17" s="0" t="s">
        <v>113</v>
      </c>
      <c r="AO17" s="0" t="s">
        <v>114</v>
      </c>
      <c r="AP17" s="0" t="s">
        <v>115</v>
      </c>
      <c r="AQ17" s="0" t="s">
        <v>62</v>
      </c>
      <c r="AR17" s="0" t="s">
        <v>116</v>
      </c>
      <c r="AS17" s="0" t="s">
        <v>117</v>
      </c>
      <c r="AT17" s="0" t="s">
        <v>118</v>
      </c>
      <c r="AU17" s="0" t="s">
        <v>119</v>
      </c>
      <c r="AV17" s="0" t="s">
        <v>120</v>
      </c>
      <c r="AW17" s="0" t="s">
        <v>121</v>
      </c>
      <c r="AX17" s="0" t="s">
        <v>122</v>
      </c>
      <c r="AY17" s="0" t="s">
        <v>123</v>
      </c>
      <c r="AZ17" s="0" t="s">
        <v>124</v>
      </c>
      <c r="BA17" s="0" t="s">
        <v>125</v>
      </c>
      <c r="BB17" s="0" t="s">
        <v>126</v>
      </c>
      <c r="BC17" s="0" t="s">
        <v>127</v>
      </c>
      <c r="BD17" s="0" t="s">
        <v>128</v>
      </c>
      <c r="BE17" s="0" t="s">
        <v>129</v>
      </c>
      <c r="BF17" s="0" t="s">
        <v>130</v>
      </c>
      <c r="BG17" s="0" t="s">
        <v>131</v>
      </c>
      <c r="BH17" s="0" t="s">
        <v>132</v>
      </c>
      <c r="BI17" s="0" t="s">
        <v>133</v>
      </c>
      <c r="BJ17" s="0" t="s">
        <v>134</v>
      </c>
      <c r="BK17" s="0" t="s">
        <v>135</v>
      </c>
      <c r="BL17" s="0" t="s">
        <v>136</v>
      </c>
      <c r="BM17" s="0" t="s">
        <v>137</v>
      </c>
      <c r="BN17" s="0" t="s">
        <v>138</v>
      </c>
      <c r="BO17" s="0" t="s">
        <v>139</v>
      </c>
      <c r="BP17" s="0" t="s">
        <v>140</v>
      </c>
      <c r="BQ17" s="0" t="s">
        <v>141</v>
      </c>
      <c r="BR17" s="0" t="s">
        <v>142</v>
      </c>
      <c r="BS17" s="0" t="s">
        <v>143</v>
      </c>
      <c r="BT17" s="0" t="s">
        <v>144</v>
      </c>
      <c r="BU17" s="0" t="s">
        <v>145</v>
      </c>
      <c r="BV17" s="0" t="s">
        <v>146</v>
      </c>
      <c r="BW17" s="0" t="s">
        <v>147</v>
      </c>
      <c r="BX17" s="0" t="s">
        <v>148</v>
      </c>
      <c r="BY17" s="0" t="s">
        <v>149</v>
      </c>
      <c r="BZ17" s="0" t="s">
        <v>150</v>
      </c>
      <c r="CA17" s="0" t="s">
        <v>151</v>
      </c>
      <c r="CB17" s="0" t="s">
        <v>152</v>
      </c>
      <c r="CC17" s="0" t="s">
        <v>153</v>
      </c>
      <c r="CD17" s="0" t="s">
        <v>154</v>
      </c>
      <c r="CE17" s="0" t="s">
        <v>155</v>
      </c>
      <c r="CF17" s="0" t="s">
        <v>156</v>
      </c>
      <c r="CG17" s="0" t="s">
        <v>157</v>
      </c>
      <c r="CH17" s="0" t="s">
        <v>158</v>
      </c>
      <c r="CI17" s="0" t="s">
        <v>159</v>
      </c>
      <c r="CJ17" s="0" t="s">
        <v>160</v>
      </c>
      <c r="CK17" s="0" t="s">
        <v>161</v>
      </c>
      <c r="CL17" s="0" t="s">
        <v>162</v>
      </c>
      <c r="CM17" s="0" t="s">
        <v>163</v>
      </c>
      <c r="CN17" s="0" t="s">
        <v>80</v>
      </c>
      <c r="CO17" s="0" t="s">
        <v>164</v>
      </c>
      <c r="CP17" s="0" t="s">
        <v>165</v>
      </c>
      <c r="CQ17" s="0" t="s">
        <v>166</v>
      </c>
      <c r="CR17" s="0" t="s">
        <v>167</v>
      </c>
      <c r="CS17" s="0" t="s">
        <v>168</v>
      </c>
      <c r="CT17" s="0" t="s">
        <v>169</v>
      </c>
      <c r="CU17" s="0" t="s">
        <v>170</v>
      </c>
      <c r="CV17" s="0" t="s">
        <v>171</v>
      </c>
      <c r="CW17" s="0" t="s">
        <v>172</v>
      </c>
      <c r="CX17" s="0" t="s">
        <v>173</v>
      </c>
      <c r="CY17" s="0" t="s">
        <v>174</v>
      </c>
      <c r="CZ17" s="0" t="s">
        <v>175</v>
      </c>
      <c r="DA17" s="0" t="s">
        <v>176</v>
      </c>
      <c r="DB17" s="0" t="s">
        <v>177</v>
      </c>
      <c r="DC17" s="0" t="s">
        <v>178</v>
      </c>
      <c r="DD17" s="0" t="s">
        <v>179</v>
      </c>
      <c r="DE17" s="0" t="s">
        <v>180</v>
      </c>
      <c r="DF17" s="0" t="s">
        <v>181</v>
      </c>
      <c r="DG17" s="0" t="s">
        <v>182</v>
      </c>
      <c r="DH17" s="0" t="s">
        <v>183</v>
      </c>
      <c r="DI17" s="0" t="s">
        <v>184</v>
      </c>
      <c r="DJ17" s="0" t="s">
        <v>185</v>
      </c>
      <c r="DK17" s="0" t="s">
        <v>186</v>
      </c>
      <c r="DL17" s="0" t="s">
        <v>187</v>
      </c>
      <c r="DM17" s="0" t="s">
        <v>188</v>
      </c>
      <c r="DN17" s="0" t="s">
        <v>189</v>
      </c>
      <c r="DO17" s="0" t="s">
        <v>190</v>
      </c>
      <c r="DP17" s="0" t="s">
        <v>191</v>
      </c>
      <c r="DQ17" s="0" t="s">
        <v>192</v>
      </c>
      <c r="DR17" s="0" t="s">
        <v>193</v>
      </c>
      <c r="DS17" s="0" t="s">
        <v>194</v>
      </c>
      <c r="DT17" s="0" t="s">
        <v>195</v>
      </c>
      <c r="DU17" s="0" t="s">
        <v>196</v>
      </c>
      <c r="DV17" s="0" t="s">
        <v>197</v>
      </c>
      <c r="DW17" s="0" t="s">
        <v>198</v>
      </c>
      <c r="DX17" s="0" t="s">
        <v>199</v>
      </c>
      <c r="DY17" s="0" t="s">
        <v>200</v>
      </c>
      <c r="DZ17" s="0" t="s">
        <v>201</v>
      </c>
      <c r="EA17" s="0" t="s">
        <v>202</v>
      </c>
      <c r="EB17" s="0" t="s">
        <v>203</v>
      </c>
      <c r="EC17" s="0" t="s">
        <v>75</v>
      </c>
      <c r="ED17" s="0" t="s">
        <v>78</v>
      </c>
      <c r="EE17" s="0" t="s">
        <v>204</v>
      </c>
      <c r="EF17" s="0" t="s">
        <v>205</v>
      </c>
      <c r="EG17" s="0" t="s">
        <v>206</v>
      </c>
      <c r="EH17" s="0" t="s">
        <v>207</v>
      </c>
      <c r="EI17" s="0" t="s">
        <v>208</v>
      </c>
      <c r="EJ17" s="0" t="s">
        <v>209</v>
      </c>
      <c r="EK17" s="0" t="s">
        <v>210</v>
      </c>
      <c r="EL17" s="0" t="s">
        <v>211</v>
      </c>
      <c r="EM17" s="0" t="s">
        <v>212</v>
      </c>
      <c r="EN17" s="0" t="s">
        <v>213</v>
      </c>
      <c r="EO17" s="0" t="s">
        <v>214</v>
      </c>
      <c r="EP17" s="0" t="s">
        <v>215</v>
      </c>
      <c r="EQ17" s="0" t="s">
        <v>216</v>
      </c>
      <c r="ER17" s="0" t="s">
        <v>217</v>
      </c>
      <c r="ES17" s="0" t="s">
        <v>218</v>
      </c>
      <c r="ET17" s="0" t="s">
        <v>219</v>
      </c>
      <c r="EU17" s="0" t="s">
        <v>220</v>
      </c>
      <c r="EV17" s="0" t="s">
        <v>221</v>
      </c>
      <c r="EW17" s="0" t="s">
        <v>222</v>
      </c>
      <c r="EX17" s="0" t="s">
        <v>223</v>
      </c>
      <c r="EY17" s="0" t="s">
        <v>224</v>
      </c>
      <c r="EZ17" s="0" t="s">
        <v>225</v>
      </c>
      <c r="FA17" s="0" t="s">
        <v>226</v>
      </c>
      <c r="FB17" s="0" t="s">
        <v>227</v>
      </c>
      <c r="FC17" s="0" t="s">
        <v>228</v>
      </c>
      <c r="FD17" s="0" t="s">
        <v>229</v>
      </c>
      <c r="FE17" s="0" t="s">
        <v>230</v>
      </c>
      <c r="FF17" s="0" t="s">
        <v>231</v>
      </c>
      <c r="FG17" s="0" t="s">
        <v>232</v>
      </c>
      <c r="FH17" s="0" t="s">
        <v>233</v>
      </c>
      <c r="FI17" s="0" t="s">
        <v>234</v>
      </c>
      <c r="FJ17" s="0" t="s">
        <v>235</v>
      </c>
      <c r="FK17" s="0" t="s">
        <v>236</v>
      </c>
      <c r="FL17" s="0" t="s">
        <v>237</v>
      </c>
      <c r="FM17" s="0" t="s">
        <v>238</v>
      </c>
      <c r="FN17" s="0" t="s">
        <v>239</v>
      </c>
      <c r="FO17" s="0" t="s">
        <v>240</v>
      </c>
      <c r="FP17" s="0" t="s">
        <v>241</v>
      </c>
      <c r="FQ17" s="0" t="s">
        <v>242</v>
      </c>
      <c r="FR17" s="0" t="s">
        <v>243</v>
      </c>
      <c r="FS17" s="0" t="s">
        <v>244</v>
      </c>
      <c r="FT17" s="0" t="s">
        <v>245</v>
      </c>
      <c r="FU17" s="0" t="s">
        <v>246</v>
      </c>
      <c r="FV17" s="0" t="s">
        <v>247</v>
      </c>
      <c r="FW17" s="0" t="s">
        <v>248</v>
      </c>
      <c r="FX17" s="0" t="s">
        <v>249</v>
      </c>
      <c r="FY17" s="0" t="s">
        <v>250</v>
      </c>
      <c r="FZ17" s="0" t="s">
        <v>251</v>
      </c>
      <c r="GA17" s="0" t="s">
        <v>252</v>
      </c>
      <c r="GB17" s="0" t="s">
        <v>253</v>
      </c>
      <c r="GC17" s="0" t="s">
        <v>254</v>
      </c>
      <c r="GD17" s="0" t="s">
        <v>255</v>
      </c>
      <c r="GE17" s="0" t="s">
        <v>256</v>
      </c>
      <c r="GF17" s="0" t="s">
        <v>257</v>
      </c>
      <c r="GG17" s="0" t="s">
        <v>258</v>
      </c>
      <c r="GH17" s="0" t="s">
        <v>259</v>
      </c>
      <c r="GI17" s="0" t="s">
        <v>260</v>
      </c>
      <c r="GJ17" s="0" t="s">
        <v>261</v>
      </c>
      <c r="GK17" s="0" t="s">
        <v>262</v>
      </c>
      <c r="GL17" s="0" t="s">
        <v>263</v>
      </c>
    </row>
    <row r="18" customFormat="false" ht="15" hidden="false" customHeight="false" outlineLevel="0" collapsed="false">
      <c r="B18" s="0" t="s">
        <v>264</v>
      </c>
      <c r="C18" s="0" t="s">
        <v>264</v>
      </c>
      <c r="F18" s="0" t="s">
        <v>264</v>
      </c>
      <c r="G18" s="0" t="s">
        <v>264</v>
      </c>
      <c r="H18" s="0" t="s">
        <v>265</v>
      </c>
      <c r="I18" s="0" t="s">
        <v>266</v>
      </c>
      <c r="J18" s="0" t="s">
        <v>267</v>
      </c>
      <c r="K18" s="0" t="s">
        <v>268</v>
      </c>
      <c r="L18" s="0" t="s">
        <v>268</v>
      </c>
      <c r="M18" s="0" t="s">
        <v>171</v>
      </c>
      <c r="N18" s="0" t="s">
        <v>171</v>
      </c>
      <c r="O18" s="0" t="s">
        <v>265</v>
      </c>
      <c r="P18" s="0" t="s">
        <v>265</v>
      </c>
      <c r="Q18" s="0" t="s">
        <v>265</v>
      </c>
      <c r="R18" s="0" t="s">
        <v>265</v>
      </c>
      <c r="S18" s="0" t="s">
        <v>269</v>
      </c>
      <c r="T18" s="0" t="s">
        <v>270</v>
      </c>
      <c r="U18" s="0" t="s">
        <v>270</v>
      </c>
      <c r="V18" s="0" t="s">
        <v>271</v>
      </c>
      <c r="W18" s="0" t="s">
        <v>272</v>
      </c>
      <c r="X18" s="0" t="s">
        <v>271</v>
      </c>
      <c r="Y18" s="0" t="s">
        <v>271</v>
      </c>
      <c r="Z18" s="0" t="s">
        <v>271</v>
      </c>
      <c r="AA18" s="0" t="s">
        <v>269</v>
      </c>
      <c r="AB18" s="0" t="s">
        <v>269</v>
      </c>
      <c r="AC18" s="0" t="s">
        <v>269</v>
      </c>
      <c r="AD18" s="0" t="s">
        <v>269</v>
      </c>
      <c r="AE18" s="0" t="s">
        <v>267</v>
      </c>
      <c r="AF18" s="0" t="s">
        <v>266</v>
      </c>
      <c r="AG18" s="0" t="s">
        <v>267</v>
      </c>
      <c r="AH18" s="0" t="s">
        <v>268</v>
      </c>
      <c r="AI18" s="0" t="s">
        <v>268</v>
      </c>
      <c r="AJ18" s="0" t="s">
        <v>273</v>
      </c>
      <c r="AK18" s="0" t="s">
        <v>274</v>
      </c>
      <c r="AL18" s="0" t="s">
        <v>266</v>
      </c>
      <c r="AM18" s="0" t="s">
        <v>275</v>
      </c>
      <c r="AN18" s="0" t="s">
        <v>275</v>
      </c>
      <c r="AO18" s="0" t="s">
        <v>276</v>
      </c>
      <c r="AP18" s="0" t="s">
        <v>274</v>
      </c>
      <c r="AQ18" s="0" t="s">
        <v>277</v>
      </c>
      <c r="AR18" s="0" t="s">
        <v>272</v>
      </c>
      <c r="AT18" s="0" t="s">
        <v>272</v>
      </c>
      <c r="AU18" s="0" t="s">
        <v>277</v>
      </c>
      <c r="BA18" s="0" t="s">
        <v>267</v>
      </c>
      <c r="BH18" s="0" t="s">
        <v>267</v>
      </c>
      <c r="BI18" s="0" t="s">
        <v>267</v>
      </c>
      <c r="BJ18" s="0" t="s">
        <v>267</v>
      </c>
      <c r="BK18" s="0" t="s">
        <v>278</v>
      </c>
      <c r="BY18" s="0" t="s">
        <v>279</v>
      </c>
      <c r="BZ18" s="0" t="s">
        <v>279</v>
      </c>
      <c r="CA18" s="0" t="s">
        <v>279</v>
      </c>
      <c r="CB18" s="0" t="s">
        <v>267</v>
      </c>
      <c r="CD18" s="0" t="s">
        <v>280</v>
      </c>
      <c r="CF18" s="0" t="s">
        <v>267</v>
      </c>
      <c r="CG18" s="0" t="s">
        <v>267</v>
      </c>
      <c r="CI18" s="0" t="s">
        <v>281</v>
      </c>
      <c r="CJ18" s="0" t="s">
        <v>282</v>
      </c>
      <c r="CN18" s="0" t="s">
        <v>264</v>
      </c>
      <c r="CO18" s="0" t="s">
        <v>268</v>
      </c>
      <c r="CP18" s="0" t="s">
        <v>268</v>
      </c>
      <c r="CQ18" s="0" t="s">
        <v>275</v>
      </c>
      <c r="CR18" s="0" t="s">
        <v>275</v>
      </c>
      <c r="CS18" s="0" t="s">
        <v>268</v>
      </c>
      <c r="CT18" s="0" t="s">
        <v>275</v>
      </c>
      <c r="CU18" s="0" t="s">
        <v>277</v>
      </c>
      <c r="CV18" s="0" t="s">
        <v>271</v>
      </c>
      <c r="CW18" s="0" t="s">
        <v>271</v>
      </c>
      <c r="CX18" s="0" t="s">
        <v>270</v>
      </c>
      <c r="CY18" s="0" t="s">
        <v>270</v>
      </c>
      <c r="CZ18" s="0" t="s">
        <v>270</v>
      </c>
      <c r="DA18" s="0" t="s">
        <v>270</v>
      </c>
      <c r="DB18" s="0" t="s">
        <v>270</v>
      </c>
      <c r="DC18" s="0" t="s">
        <v>283</v>
      </c>
      <c r="DD18" s="0" t="s">
        <v>267</v>
      </c>
      <c r="DE18" s="0" t="s">
        <v>267</v>
      </c>
      <c r="DF18" s="0" t="s">
        <v>267</v>
      </c>
      <c r="DK18" s="0" t="s">
        <v>267</v>
      </c>
      <c r="DN18" s="0" t="s">
        <v>270</v>
      </c>
      <c r="DO18" s="0" t="s">
        <v>270</v>
      </c>
      <c r="DP18" s="0" t="s">
        <v>270</v>
      </c>
      <c r="DQ18" s="0" t="s">
        <v>270</v>
      </c>
      <c r="DR18" s="0" t="s">
        <v>270</v>
      </c>
      <c r="DS18" s="0" t="s">
        <v>267</v>
      </c>
      <c r="DT18" s="0" t="s">
        <v>267</v>
      </c>
      <c r="DU18" s="0" t="s">
        <v>267</v>
      </c>
      <c r="DV18" s="0" t="s">
        <v>264</v>
      </c>
      <c r="DY18" s="0" t="s">
        <v>284</v>
      </c>
      <c r="DZ18" s="0" t="s">
        <v>284</v>
      </c>
      <c r="EB18" s="0" t="s">
        <v>264</v>
      </c>
      <c r="EC18" s="0" t="s">
        <v>285</v>
      </c>
      <c r="EE18" s="0" t="s">
        <v>264</v>
      </c>
      <c r="EF18" s="0" t="s">
        <v>264</v>
      </c>
      <c r="EH18" s="0" t="s">
        <v>286</v>
      </c>
      <c r="EI18" s="0" t="s">
        <v>287</v>
      </c>
      <c r="EJ18" s="0" t="s">
        <v>286</v>
      </c>
      <c r="EK18" s="0" t="s">
        <v>287</v>
      </c>
      <c r="EL18" s="0" t="s">
        <v>286</v>
      </c>
      <c r="EM18" s="0" t="s">
        <v>287</v>
      </c>
      <c r="EN18" s="0" t="s">
        <v>272</v>
      </c>
      <c r="EO18" s="0" t="s">
        <v>272</v>
      </c>
      <c r="EP18" s="0" t="s">
        <v>268</v>
      </c>
      <c r="EQ18" s="0" t="s">
        <v>288</v>
      </c>
      <c r="ER18" s="0" t="s">
        <v>268</v>
      </c>
      <c r="EW18" s="0" t="s">
        <v>272</v>
      </c>
      <c r="EX18" s="0" t="s">
        <v>272</v>
      </c>
      <c r="EY18" s="0" t="s">
        <v>286</v>
      </c>
      <c r="EZ18" s="0" t="s">
        <v>287</v>
      </c>
      <c r="FA18" s="0" t="s">
        <v>287</v>
      </c>
      <c r="FE18" s="0" t="s">
        <v>287</v>
      </c>
      <c r="FI18" s="0" t="s">
        <v>268</v>
      </c>
      <c r="FJ18" s="0" t="s">
        <v>268</v>
      </c>
      <c r="FK18" s="0" t="s">
        <v>275</v>
      </c>
      <c r="FL18" s="0" t="s">
        <v>275</v>
      </c>
      <c r="FM18" s="0" t="s">
        <v>289</v>
      </c>
      <c r="FN18" s="0" t="s">
        <v>289</v>
      </c>
      <c r="FO18" s="0" t="s">
        <v>290</v>
      </c>
      <c r="FP18" s="0" t="s">
        <v>290</v>
      </c>
      <c r="FQ18" s="0" t="s">
        <v>290</v>
      </c>
      <c r="FR18" s="0" t="s">
        <v>290</v>
      </c>
      <c r="FS18" s="0" t="s">
        <v>290</v>
      </c>
      <c r="FT18" s="0" t="s">
        <v>290</v>
      </c>
      <c r="FU18" s="0" t="s">
        <v>270</v>
      </c>
      <c r="FV18" s="0" t="s">
        <v>290</v>
      </c>
      <c r="FX18" s="0" t="s">
        <v>277</v>
      </c>
      <c r="FY18" s="0" t="s">
        <v>277</v>
      </c>
      <c r="FZ18" s="0" t="s">
        <v>270</v>
      </c>
      <c r="GA18" s="0" t="s">
        <v>270</v>
      </c>
      <c r="GB18" s="0" t="s">
        <v>270</v>
      </c>
      <c r="GC18" s="0" t="s">
        <v>270</v>
      </c>
      <c r="GD18" s="0" t="s">
        <v>270</v>
      </c>
      <c r="GE18" s="0" t="s">
        <v>272</v>
      </c>
      <c r="GF18" s="0" t="s">
        <v>272</v>
      </c>
      <c r="GG18" s="0" t="s">
        <v>272</v>
      </c>
      <c r="GH18" s="0" t="s">
        <v>270</v>
      </c>
      <c r="GI18" s="0" t="s">
        <v>268</v>
      </c>
      <c r="GJ18" s="0" t="s">
        <v>275</v>
      </c>
      <c r="GK18" s="0" t="s">
        <v>272</v>
      </c>
      <c r="GL18" s="0" t="s">
        <v>272</v>
      </c>
    </row>
    <row r="19" customFormat="false" ht="15" hidden="false" customHeight="false" outlineLevel="0" collapsed="false">
      <c r="A19" s="0" t="n">
        <v>1</v>
      </c>
      <c r="B19" s="0" t="n">
        <v>1628343513.5</v>
      </c>
      <c r="C19" s="0" t="n">
        <v>0</v>
      </c>
      <c r="D19" s="0" t="s">
        <v>291</v>
      </c>
      <c r="E19" s="0" t="s">
        <v>292</v>
      </c>
      <c r="F19" s="0" t="n">
        <v>15</v>
      </c>
      <c r="G19" s="0" t="n">
        <v>1628343505.75</v>
      </c>
      <c r="H19" s="0" t="n">
        <f aca="false">(I19)/1000</f>
        <v>0.00183621699333684</v>
      </c>
      <c r="I19" s="0" t="n">
        <f aca="false">IF(CM19, AL19, AF19)</f>
        <v>1.83621699333684</v>
      </c>
      <c r="J19" s="0" t="n">
        <f aca="false">IF(CM19, AG19, AE19)</f>
        <v>7.45013062906824</v>
      </c>
      <c r="K19" s="0" t="n">
        <f aca="false">CO19 - IF(AS19&gt;1, J19*CJ19*100/(AU19*DC19), 0)</f>
        <v>500.103233333333</v>
      </c>
      <c r="L19" s="0" t="n">
        <f aca="false">((R19-H19/2)*K19-J19)/(R19+H19/2)</f>
        <v>415.993813170726</v>
      </c>
      <c r="M19" s="0" t="n">
        <f aca="false">L19*(CV19+CW19)/1000</f>
        <v>40.8866594802684</v>
      </c>
      <c r="N19" s="0" t="n">
        <f aca="false">(CO19 - IF(AS19&gt;1, J19*CJ19*100/(AU19*DC19), 0))*(CV19+CW19)/1000</f>
        <v>49.1534969004202</v>
      </c>
      <c r="O19" s="0" t="n">
        <f aca="false">2/((1/Q19-1/P19)+SIGN(Q19)*SQRT((1/Q19-1/P19)*(1/Q19-1/P19) + 4*CK19/((CK19+1)*(CK19+1))*(2*1/Q19*1/P19-1/P19*1/P19)))</f>
        <v>0.161904714650439</v>
      </c>
      <c r="P19" s="0" t="n">
        <f aca="false">IF(LEFT(CL19,1)&lt;&gt;"0",IF(LEFT(CL19,1)="1",3,$B$7),$D$5+$E$5*(DC19*CV19/($K$5*1000))+$F$5*(DC19*CV19/($K$5*1000))*MAX(MIN(CJ19,$J$5),$I$5)*MAX(MIN(CJ19,$J$5),$I$5)+$G$5*MAX(MIN(CJ19,$J$5),$I$5)*(DC19*CV19/($K$5*1000))+$H$5*(DC19*CV19/($K$5*1000))*(DC19*CV19/($K$5*1000)))</f>
        <v>2.89833682198764</v>
      </c>
      <c r="Q19" s="0" t="n">
        <f aca="false">H19*(1000-(1000*0.61365*EXP(17.502*U19/(240.97+U19))/(CV19+CW19)+CQ19)/2)/(1000*0.61365*EXP(17.502*U19/(240.97+U19))/(CV19+CW19)-CQ19)</f>
        <v>0.157042849436051</v>
      </c>
      <c r="R19" s="0" t="n">
        <f aca="false">1/((CK19+1)/(O19/1.6)+1/(P19/1.37)) + CK19/((CK19+1)/(O19/1.6) + CK19/(P19/1.37))</f>
        <v>0.0985764388246546</v>
      </c>
      <c r="S19" s="0" t="n">
        <f aca="false">(CF19*CI19)</f>
        <v>114.010842183253</v>
      </c>
      <c r="T19" s="0" t="n">
        <f aca="false">(CX19+(S19+2*0.95*0.0000000567*(((CX19+$B$9)+273)^4-(CX19+273)^4)-44100*H19)/(1.84*29.3*P19+8*0.95*0.0000000567*(CX19+273)^3))</f>
        <v>25.5985548945836</v>
      </c>
      <c r="U19" s="0" t="n">
        <f aca="false">($C$9*CY19+$D$9*CZ19+$E$9*T19)</f>
        <v>25.0005466666667</v>
      </c>
      <c r="V19" s="0" t="n">
        <f aca="false">0.61365*EXP(17.502*U19/(240.97+U19))</f>
        <v>3.17978122277407</v>
      </c>
      <c r="W19" s="0" t="n">
        <f aca="false">(X19/Y19*100)</f>
        <v>63.2931367366227</v>
      </c>
      <c r="X19" s="0" t="n">
        <f aca="false">CQ19*(CV19+CW19)/1000</f>
        <v>2.06120808058334</v>
      </c>
      <c r="Y19" s="0" t="n">
        <f aca="false">0.61365*EXP(17.502*CX19/(240.97+CX19))</f>
        <v>3.25660598740824</v>
      </c>
      <c r="Z19" s="0" t="n">
        <f aca="false">(V19-CQ19*(CV19+CW19)/1000)</f>
        <v>1.11857314219073</v>
      </c>
      <c r="AA19" s="0" t="n">
        <f aca="false">(-H19*44100)</f>
        <v>-80.9771694061546</v>
      </c>
      <c r="AB19" s="0" t="n">
        <f aca="false">2*29.3*P19*0.92*(CX19-U19)</f>
        <v>62.6635175380366</v>
      </c>
      <c r="AC19" s="0" t="n">
        <f aca="false">2*0.95*0.0000000567*(((CX19+$B$9)+273)^4-(U19+273)^4)</f>
        <v>4.5825254209315</v>
      </c>
      <c r="AD19" s="0" t="n">
        <f aca="false">S19+AC19+AA19+AB19</f>
        <v>100.279715736066</v>
      </c>
      <c r="AE19" s="0" t="n">
        <f aca="false">CU19*AS19*(CP19-CO19*(1000-AS19*CR19)/(1000-AS19*CQ19))/(100*CJ19)</f>
        <v>7.43852563906904</v>
      </c>
      <c r="AF19" s="0" t="n">
        <f aca="false">1000*CU19*AS19*(CQ19-CR19)/(100*CJ19*(1000-AS19*CQ19))</f>
        <v>1.83824115555296</v>
      </c>
      <c r="AG19" s="0" t="n">
        <f aca="false">(AH19 - AI19 - CV19*1000/(8.314*(CX19+273.15)) * AK19/CU19 * AJ19) * CU19/(100*CJ19) * (1000 - CR19)/1000</f>
        <v>7.45013062906824</v>
      </c>
      <c r="AH19" s="0" t="n">
        <v>518.341456639399</v>
      </c>
      <c r="AI19" s="0" t="n">
        <v>510.779551515151</v>
      </c>
      <c r="AJ19" s="0" t="n">
        <v>-0.00714787779383225</v>
      </c>
      <c r="AK19" s="0" t="n">
        <v>67.2226071126223</v>
      </c>
      <c r="AL19" s="0" t="n">
        <f aca="false">(AN19 - AM19 + CV19*1000/(8.314*(CX19+273.15)) * AP19/CU19 * AO19) * CU19/(100*CJ19) * 1000/(1000 - AN19)</f>
        <v>1.83621699333684</v>
      </c>
      <c r="AM19" s="0" t="n">
        <v>19.1692702439394</v>
      </c>
      <c r="AN19" s="0" t="n">
        <v>20.9665436363636</v>
      </c>
      <c r="AO19" s="0" t="n">
        <v>-1.39685910196488E-005</v>
      </c>
      <c r="AP19" s="0" t="n">
        <v>78.55</v>
      </c>
      <c r="AQ19" s="0" t="n">
        <v>0</v>
      </c>
      <c r="AR19" s="0" t="n">
        <v>0</v>
      </c>
      <c r="AS19" s="0" t="n">
        <f aca="false">IF(AQ19*$H$15&gt;=AU19,1,(AU19/(AU19-AQ19*$H$15)))</f>
        <v>1</v>
      </c>
      <c r="AT19" s="0" t="n">
        <f aca="false">(AS19-1)*100</f>
        <v>0</v>
      </c>
      <c r="AU19" s="0" t="n">
        <f aca="false">MAX(0,($B$15+$C$15*DC19)/(1+$D$15*DC19)*CV19/(CX19+273)*$E$15)</f>
        <v>52219.2261434176</v>
      </c>
      <c r="AV19" s="0" t="s">
        <v>293</v>
      </c>
      <c r="AW19" s="0" t="n">
        <v>0</v>
      </c>
      <c r="AX19" s="0" t="n">
        <v>0</v>
      </c>
      <c r="AY19" s="0" t="n">
        <v>0</v>
      </c>
      <c r="AZ19" s="0" t="e">
        <f aca="false">1-AX19/AY19</f>
        <v>#DIV/0!</v>
      </c>
      <c r="BA19" s="0" t="n">
        <v>-1</v>
      </c>
      <c r="BB19" s="0" t="s">
        <v>294</v>
      </c>
      <c r="BC19" s="0" t="n">
        <v>9301.66</v>
      </c>
      <c r="BD19" s="0" t="n">
        <v>1056.8408</v>
      </c>
      <c r="BE19" s="0" t="n">
        <v>1198.57</v>
      </c>
      <c r="BF19" s="0" t="n">
        <f aca="false">1-BD19/BE19</f>
        <v>0.118248579557306</v>
      </c>
      <c r="BG19" s="0" t="n">
        <v>0.5</v>
      </c>
      <c r="BH19" s="0" t="n">
        <f aca="false">CG19</f>
        <v>589.176589773706</v>
      </c>
      <c r="BI19" s="0" t="n">
        <f aca="false">J19</f>
        <v>7.45013062906824</v>
      </c>
      <c r="BJ19" s="0" t="n">
        <f aca="false">BF19*BG19*BH19</f>
        <v>34.8346474245791</v>
      </c>
      <c r="BK19" s="0" t="n">
        <f aca="false">(BI19-BA19)/BH19</f>
        <v>0.0143422715290059</v>
      </c>
      <c r="BL19" s="0" t="n">
        <f aca="false">(AY19-BE19)/BE19</f>
        <v>-1</v>
      </c>
      <c r="BM19" s="0" t="e">
        <f aca="false">AX19/(AZ19+AX19/BE19)</f>
        <v>#DIV/0!</v>
      </c>
      <c r="BN19" s="0" t="s">
        <v>293</v>
      </c>
      <c r="BO19" s="0" t="n">
        <v>0</v>
      </c>
      <c r="BP19" s="0" t="e">
        <f aca="false">IF(BO19&lt;&gt;0, BO19, BM19)</f>
        <v>#DIV/0!</v>
      </c>
      <c r="BQ19" s="0" t="e">
        <f aca="false">1-BP19/BE19</f>
        <v>#DIV/0!</v>
      </c>
      <c r="BR19" s="0" t="e">
        <f aca="false">(BE19-BD19)/(BE19-BP19)</f>
        <v>#DIV/0!</v>
      </c>
      <c r="BS19" s="0" t="e">
        <f aca="false">(AY19-BE19)/(AY19-BP19)</f>
        <v>#DIV/0!</v>
      </c>
      <c r="BT19" s="0" t="n">
        <f aca="false">(BE19-BD19)/(BE19-AX19)</f>
        <v>0.118248579557306</v>
      </c>
      <c r="BU19" s="0" t="e">
        <f aca="false">(AY19-BE19)/(AY19-AX19)</f>
        <v>#DIV/0!</v>
      </c>
      <c r="BV19" s="0" t="e">
        <f aca="false">(BR19*BP19/BD19)</f>
        <v>#DIV/0!</v>
      </c>
      <c r="BW19" s="0" t="e">
        <f aca="false">(1-BV19)</f>
        <v>#DIV/0!</v>
      </c>
      <c r="BX19" s="0" t="n">
        <v>470</v>
      </c>
      <c r="BY19" s="0" t="n">
        <v>130</v>
      </c>
      <c r="BZ19" s="0" t="n">
        <v>130</v>
      </c>
      <c r="CA19" s="0" t="n">
        <v>100</v>
      </c>
      <c r="CB19" s="0" t="n">
        <v>9301.66</v>
      </c>
      <c r="CC19" s="0" t="n">
        <v>1184.37</v>
      </c>
      <c r="CD19" s="0" t="n">
        <v>-0.0197929</v>
      </c>
      <c r="CE19" s="0" t="n">
        <v>-0.14</v>
      </c>
      <c r="CF19" s="0" t="n">
        <f aca="false">$B$13*DD19+$C$13*DE19+$F$13*DF19*(1-DI19)</f>
        <v>699.9863</v>
      </c>
      <c r="CG19" s="0" t="n">
        <f aca="false">CF19*CH19</f>
        <v>589.176589773706</v>
      </c>
      <c r="CH19" s="0" t="n">
        <f aca="false">($B$13*$D$11+$C$13*$D$11+$F$13*((DS19+DK19)/MAX(DS19+DK19+DT19, 0.1)*$I$11+DT19/MAX(DS19+DK19+DT19, 0.1)*$J$11))/($B$13+$C$13+$F$13)</f>
        <v>0.84169731575276</v>
      </c>
      <c r="CI19" s="0" t="n">
        <f aca="false">($B$13*$K$11+$C$13*$K$11+$F$13*((DS19+DK19)/MAX(DS19+DK19+DT19, 0.1)*$P$11+DT19/MAX(DS19+DK19+DT19, 0.1)*$Q$11))/($B$13+$C$13+$F$13)</f>
        <v>0.162875819402827</v>
      </c>
      <c r="CJ19" s="0" t="n">
        <v>6</v>
      </c>
      <c r="CK19" s="0" t="n">
        <v>0.5</v>
      </c>
      <c r="CL19" s="0" t="s">
        <v>295</v>
      </c>
      <c r="CM19" s="1" t="b">
        <f aca="false">TRUE()</f>
        <v>1</v>
      </c>
      <c r="CN19" s="0" t="n">
        <v>1628343505.75</v>
      </c>
      <c r="CO19" s="0" t="n">
        <v>500.103233333333</v>
      </c>
      <c r="CP19" s="0" t="n">
        <v>508.458666666667</v>
      </c>
      <c r="CQ19" s="0" t="n">
        <v>20.9713833333333</v>
      </c>
      <c r="CR19" s="0" t="n">
        <v>19.17221</v>
      </c>
      <c r="CS19" s="0" t="n">
        <v>500.141966666667</v>
      </c>
      <c r="CT19" s="0" t="n">
        <v>20.9319833333333</v>
      </c>
      <c r="CU19" s="0" t="n">
        <v>600.172533333334</v>
      </c>
      <c r="CV19" s="0" t="n">
        <v>98.1867466666667</v>
      </c>
      <c r="CW19" s="0" t="n">
        <v>0.0999542066666667</v>
      </c>
      <c r="CX19" s="0" t="n">
        <v>25.40158</v>
      </c>
      <c r="CY19" s="0" t="n">
        <v>25.0005466666667</v>
      </c>
      <c r="CZ19" s="0" t="n">
        <v>999.9</v>
      </c>
      <c r="DA19" s="0" t="n">
        <v>0</v>
      </c>
      <c r="DB19" s="0" t="n">
        <v>0</v>
      </c>
      <c r="DC19" s="0" t="n">
        <v>10004.5436666667</v>
      </c>
      <c r="DD19" s="0" t="n">
        <v>0</v>
      </c>
      <c r="DE19" s="0" t="n">
        <v>64.3847</v>
      </c>
      <c r="DF19" s="0" t="n">
        <v>699.9863</v>
      </c>
      <c r="DG19" s="0" t="n">
        <v>0.943011366666667</v>
      </c>
      <c r="DH19" s="0" t="n">
        <v>0.0569886566666667</v>
      </c>
      <c r="DI19" s="0" t="n">
        <v>0</v>
      </c>
      <c r="DJ19" s="0" t="n">
        <v>1056.84066666667</v>
      </c>
      <c r="DK19" s="0" t="n">
        <v>4.99972</v>
      </c>
      <c r="DL19" s="0" t="n">
        <v>7198.72366666667</v>
      </c>
      <c r="DM19" s="0" t="n">
        <v>6056.22733333333</v>
      </c>
      <c r="DN19" s="0" t="n">
        <v>35.3956666666667</v>
      </c>
      <c r="DO19" s="0" t="n">
        <v>38.333</v>
      </c>
      <c r="DP19" s="0" t="n">
        <v>36.625</v>
      </c>
      <c r="DQ19" s="0" t="n">
        <v>37.687</v>
      </c>
      <c r="DR19" s="0" t="n">
        <v>37.625</v>
      </c>
      <c r="DS19" s="0" t="n">
        <v>655.379</v>
      </c>
      <c r="DT19" s="0" t="n">
        <v>39.603</v>
      </c>
      <c r="DU19" s="0" t="n">
        <v>0</v>
      </c>
      <c r="DV19" s="0" t="n">
        <v>77545.5</v>
      </c>
      <c r="DW19" s="0" t="n">
        <v>0</v>
      </c>
      <c r="DX19" s="0" t="n">
        <v>1056.8408</v>
      </c>
      <c r="DY19" s="0" t="n">
        <v>-2.60153846452616</v>
      </c>
      <c r="DZ19" s="0" t="n">
        <v>-26.7615383074532</v>
      </c>
      <c r="EA19" s="0" t="n">
        <v>7198.6288</v>
      </c>
      <c r="EB19" s="0" t="n">
        <v>15</v>
      </c>
      <c r="EC19" s="0" t="n">
        <v>1628343390.5</v>
      </c>
      <c r="ED19" s="0" t="s">
        <v>296</v>
      </c>
      <c r="EE19" s="0" t="n">
        <v>1628343387.5</v>
      </c>
      <c r="EF19" s="0" t="n">
        <v>1628343390.5</v>
      </c>
      <c r="EG19" s="0" t="n">
        <v>211</v>
      </c>
      <c r="EH19" s="0" t="n">
        <v>0.059</v>
      </c>
      <c r="EI19" s="0" t="n">
        <v>-0.004</v>
      </c>
      <c r="EJ19" s="0" t="n">
        <v>-0.1</v>
      </c>
      <c r="EK19" s="0" t="n">
        <v>0.033</v>
      </c>
      <c r="EL19" s="0" t="n">
        <v>511</v>
      </c>
      <c r="EM19" s="0" t="n">
        <v>19</v>
      </c>
      <c r="EN19" s="0" t="n">
        <v>0.08</v>
      </c>
      <c r="EO19" s="0" t="n">
        <v>0.05</v>
      </c>
      <c r="EP19" s="0" t="n">
        <v>-8.36274414634146</v>
      </c>
      <c r="EQ19" s="0" t="n">
        <v>0.154389198606278</v>
      </c>
      <c r="ER19" s="0" t="n">
        <v>0.0429014430353475</v>
      </c>
      <c r="ES19" s="0" t="n">
        <v>1</v>
      </c>
      <c r="ET19" s="0" t="n">
        <v>1</v>
      </c>
      <c r="EU19" s="0" t="n">
        <v>1</v>
      </c>
      <c r="EV19" s="0" t="s">
        <v>297</v>
      </c>
      <c r="EW19" s="0" t="n">
        <v>100</v>
      </c>
      <c r="EX19" s="0" t="n">
        <v>100</v>
      </c>
      <c r="EY19" s="0" t="n">
        <v>-0.038</v>
      </c>
      <c r="EZ19" s="0" t="n">
        <v>0.0394</v>
      </c>
      <c r="FA19" s="0" t="n">
        <v>-1.96424679636963</v>
      </c>
      <c r="FB19" s="0" t="n">
        <v>0.0117534578419795</v>
      </c>
      <c r="FC19" s="0" t="n">
        <v>-2.19743292155703E-005</v>
      </c>
      <c r="FD19" s="0" t="n">
        <v>1.23406766351759E-008</v>
      </c>
      <c r="FE19" s="0" t="n">
        <v>-0.881709206724285</v>
      </c>
      <c r="FF19" s="0" t="n">
        <v>0.122878336795214</v>
      </c>
      <c r="FG19" s="0" t="n">
        <v>-0.00567359900439279</v>
      </c>
      <c r="FH19" s="0" t="n">
        <v>9.10349295717223E-005</v>
      </c>
      <c r="FI19" s="0" t="n">
        <v>275</v>
      </c>
      <c r="FJ19" s="0" t="n">
        <v>659</v>
      </c>
      <c r="FK19" s="0" t="n">
        <v>19</v>
      </c>
      <c r="FL19" s="0" t="n">
        <v>23</v>
      </c>
      <c r="FM19" s="0" t="n">
        <v>2.1</v>
      </c>
      <c r="FN19" s="0" t="n">
        <v>2</v>
      </c>
      <c r="FO19" s="0" t="n">
        <v>1.28296</v>
      </c>
      <c r="FP19" s="0" t="n">
        <v>2.63672</v>
      </c>
      <c r="FQ19" s="0" t="n">
        <v>1.54785</v>
      </c>
      <c r="FR19" s="0" t="n">
        <v>2.3584</v>
      </c>
      <c r="FS19" s="0" t="n">
        <v>1.44897</v>
      </c>
      <c r="FT19" s="0" t="n">
        <v>2.31689</v>
      </c>
      <c r="FU19" s="0" t="n">
        <v>38.3301</v>
      </c>
      <c r="FV19" s="0" t="n">
        <v>24.2364</v>
      </c>
      <c r="FW19" s="0" t="n">
        <v>18</v>
      </c>
      <c r="FX19" s="0" t="n">
        <v>635.877</v>
      </c>
      <c r="FY19" s="0" t="n">
        <v>377.282</v>
      </c>
      <c r="FZ19" s="0" t="n">
        <v>22.867</v>
      </c>
      <c r="GA19" s="0" t="n">
        <v>28.507</v>
      </c>
      <c r="GB19" s="0" t="n">
        <v>30</v>
      </c>
      <c r="GC19" s="0" t="n">
        <v>28.4831</v>
      </c>
      <c r="GD19" s="0" t="n">
        <v>28.487</v>
      </c>
      <c r="GE19" s="0" t="n">
        <v>25.6797</v>
      </c>
      <c r="GF19" s="0" t="n">
        <v>39.9131</v>
      </c>
      <c r="GG19" s="0" t="n">
        <v>0</v>
      </c>
      <c r="GH19" s="0" t="n">
        <v>22.8682</v>
      </c>
      <c r="GI19" s="0" t="n">
        <v>508.366</v>
      </c>
      <c r="GJ19" s="0" t="n">
        <v>19.2417</v>
      </c>
      <c r="GK19" s="0" t="n">
        <v>100.477</v>
      </c>
      <c r="GL19" s="0" t="n">
        <v>100.334</v>
      </c>
    </row>
    <row r="20" customFormat="false" ht="15" hidden="false" customHeight="false" outlineLevel="0" collapsed="false">
      <c r="A20" s="0" t="n">
        <v>2</v>
      </c>
      <c r="B20" s="0" t="n">
        <v>1628343871.5</v>
      </c>
      <c r="C20" s="0" t="n">
        <v>358</v>
      </c>
      <c r="D20" s="0" t="s">
        <v>298</v>
      </c>
      <c r="E20" s="0" t="s">
        <v>299</v>
      </c>
      <c r="F20" s="0" t="n">
        <v>15</v>
      </c>
      <c r="G20" s="0" t="n">
        <v>1628343863.5</v>
      </c>
      <c r="H20" s="0" t="n">
        <f aca="false">(I20)/1000</f>
        <v>0.00172219085507021</v>
      </c>
      <c r="I20" s="0" t="n">
        <f aca="false">IF(CM20, AL20, AF20)</f>
        <v>1.72219085507021</v>
      </c>
      <c r="J20" s="0" t="n">
        <f aca="false">IF(CM20, AG20, AE20)</f>
        <v>9.27278330208441</v>
      </c>
      <c r="K20" s="0" t="n">
        <f aca="false">CO20 - IF(AS20&gt;1, J20*CJ20*100/(AU20*DC20), 0)</f>
        <v>399.912548387097</v>
      </c>
      <c r="L20" s="0" t="n">
        <f aca="false">((R20-H20/2)*K20-J20)/(R20+H20/2)</f>
        <v>292.942788751531</v>
      </c>
      <c r="M20" s="0" t="n">
        <f aca="false">L20*(CV20+CW20)/1000</f>
        <v>28.788676440464</v>
      </c>
      <c r="N20" s="0" t="n">
        <f aca="false">(CO20 - IF(AS20&gt;1, J20*CJ20*100/(AU20*DC20), 0))*(CV20+CW20)/1000</f>
        <v>39.301028740334</v>
      </c>
      <c r="O20" s="0" t="n">
        <f aca="false">2/((1/Q20-1/P20)+SIGN(Q20)*SQRT((1/Q20-1/P20)*(1/Q20-1/P20) + 4*CK20/((CK20+1)*(CK20+1))*(2*1/Q20*1/P20-1/P20*1/P20)))</f>
        <v>0.151281062511196</v>
      </c>
      <c r="P20" s="0" t="n">
        <f aca="false">IF(LEFT(CL20,1)&lt;&gt;"0",IF(LEFT(CL20,1)="1",3,$B$7),$D$5+$E$5*(DC20*CV20/($K$5*1000))+$F$5*(DC20*CV20/($K$5*1000))*MAX(MIN(CJ20,$J$5),$I$5)*MAX(MIN(CJ20,$J$5),$I$5)+$G$5*MAX(MIN(CJ20,$J$5),$I$5)*(DC20*CV20/($K$5*1000))+$H$5*(DC20*CV20/($K$5*1000))*(DC20*CV20/($K$5*1000)))</f>
        <v>2.89725245124884</v>
      </c>
      <c r="Q20" s="0" t="n">
        <f aca="false">H20*(1000-(1000*0.61365*EXP(17.502*U20/(240.97+U20))/(CV20+CW20)+CQ20)/2)/(1000*0.61365*EXP(17.502*U20/(240.97+U20))/(CV20+CW20)-CQ20)</f>
        <v>0.147025735281158</v>
      </c>
      <c r="R20" s="0" t="n">
        <f aca="false">1/((CK20+1)/(O20/1.6)+1/(P20/1.37)) + CK20/((CK20+1)/(O20/1.6) + CK20/(P20/1.37))</f>
        <v>0.0922634387369081</v>
      </c>
      <c r="S20" s="0" t="n">
        <f aca="false">(CF20*CI20)</f>
        <v>114.010583696337</v>
      </c>
      <c r="T20" s="0" t="n">
        <f aca="false">(CX20+(S20+2*0.95*0.0000000567*(((CX20+$B$9)+273)^4-(CX20+273)^4)-44100*H20)/(1.84*29.3*P20+8*0.95*0.0000000567*(CX20+273)^3))</f>
        <v>25.6028797331814</v>
      </c>
      <c r="U20" s="0" t="n">
        <f aca="false">($C$9*CY20+$D$9*CZ20+$E$9*T20)</f>
        <v>24.9968096774194</v>
      </c>
      <c r="V20" s="0" t="n">
        <f aca="false">0.61365*EXP(17.502*U20/(240.97+U20))</f>
        <v>3.17907285242061</v>
      </c>
      <c r="W20" s="0" t="n">
        <f aca="false">(X20/Y20*100)</f>
        <v>63.3102316562709</v>
      </c>
      <c r="X20" s="0" t="n">
        <f aca="false">CQ20*(CV20+CW20)/1000</f>
        <v>2.05861230233739</v>
      </c>
      <c r="Y20" s="0" t="n">
        <f aca="false">0.61365*EXP(17.502*CX20/(240.97+CX20))</f>
        <v>3.25162655147777</v>
      </c>
      <c r="Z20" s="0" t="n">
        <f aca="false">(V20-CQ20*(CV20+CW20)/1000)</f>
        <v>1.12046055008322</v>
      </c>
      <c r="AA20" s="0" t="n">
        <f aca="false">(-H20*44100)</f>
        <v>-75.9486167085964</v>
      </c>
      <c r="AB20" s="0" t="n">
        <f aca="false">2*29.3*P20*0.92*(CX20-U20)</f>
        <v>59.2030742456569</v>
      </c>
      <c r="AC20" s="0" t="n">
        <f aca="false">2*0.95*0.0000000567*(((CX20+$B$9)+273)^4-(U20+273)^4)</f>
        <v>4.33044440507365</v>
      </c>
      <c r="AD20" s="0" t="n">
        <f aca="false">S20+AC20+AA20+AB20</f>
        <v>101.595485638471</v>
      </c>
      <c r="AE20" s="0" t="n">
        <f aca="false">CU20*AS20*(CP20-CO20*(1000-AS20*CR20)/(1000-AS20*CQ20))/(100*CJ20)</f>
        <v>9.31315044519896</v>
      </c>
      <c r="AF20" s="0" t="n">
        <f aca="false">1000*CU20*AS20*(CQ20-CR20)/(100*CJ20*(1000-AS20*CQ20))</f>
        <v>1.72506705505333</v>
      </c>
      <c r="AG20" s="0" t="n">
        <f aca="false">(AH20 - AI20 - CV20*1000/(8.314*(CX20+273.15)) * AK20/CU20 * AJ20) * CU20/(100*CJ20) * (1000 - CR20)/1000</f>
        <v>9.27278330208441</v>
      </c>
      <c r="AH20" s="0" t="n">
        <v>417.936857910285</v>
      </c>
      <c r="AI20" s="0" t="n">
        <v>408.484975757576</v>
      </c>
      <c r="AJ20" s="0" t="n">
        <v>-7.84259259108766E-005</v>
      </c>
      <c r="AK20" s="0" t="n">
        <v>67.2243522350941</v>
      </c>
      <c r="AL20" s="0" t="n">
        <f aca="false">(AN20 - AM20 + CV20*1000/(8.314*(CX20+273.15)) * AP20/CU20 * AO20) * CU20/(100*CJ20) * 1000/(1000 - AN20)</f>
        <v>1.72219085507021</v>
      </c>
      <c r="AM20" s="0" t="n">
        <v>19.2571673409091</v>
      </c>
      <c r="AN20" s="0" t="n">
        <v>20.9428581818182</v>
      </c>
      <c r="AO20" s="0" t="n">
        <v>-7.66034952702848E-006</v>
      </c>
      <c r="AP20" s="0" t="n">
        <v>78.55</v>
      </c>
      <c r="AQ20" s="0" t="n">
        <v>0</v>
      </c>
      <c r="AR20" s="0" t="n">
        <v>0</v>
      </c>
      <c r="AS20" s="0" t="n">
        <f aca="false">IF(AQ20*$H$15&gt;=AU20,1,(AU20/(AU20-AQ20*$H$15)))</f>
        <v>1</v>
      </c>
      <c r="AT20" s="0" t="n">
        <f aca="false">(AS20-1)*100</f>
        <v>0</v>
      </c>
      <c r="AU20" s="0" t="n">
        <f aca="false">MAX(0,($B$15+$C$15*DC20)/(1+$D$15*DC20)*CV20/(CX20+273)*$E$15)</f>
        <v>52192.3185396998</v>
      </c>
      <c r="AV20" s="0" t="s">
        <v>293</v>
      </c>
      <c r="AW20" s="0" t="n">
        <v>0</v>
      </c>
      <c r="AX20" s="0" t="n">
        <v>0</v>
      </c>
      <c r="AY20" s="0" t="n">
        <v>0</v>
      </c>
      <c r="AZ20" s="0" t="e">
        <f aca="false">1-AX20/AY20</f>
        <v>#DIV/0!</v>
      </c>
      <c r="BA20" s="0" t="n">
        <v>-1</v>
      </c>
      <c r="BB20" s="0" t="s">
        <v>300</v>
      </c>
      <c r="BC20" s="0" t="n">
        <v>9302.04</v>
      </c>
      <c r="BD20" s="0" t="n">
        <v>1023.3772</v>
      </c>
      <c r="BE20" s="0" t="n">
        <v>1195.41</v>
      </c>
      <c r="BF20" s="0" t="n">
        <f aca="false">1-BD20/BE20</f>
        <v>0.143911126726395</v>
      </c>
      <c r="BG20" s="0" t="n">
        <v>0.5</v>
      </c>
      <c r="BH20" s="0" t="n">
        <f aca="false">CG20</f>
        <v>589.175569062117</v>
      </c>
      <c r="BI20" s="0" t="n">
        <f aca="false">J20</f>
        <v>9.27278330208441</v>
      </c>
      <c r="BJ20" s="0" t="n">
        <f aca="false">BF20*BG20*BH20</f>
        <v>42.3944599916971</v>
      </c>
      <c r="BK20" s="0" t="n">
        <f aca="false">(BI20-BA20)/BH20</f>
        <v>0.0174358609581134</v>
      </c>
      <c r="BL20" s="0" t="n">
        <f aca="false">(AY20-BE20)/BE20</f>
        <v>-1</v>
      </c>
      <c r="BM20" s="0" t="e">
        <f aca="false">AX20/(AZ20+AX20/BE20)</f>
        <v>#DIV/0!</v>
      </c>
      <c r="BN20" s="0" t="s">
        <v>293</v>
      </c>
      <c r="BO20" s="0" t="n">
        <v>0</v>
      </c>
      <c r="BP20" s="0" t="e">
        <f aca="false">IF(BO20&lt;&gt;0, BO20, BM20)</f>
        <v>#DIV/0!</v>
      </c>
      <c r="BQ20" s="0" t="e">
        <f aca="false">1-BP20/BE20</f>
        <v>#DIV/0!</v>
      </c>
      <c r="BR20" s="0" t="e">
        <f aca="false">(BE20-BD20)/(BE20-BP20)</f>
        <v>#DIV/0!</v>
      </c>
      <c r="BS20" s="0" t="e">
        <f aca="false">(AY20-BE20)/(AY20-BP20)</f>
        <v>#DIV/0!</v>
      </c>
      <c r="BT20" s="0" t="n">
        <f aca="false">(BE20-BD20)/(BE20-AX20)</f>
        <v>0.143911126726395</v>
      </c>
      <c r="BU20" s="0" t="e">
        <f aca="false">(AY20-BE20)/(AY20-AX20)</f>
        <v>#DIV/0!</v>
      </c>
      <c r="BV20" s="0" t="e">
        <f aca="false">(BR20*BP20/BD20)</f>
        <v>#DIV/0!</v>
      </c>
      <c r="BW20" s="0" t="e">
        <f aca="false">(1-BV20)</f>
        <v>#DIV/0!</v>
      </c>
      <c r="BX20" s="0" t="n">
        <v>471</v>
      </c>
      <c r="BY20" s="0" t="n">
        <v>130</v>
      </c>
      <c r="BZ20" s="0" t="n">
        <v>130</v>
      </c>
      <c r="CA20" s="0" t="n">
        <v>100</v>
      </c>
      <c r="CB20" s="0" t="n">
        <v>9302.04</v>
      </c>
      <c r="CC20" s="0" t="n">
        <v>1179.39</v>
      </c>
      <c r="CD20" s="0" t="n">
        <v>-0.0197942</v>
      </c>
      <c r="CE20" s="0" t="n">
        <v>0.13</v>
      </c>
      <c r="CF20" s="0" t="n">
        <f aca="false">$B$13*DD20+$C$13*DE20+$F$13*DF20*(1-DI20)</f>
        <v>699.985129032258</v>
      </c>
      <c r="CG20" s="0" t="n">
        <f aca="false">CF20*CH20</f>
        <v>589.175569062117</v>
      </c>
      <c r="CH20" s="0" t="n">
        <f aca="false">($B$13*$D$11+$C$13*$D$11+$F$13*((DS20+DK20)/MAX(DS20+DK20+DT20, 0.1)*$I$11+DT20/MAX(DS20+DK20+DT20, 0.1)*$J$11))/($B$13+$C$13+$F$13)</f>
        <v>0.84169726559286</v>
      </c>
      <c r="CI20" s="0" t="n">
        <f aca="false">($B$13*$K$11+$C$13*$K$11+$F$13*((DS20+DK20)/MAX(DS20+DK20+DT20, 0.1)*$P$11+DT20/MAX(DS20+DK20+DT20, 0.1)*$Q$11))/($B$13+$C$13+$F$13)</f>
        <v>0.16287572259422</v>
      </c>
      <c r="CJ20" s="0" t="n">
        <v>6</v>
      </c>
      <c r="CK20" s="0" t="n">
        <v>0.5</v>
      </c>
      <c r="CL20" s="0" t="s">
        <v>295</v>
      </c>
      <c r="CM20" s="1" t="b">
        <f aca="false">TRUE()</f>
        <v>1</v>
      </c>
      <c r="CN20" s="0" t="n">
        <v>1628343863.5</v>
      </c>
      <c r="CO20" s="0" t="n">
        <v>399.912548387097</v>
      </c>
      <c r="CP20" s="0" t="n">
        <v>409.912774193548</v>
      </c>
      <c r="CQ20" s="0" t="n">
        <v>20.9476677419355</v>
      </c>
      <c r="CR20" s="0" t="n">
        <v>19.2592096774194</v>
      </c>
      <c r="CS20" s="0" t="n">
        <v>399.844838709678</v>
      </c>
      <c r="CT20" s="0" t="n">
        <v>20.9082612903226</v>
      </c>
      <c r="CU20" s="0" t="n">
        <v>600.168032258065</v>
      </c>
      <c r="CV20" s="0" t="n">
        <v>98.1740838709678</v>
      </c>
      <c r="CW20" s="0" t="n">
        <v>0.0999735419354839</v>
      </c>
      <c r="CX20" s="0" t="n">
        <v>25.3758387096774</v>
      </c>
      <c r="CY20" s="0" t="n">
        <v>24.9968096774194</v>
      </c>
      <c r="CZ20" s="0" t="n">
        <v>999.9</v>
      </c>
      <c r="DA20" s="0" t="n">
        <v>0</v>
      </c>
      <c r="DB20" s="0" t="n">
        <v>0</v>
      </c>
      <c r="DC20" s="0" t="n">
        <v>9999.61387096774</v>
      </c>
      <c r="DD20" s="0" t="n">
        <v>0</v>
      </c>
      <c r="DE20" s="0" t="n">
        <v>64.3279</v>
      </c>
      <c r="DF20" s="0" t="n">
        <v>699.985129032258</v>
      </c>
      <c r="DG20" s="0" t="n">
        <v>0.943013419354839</v>
      </c>
      <c r="DH20" s="0" t="n">
        <v>0.0569866129032258</v>
      </c>
      <c r="DI20" s="0" t="n">
        <v>0</v>
      </c>
      <c r="DJ20" s="0" t="n">
        <v>1023.43612903226</v>
      </c>
      <c r="DK20" s="0" t="n">
        <v>4.99972</v>
      </c>
      <c r="DL20" s="0" t="n">
        <v>6963.90741935484</v>
      </c>
      <c r="DM20" s="0" t="n">
        <v>6056.21967741935</v>
      </c>
      <c r="DN20" s="0" t="n">
        <v>35.0823225806452</v>
      </c>
      <c r="DO20" s="0" t="n">
        <v>38</v>
      </c>
      <c r="DP20" s="0" t="n">
        <v>36.312</v>
      </c>
      <c r="DQ20" s="0" t="n">
        <v>37.375</v>
      </c>
      <c r="DR20" s="0" t="n">
        <v>37.312</v>
      </c>
      <c r="DS20" s="0" t="n">
        <v>655.381935483871</v>
      </c>
      <c r="DT20" s="0" t="n">
        <v>39.601935483871</v>
      </c>
      <c r="DU20" s="0" t="n">
        <v>0</v>
      </c>
      <c r="DV20" s="0" t="n">
        <v>357.5</v>
      </c>
      <c r="DW20" s="0" t="n">
        <v>0</v>
      </c>
      <c r="DX20" s="0" t="n">
        <v>1023.3772</v>
      </c>
      <c r="DY20" s="0" t="n">
        <v>-0.647692298669532</v>
      </c>
      <c r="DZ20" s="0" t="n">
        <v>-9.30000007308212</v>
      </c>
      <c r="EA20" s="0" t="n">
        <v>6964.002</v>
      </c>
      <c r="EB20" s="0" t="n">
        <v>15</v>
      </c>
      <c r="EC20" s="0" t="n">
        <v>1628343629</v>
      </c>
      <c r="ED20" s="0" t="s">
        <v>301</v>
      </c>
      <c r="EE20" s="0" t="n">
        <v>1628343626.5</v>
      </c>
      <c r="EF20" s="0" t="n">
        <v>1628343629</v>
      </c>
      <c r="EG20" s="0" t="n">
        <v>212</v>
      </c>
      <c r="EH20" s="0" t="n">
        <v>-0.047</v>
      </c>
      <c r="EI20" s="0" t="n">
        <v>0.005</v>
      </c>
      <c r="EJ20" s="0" t="n">
        <v>-0.036</v>
      </c>
      <c r="EK20" s="0" t="n">
        <v>0.033</v>
      </c>
      <c r="EL20" s="0" t="n">
        <v>408</v>
      </c>
      <c r="EM20" s="0" t="n">
        <v>19</v>
      </c>
      <c r="EN20" s="0" t="n">
        <v>0.24</v>
      </c>
      <c r="EO20" s="0" t="n">
        <v>0.06</v>
      </c>
      <c r="EP20" s="0" t="n">
        <v>-9.99272878048781</v>
      </c>
      <c r="EQ20" s="0" t="n">
        <v>-0.0856501045296038</v>
      </c>
      <c r="ER20" s="0" t="n">
        <v>0.0364466594671948</v>
      </c>
      <c r="ES20" s="0" t="n">
        <v>1</v>
      </c>
      <c r="ET20" s="0" t="n">
        <v>1</v>
      </c>
      <c r="EU20" s="0" t="n">
        <v>1</v>
      </c>
      <c r="EV20" s="0" t="s">
        <v>297</v>
      </c>
      <c r="EW20" s="0" t="n">
        <v>100</v>
      </c>
      <c r="EX20" s="0" t="n">
        <v>100</v>
      </c>
      <c r="EY20" s="0" t="n">
        <v>0.067</v>
      </c>
      <c r="EZ20" s="0" t="n">
        <v>0.0394</v>
      </c>
      <c r="FA20" s="0" t="n">
        <v>-1.90760053242823</v>
      </c>
      <c r="FB20" s="0" t="n">
        <v>0.0117534578419795</v>
      </c>
      <c r="FC20" s="0" t="n">
        <v>-2.19743292155703E-005</v>
      </c>
      <c r="FD20" s="0" t="n">
        <v>1.23406766351759E-008</v>
      </c>
      <c r="FE20" s="0" t="n">
        <v>-0.881602749379137</v>
      </c>
      <c r="FF20" s="0" t="n">
        <v>0.122878336795214</v>
      </c>
      <c r="FG20" s="0" t="n">
        <v>-0.00567359900439279</v>
      </c>
      <c r="FH20" s="0" t="n">
        <v>9.10349295717223E-005</v>
      </c>
      <c r="FI20" s="0" t="n">
        <v>275</v>
      </c>
      <c r="FJ20" s="0" t="n">
        <v>659</v>
      </c>
      <c r="FK20" s="0" t="n">
        <v>19</v>
      </c>
      <c r="FL20" s="0" t="n">
        <v>23</v>
      </c>
      <c r="FM20" s="0" t="n">
        <v>4.1</v>
      </c>
      <c r="FN20" s="0" t="n">
        <v>4</v>
      </c>
      <c r="FO20" s="0" t="n">
        <v>1.07788</v>
      </c>
      <c r="FP20" s="0" t="n">
        <v>2.6416</v>
      </c>
      <c r="FQ20" s="0" t="n">
        <v>1.54785</v>
      </c>
      <c r="FR20" s="0" t="n">
        <v>2.3584</v>
      </c>
      <c r="FS20" s="0" t="n">
        <v>1.44897</v>
      </c>
      <c r="FT20" s="0" t="n">
        <v>2.44141</v>
      </c>
      <c r="FU20" s="0" t="n">
        <v>38.3056</v>
      </c>
      <c r="FV20" s="0" t="n">
        <v>24.2364</v>
      </c>
      <c r="FW20" s="0" t="n">
        <v>18</v>
      </c>
      <c r="FX20" s="0" t="n">
        <v>635.757</v>
      </c>
      <c r="FY20" s="0" t="n">
        <v>377.455</v>
      </c>
      <c r="FZ20" s="0" t="n">
        <v>22.8989</v>
      </c>
      <c r="GA20" s="0" t="n">
        <v>28.4948</v>
      </c>
      <c r="GB20" s="0" t="n">
        <v>30.0001</v>
      </c>
      <c r="GC20" s="0" t="n">
        <v>28.4733</v>
      </c>
      <c r="GD20" s="0" t="n">
        <v>28.4749</v>
      </c>
      <c r="GE20" s="0" t="n">
        <v>21.571</v>
      </c>
      <c r="GF20" s="0" t="n">
        <v>39.2681</v>
      </c>
      <c r="GG20" s="0" t="n">
        <v>0</v>
      </c>
      <c r="GH20" s="0" t="n">
        <v>22.8989</v>
      </c>
      <c r="GI20" s="0" t="n">
        <v>409.984</v>
      </c>
      <c r="GJ20" s="0" t="n">
        <v>19.3481</v>
      </c>
      <c r="GK20" s="0" t="n">
        <v>100.475</v>
      </c>
      <c r="GL20" s="0" t="n">
        <v>100.332</v>
      </c>
    </row>
    <row r="21" customFormat="false" ht="15" hidden="false" customHeight="false" outlineLevel="0" collapsed="false">
      <c r="A21" s="0" t="n">
        <v>3</v>
      </c>
      <c r="B21" s="0" t="n">
        <v>1628344053</v>
      </c>
      <c r="C21" s="0" t="n">
        <v>539.5</v>
      </c>
      <c r="D21" s="0" t="s">
        <v>302</v>
      </c>
      <c r="E21" s="0" t="s">
        <v>303</v>
      </c>
      <c r="F21" s="0" t="n">
        <v>15</v>
      </c>
      <c r="G21" s="0" t="n">
        <v>1628344045</v>
      </c>
      <c r="H21" s="0" t="n">
        <f aca="false">(I21)/1000</f>
        <v>0.00167920322046995</v>
      </c>
      <c r="I21" s="0" t="n">
        <f aca="false">IF(CM21, AL21, AF21)</f>
        <v>1.67920322046995</v>
      </c>
      <c r="J21" s="0" t="n">
        <f aca="false">IF(CM21, AG21, AE21)</f>
        <v>9.06426333617736</v>
      </c>
      <c r="K21" s="0" t="n">
        <f aca="false">CO21 - IF(AS21&gt;1, J21*CJ21*100/(AU21*DC21), 0)</f>
        <v>349.992548387097</v>
      </c>
      <c r="L21" s="0" t="n">
        <f aca="false">((R21-H21/2)*K21-J21)/(R21+H21/2)</f>
        <v>244.049442608349</v>
      </c>
      <c r="M21" s="0" t="n">
        <f aca="false">L21*(CV21+CW21)/1000</f>
        <v>23.9838109406034</v>
      </c>
      <c r="N21" s="0" t="n">
        <f aca="false">(CO21 - IF(AS21&gt;1, J21*CJ21*100/(AU21*DC21), 0))*(CV21+CW21)/1000</f>
        <v>34.3953053996812</v>
      </c>
      <c r="O21" s="0" t="n">
        <f aca="false">2/((1/Q21-1/P21)+SIGN(Q21)*SQRT((1/Q21-1/P21)*(1/Q21-1/P21) + 4*CK21/((CK21+1)*(CK21+1))*(2*1/Q21*1/P21-1/P21*1/P21)))</f>
        <v>0.147924878592786</v>
      </c>
      <c r="P21" s="0" t="n">
        <f aca="false">IF(LEFT(CL21,1)&lt;&gt;"0",IF(LEFT(CL21,1)="1",3,$B$7),$D$5+$E$5*(DC21*CV21/($K$5*1000))+$F$5*(DC21*CV21/($K$5*1000))*MAX(MIN(CJ21,$J$5),$I$5)*MAX(MIN(CJ21,$J$5),$I$5)+$G$5*MAX(MIN(CJ21,$J$5),$I$5)*(DC21*CV21/($K$5*1000))+$H$5*(DC21*CV21/($K$5*1000))*(DC21*CV21/($K$5*1000)))</f>
        <v>2.89823040855435</v>
      </c>
      <c r="Q21" s="0" t="n">
        <f aca="false">H21*(1000-(1000*0.61365*EXP(17.502*U21/(240.97+U21))/(CV21+CW21)+CQ21)/2)/(1000*0.61365*EXP(17.502*U21/(240.97+U21))/(CV21+CW21)-CQ21)</f>
        <v>0.143854863939412</v>
      </c>
      <c r="R21" s="0" t="n">
        <f aca="false">1/((CK21+1)/(O21/1.6)+1/(P21/1.37)) + CK21/((CK21+1)/(O21/1.6) + CK21/(P21/1.37))</f>
        <v>0.0902656371839407</v>
      </c>
      <c r="S21" s="0" t="n">
        <f aca="false">(CF21*CI21)</f>
        <v>114.013767201968</v>
      </c>
      <c r="T21" s="0" t="n">
        <f aca="false">(CX21+(S21+2*0.95*0.0000000567*(((CX21+$B$9)+273)^4-(CX21+273)^4)-44100*H21)/(1.84*29.3*P21+8*0.95*0.0000000567*(CX21+273)^3))</f>
        <v>25.6397826687326</v>
      </c>
      <c r="U21" s="0" t="n">
        <f aca="false">($C$9*CY21+$D$9*CZ21+$E$9*T21)</f>
        <v>25.002435483871</v>
      </c>
      <c r="V21" s="0" t="n">
        <f aca="false">0.61365*EXP(17.502*U21/(240.97+U21))</f>
        <v>3.1801393127008</v>
      </c>
      <c r="W21" s="0" t="n">
        <f aca="false">(X21/Y21*100)</f>
        <v>63.3668214653082</v>
      </c>
      <c r="X21" s="0" t="n">
        <f aca="false">CQ21*(CV21+CW21)/1000</f>
        <v>2.06359709776136</v>
      </c>
      <c r="Y21" s="0" t="n">
        <f aca="false">0.61365*EXP(17.502*CX21/(240.97+CX21))</f>
        <v>3.25658925292809</v>
      </c>
      <c r="Z21" s="0" t="n">
        <f aca="false">(V21-CQ21*(CV21+CW21)/1000)</f>
        <v>1.11654221493944</v>
      </c>
      <c r="AA21" s="0" t="n">
        <f aca="false">(-H21*44100)</f>
        <v>-74.0528620227246</v>
      </c>
      <c r="AB21" s="0" t="n">
        <f aca="false">2*29.3*P21*0.92*(CX21-U21)</f>
        <v>62.3525822622849</v>
      </c>
      <c r="AC21" s="0" t="n">
        <f aca="false">2*0.95*0.0000000567*(((CX21+$B$9)+273)^4-(U21+273)^4)</f>
        <v>4.55999575168248</v>
      </c>
      <c r="AD21" s="0" t="n">
        <f aca="false">S21+AC21+AA21+AB21</f>
        <v>106.87348319321</v>
      </c>
      <c r="AE21" s="0" t="n">
        <f aca="false">CU21*AS21*(CP21-CO21*(1000-AS21*CR21)/(1000-AS21*CQ21))/(100*CJ21)</f>
        <v>9.07256617887383</v>
      </c>
      <c r="AF21" s="0" t="n">
        <f aca="false">1000*CU21*AS21*(CQ21-CR21)/(100*CJ21*(1000-AS21*CQ21))</f>
        <v>1.67528473440229</v>
      </c>
      <c r="AG21" s="0" t="n">
        <f aca="false">(AH21 - AI21 - CV21*1000/(8.314*(CX21+273.15)) * AK21/CU21 * AJ21) * CU21/(100*CJ21) * (1000 - CR21)/1000</f>
        <v>9.06426333617736</v>
      </c>
      <c r="AH21" s="0" t="n">
        <v>366.721923378555</v>
      </c>
      <c r="AI21" s="0" t="n">
        <v>357.480678787879</v>
      </c>
      <c r="AJ21" s="0" t="n">
        <v>0.000158009683459813</v>
      </c>
      <c r="AK21" s="0" t="n">
        <v>67.223031493796</v>
      </c>
      <c r="AL21" s="0" t="n">
        <f aca="false">(AN21 - AM21 + CV21*1000/(8.314*(CX21+273.15)) * AP21/CU21 * AO21) * CU21/(100*CJ21) * 1000/(1000 - AN21)</f>
        <v>1.67920322046995</v>
      </c>
      <c r="AM21" s="0" t="n">
        <v>19.3558798965368</v>
      </c>
      <c r="AN21" s="0" t="n">
        <v>20.9993745454545</v>
      </c>
      <c r="AO21" s="0" t="n">
        <v>-4.99056499061719E-006</v>
      </c>
      <c r="AP21" s="0" t="n">
        <v>78.55</v>
      </c>
      <c r="AQ21" s="0" t="n">
        <v>0</v>
      </c>
      <c r="AR21" s="0" t="n">
        <v>0</v>
      </c>
      <c r="AS21" s="0" t="n">
        <f aca="false">IF(AQ21*$H$15&gt;=AU21,1,(AU21/(AU21-AQ21*$H$15)))</f>
        <v>1</v>
      </c>
      <c r="AT21" s="0" t="n">
        <f aca="false">(AS21-1)*100</f>
        <v>0</v>
      </c>
      <c r="AU21" s="0" t="n">
        <f aca="false">MAX(0,($B$15+$C$15*DC21)/(1+$D$15*DC21)*CV21/(CX21+273)*$E$15)</f>
        <v>52215.9170161538</v>
      </c>
      <c r="AV21" s="0" t="s">
        <v>293</v>
      </c>
      <c r="AW21" s="0" t="n">
        <v>0</v>
      </c>
      <c r="AX21" s="0" t="n">
        <v>0</v>
      </c>
      <c r="AY21" s="0" t="n">
        <v>0</v>
      </c>
      <c r="AZ21" s="0" t="e">
        <f aca="false">1-AX21/AY21</f>
        <v>#DIV/0!</v>
      </c>
      <c r="BA21" s="0" t="n">
        <v>-1</v>
      </c>
      <c r="BB21" s="0" t="s">
        <v>304</v>
      </c>
      <c r="BC21" s="0" t="n">
        <v>9298.59</v>
      </c>
      <c r="BD21" s="0" t="n">
        <v>1016.54384615385</v>
      </c>
      <c r="BE21" s="0" t="n">
        <v>1188.24</v>
      </c>
      <c r="BF21" s="0" t="n">
        <f aca="false">1-BD21/BE21</f>
        <v>0.14449619087571</v>
      </c>
      <c r="BG21" s="0" t="n">
        <v>0.5</v>
      </c>
      <c r="BH21" s="0" t="n">
        <f aca="false">CG21</f>
        <v>589.18997059771</v>
      </c>
      <c r="BI21" s="0" t="n">
        <f aca="false">J21</f>
        <v>9.06426333617736</v>
      </c>
      <c r="BJ21" s="0" t="n">
        <f aca="false">BF21*BG21*BH21</f>
        <v>42.5678532267704</v>
      </c>
      <c r="BK21" s="0" t="n">
        <f aca="false">(BI21-BA21)/BH21</f>
        <v>0.017081525209887</v>
      </c>
      <c r="BL21" s="0" t="n">
        <f aca="false">(AY21-BE21)/BE21</f>
        <v>-1</v>
      </c>
      <c r="BM21" s="0" t="e">
        <f aca="false">AX21/(AZ21+AX21/BE21)</f>
        <v>#DIV/0!</v>
      </c>
      <c r="BN21" s="0" t="s">
        <v>293</v>
      </c>
      <c r="BO21" s="0" t="n">
        <v>0</v>
      </c>
      <c r="BP21" s="0" t="e">
        <f aca="false">IF(BO21&lt;&gt;0, BO21, BM21)</f>
        <v>#DIV/0!</v>
      </c>
      <c r="BQ21" s="0" t="e">
        <f aca="false">1-BP21/BE21</f>
        <v>#DIV/0!</v>
      </c>
      <c r="BR21" s="0" t="e">
        <f aca="false">(BE21-BD21)/(BE21-BP21)</f>
        <v>#DIV/0!</v>
      </c>
      <c r="BS21" s="0" t="e">
        <f aca="false">(AY21-BE21)/(AY21-BP21)</f>
        <v>#DIV/0!</v>
      </c>
      <c r="BT21" s="0" t="n">
        <f aca="false">(BE21-BD21)/(BE21-AX21)</f>
        <v>0.14449619087571</v>
      </c>
      <c r="BU21" s="0" t="e">
        <f aca="false">(AY21-BE21)/(AY21-AX21)</f>
        <v>#DIV/0!</v>
      </c>
      <c r="BV21" s="0" t="e">
        <f aca="false">(BR21*BP21/BD21)</f>
        <v>#DIV/0!</v>
      </c>
      <c r="BW21" s="0" t="e">
        <f aca="false">(1-BV21)</f>
        <v>#DIV/0!</v>
      </c>
      <c r="BX21" s="0" t="n">
        <v>472</v>
      </c>
      <c r="BY21" s="0" t="n">
        <v>130</v>
      </c>
      <c r="BZ21" s="0" t="n">
        <v>130</v>
      </c>
      <c r="CA21" s="0" t="n">
        <v>100</v>
      </c>
      <c r="CB21" s="0" t="n">
        <v>9298.59</v>
      </c>
      <c r="CC21" s="0" t="n">
        <v>1170.81</v>
      </c>
      <c r="CD21" s="0" t="n">
        <v>-0.0197876</v>
      </c>
      <c r="CE21" s="0" t="n">
        <v>1.35</v>
      </c>
      <c r="CF21" s="0" t="n">
        <f aca="false">$B$13*DD21+$C$13*DE21+$F$13*DF21*(1-DI21)</f>
        <v>700.001967741936</v>
      </c>
      <c r="CG21" s="0" t="n">
        <f aca="false">CF21*CH21</f>
        <v>589.18997059771</v>
      </c>
      <c r="CH21" s="0" t="n">
        <f aca="false">($B$13*$D$11+$C$13*$D$11+$F$13*((DS21+DK21)/MAX(DS21+DK21+DT21, 0.1)*$I$11+DT21/MAX(DS21+DK21+DT21, 0.1)*$J$11))/($B$13+$C$13+$F$13)</f>
        <v>0.841697591934373</v>
      </c>
      <c r="CI21" s="0" t="n">
        <f aca="false">($B$13*$K$11+$C$13*$K$11+$F$13*((DS21+DK21)/MAX(DS21+DK21+DT21, 0.1)*$P$11+DT21/MAX(DS21+DK21+DT21, 0.1)*$Q$11))/($B$13+$C$13+$F$13)</f>
        <v>0.162876352433341</v>
      </c>
      <c r="CJ21" s="0" t="n">
        <v>6</v>
      </c>
      <c r="CK21" s="0" t="n">
        <v>0.5</v>
      </c>
      <c r="CL21" s="0" t="s">
        <v>295</v>
      </c>
      <c r="CM21" s="1" t="b">
        <f aca="false">TRUE()</f>
        <v>1</v>
      </c>
      <c r="CN21" s="0" t="n">
        <v>1628344045</v>
      </c>
      <c r="CO21" s="0" t="n">
        <v>349.992548387097</v>
      </c>
      <c r="CP21" s="0" t="n">
        <v>359.648677419355</v>
      </c>
      <c r="CQ21" s="0" t="n">
        <v>20.9983193548387</v>
      </c>
      <c r="CR21" s="0" t="n">
        <v>19.3586838709677</v>
      </c>
      <c r="CS21" s="0" t="n">
        <v>349.973290322581</v>
      </c>
      <c r="CT21" s="0" t="n">
        <v>20.9568741935484</v>
      </c>
      <c r="CU21" s="0" t="n">
        <v>600.172387096774</v>
      </c>
      <c r="CV21" s="0" t="n">
        <v>98.1744258064516</v>
      </c>
      <c r="CW21" s="0" t="n">
        <v>0.0999676290322581</v>
      </c>
      <c r="CX21" s="0" t="n">
        <v>25.4014935483871</v>
      </c>
      <c r="CY21" s="0" t="n">
        <v>25.002435483871</v>
      </c>
      <c r="CZ21" s="0" t="n">
        <v>999.9</v>
      </c>
      <c r="DA21" s="0" t="n">
        <v>0</v>
      </c>
      <c r="DB21" s="0" t="n">
        <v>0</v>
      </c>
      <c r="DC21" s="0" t="n">
        <v>10005.1887096774</v>
      </c>
      <c r="DD21" s="0" t="n">
        <v>0</v>
      </c>
      <c r="DE21" s="0" t="n">
        <v>64.3279</v>
      </c>
      <c r="DF21" s="0" t="n">
        <v>700.001967741936</v>
      </c>
      <c r="DG21" s="0" t="n">
        <v>0.943007741935484</v>
      </c>
      <c r="DH21" s="0" t="n">
        <v>0.0569918645161291</v>
      </c>
      <c r="DI21" s="0" t="n">
        <v>0</v>
      </c>
      <c r="DJ21" s="0" t="n">
        <v>1016.58290322581</v>
      </c>
      <c r="DK21" s="0" t="n">
        <v>4.99972</v>
      </c>
      <c r="DL21" s="0" t="n">
        <v>6941.41903225807</v>
      </c>
      <c r="DM21" s="0" t="n">
        <v>6056.35870967742</v>
      </c>
      <c r="DN21" s="0" t="n">
        <v>36.2215161290323</v>
      </c>
      <c r="DO21" s="0" t="n">
        <v>40.3687419354839</v>
      </c>
      <c r="DP21" s="0" t="n">
        <v>37.7920967741936</v>
      </c>
      <c r="DQ21" s="0" t="n">
        <v>40.3968709677419</v>
      </c>
      <c r="DR21" s="0" t="n">
        <v>38.9835806451613</v>
      </c>
      <c r="DS21" s="0" t="n">
        <v>655.392580645161</v>
      </c>
      <c r="DT21" s="0" t="n">
        <v>39.6106451612903</v>
      </c>
      <c r="DU21" s="0" t="n">
        <v>0</v>
      </c>
      <c r="DV21" s="0" t="n">
        <v>181.200000047684</v>
      </c>
      <c r="DW21" s="0" t="n">
        <v>0</v>
      </c>
      <c r="DX21" s="0" t="n">
        <v>1016.54384615385</v>
      </c>
      <c r="DY21" s="0" t="n">
        <v>-3.52478632819546</v>
      </c>
      <c r="DZ21" s="0" t="n">
        <v>-0.384273483273894</v>
      </c>
      <c r="EA21" s="0" t="n">
        <v>6941.31307692308</v>
      </c>
      <c r="EB21" s="0" t="n">
        <v>15</v>
      </c>
      <c r="EC21" s="0" t="n">
        <v>1628343981.5</v>
      </c>
      <c r="ED21" s="0" t="s">
        <v>305</v>
      </c>
      <c r="EE21" s="0" t="n">
        <v>1628343981.5</v>
      </c>
      <c r="EF21" s="0" t="n">
        <v>1628343981.5</v>
      </c>
      <c r="EG21" s="0" t="n">
        <v>213</v>
      </c>
      <c r="EH21" s="0" t="n">
        <v>-0.117</v>
      </c>
      <c r="EI21" s="0" t="n">
        <v>0.007</v>
      </c>
      <c r="EJ21" s="0" t="n">
        <v>-0.066</v>
      </c>
      <c r="EK21" s="0" t="n">
        <v>0.036</v>
      </c>
      <c r="EL21" s="0" t="n">
        <v>360</v>
      </c>
      <c r="EM21" s="0" t="n">
        <v>19</v>
      </c>
      <c r="EN21" s="0" t="n">
        <v>0.18</v>
      </c>
      <c r="EO21" s="0" t="n">
        <v>0.06</v>
      </c>
      <c r="EP21" s="0" t="n">
        <v>-9.66237243902439</v>
      </c>
      <c r="EQ21" s="0" t="n">
        <v>0.114941184668962</v>
      </c>
      <c r="ER21" s="0" t="n">
        <v>0.0259762312349792</v>
      </c>
      <c r="ES21" s="0" t="n">
        <v>1</v>
      </c>
      <c r="ET21" s="0" t="n">
        <v>1</v>
      </c>
      <c r="EU21" s="0" t="n">
        <v>1</v>
      </c>
      <c r="EV21" s="0" t="s">
        <v>297</v>
      </c>
      <c r="EW21" s="0" t="n">
        <v>100</v>
      </c>
      <c r="EX21" s="0" t="n">
        <v>100</v>
      </c>
      <c r="EY21" s="0" t="n">
        <v>0.019</v>
      </c>
      <c r="EZ21" s="0" t="n">
        <v>0.0414</v>
      </c>
      <c r="FA21" s="0" t="n">
        <v>-1.93177549539132</v>
      </c>
      <c r="FB21" s="0" t="n">
        <v>0.0117534578419795</v>
      </c>
      <c r="FC21" s="0" t="n">
        <v>-2.19743292155703E-005</v>
      </c>
      <c r="FD21" s="0" t="n">
        <v>1.23406766351759E-008</v>
      </c>
      <c r="FE21" s="0" t="n">
        <v>-0.265935214802894</v>
      </c>
      <c r="FF21" s="0" t="n">
        <v>0.0359918879154744</v>
      </c>
      <c r="FG21" s="0" t="n">
        <v>-0.00158302312514608</v>
      </c>
      <c r="FH21" s="0" t="n">
        <v>2.69823796839201E-005</v>
      </c>
      <c r="FI21" s="0" t="n">
        <v>275</v>
      </c>
      <c r="FJ21" s="0" t="n">
        <v>659</v>
      </c>
      <c r="FK21" s="0" t="n">
        <v>19</v>
      </c>
      <c r="FL21" s="0" t="n">
        <v>23</v>
      </c>
      <c r="FM21" s="0" t="n">
        <v>1.2</v>
      </c>
      <c r="FN21" s="0" t="n">
        <v>1.2</v>
      </c>
      <c r="FO21" s="0" t="n">
        <v>0.970459</v>
      </c>
      <c r="FP21" s="0" t="n">
        <v>2.63672</v>
      </c>
      <c r="FQ21" s="0" t="n">
        <v>1.54785</v>
      </c>
      <c r="FR21" s="0" t="n">
        <v>2.3584</v>
      </c>
      <c r="FS21" s="0" t="n">
        <v>1.44897</v>
      </c>
      <c r="FT21" s="0" t="n">
        <v>2.39258</v>
      </c>
      <c r="FU21" s="0" t="n">
        <v>38.3056</v>
      </c>
      <c r="FV21" s="0" t="n">
        <v>24.2364</v>
      </c>
      <c r="FW21" s="0" t="n">
        <v>18</v>
      </c>
      <c r="FX21" s="0" t="n">
        <v>635.655</v>
      </c>
      <c r="FY21" s="0" t="n">
        <v>377.671</v>
      </c>
      <c r="FZ21" s="0" t="n">
        <v>22.8753</v>
      </c>
      <c r="GA21" s="0" t="n">
        <v>28.4854</v>
      </c>
      <c r="GB21" s="0" t="n">
        <v>30.0002</v>
      </c>
      <c r="GC21" s="0" t="n">
        <v>28.4653</v>
      </c>
      <c r="GD21" s="0" t="n">
        <v>28.4676</v>
      </c>
      <c r="GE21" s="0" t="n">
        <v>19.4143</v>
      </c>
      <c r="GF21" s="0" t="n">
        <v>38.8443</v>
      </c>
      <c r="GG21" s="0" t="n">
        <v>0</v>
      </c>
      <c r="GH21" s="0" t="n">
        <v>22.875</v>
      </c>
      <c r="GI21" s="0" t="n">
        <v>359.63</v>
      </c>
      <c r="GJ21" s="0" t="n">
        <v>19.3842</v>
      </c>
      <c r="GK21" s="0" t="n">
        <v>100.477</v>
      </c>
      <c r="GL21" s="0" t="n">
        <v>100.331</v>
      </c>
    </row>
    <row r="22" customFormat="false" ht="15" hidden="false" customHeight="false" outlineLevel="0" collapsed="false">
      <c r="A22" s="0" t="n">
        <v>4</v>
      </c>
      <c r="B22" s="0" t="n">
        <v>1628344234.5</v>
      </c>
      <c r="C22" s="0" t="n">
        <v>721</v>
      </c>
      <c r="D22" s="0" t="s">
        <v>306</v>
      </c>
      <c r="E22" s="0" t="s">
        <v>307</v>
      </c>
      <c r="F22" s="0" t="n">
        <v>15</v>
      </c>
      <c r="G22" s="0" t="n">
        <v>1628344226.75</v>
      </c>
      <c r="H22" s="0" t="n">
        <f aca="false">(I22)/1000</f>
        <v>0.00169422659988622</v>
      </c>
      <c r="I22" s="0" t="n">
        <f aca="false">IF(CM22, AL22, AF22)</f>
        <v>1.69422659988622</v>
      </c>
      <c r="J22" s="0" t="n">
        <f aca="false">IF(CM22, AG22, AE22)</f>
        <v>8.91057028433676</v>
      </c>
      <c r="K22" s="0" t="n">
        <f aca="false">CO22 - IF(AS22&gt;1, J22*CJ22*100/(AU22*DC22), 0)</f>
        <v>324.996066666667</v>
      </c>
      <c r="L22" s="0" t="n">
        <f aca="false">((R22-H22/2)*K22-J22)/(R22+H22/2)</f>
        <v>222.093548907446</v>
      </c>
      <c r="M22" s="0" t="n">
        <f aca="false">L22*(CV22+CW22)/1000</f>
        <v>21.8250414368054</v>
      </c>
      <c r="N22" s="0" t="n">
        <f aca="false">(CO22 - IF(AS22&gt;1, J22*CJ22*100/(AU22*DC22), 0))*(CV22+CW22)/1000</f>
        <v>31.9372294093725</v>
      </c>
      <c r="O22" s="0" t="n">
        <f aca="false">2/((1/Q22-1/P22)+SIGN(Q22)*SQRT((1/Q22-1/P22)*(1/Q22-1/P22) + 4*CK22/((CK22+1)*(CK22+1))*(2*1/Q22*1/P22-1/P22*1/P22)))</f>
        <v>0.149321720676217</v>
      </c>
      <c r="P22" s="0" t="n">
        <f aca="false">IF(LEFT(CL22,1)&lt;&gt;"0",IF(LEFT(CL22,1)="1",3,$B$7),$D$5+$E$5*(DC22*CV22/($K$5*1000))+$F$5*(DC22*CV22/($K$5*1000))*MAX(MIN(CJ22,$J$5),$I$5)*MAX(MIN(CJ22,$J$5),$I$5)+$G$5*MAX(MIN(CJ22,$J$5),$I$5)*(DC22*CV22/($K$5*1000))+$H$5*(DC22*CV22/($K$5*1000))*(DC22*CV22/($K$5*1000)))</f>
        <v>2.89609315905662</v>
      </c>
      <c r="Q22" s="0" t="n">
        <f aca="false">H22*(1000-(1000*0.61365*EXP(17.502*U22/(240.97+U22))/(CV22+CW22)+CQ22)/2)/(1000*0.61365*EXP(17.502*U22/(240.97+U22))/(CV22+CW22)-CQ22)</f>
        <v>0.145172669285369</v>
      </c>
      <c r="R22" s="0" t="n">
        <f aca="false">1/((CK22+1)/(O22/1.6)+1/(P22/1.37)) + CK22/((CK22+1)/(O22/1.6) + CK22/(P22/1.37))</f>
        <v>0.0910960915055972</v>
      </c>
      <c r="S22" s="0" t="n">
        <f aca="false">(CF22*CI22)</f>
        <v>114.015025212737</v>
      </c>
      <c r="T22" s="0" t="n">
        <f aca="false">(CX22+(S22+2*0.95*0.0000000567*(((CX22+$B$9)+273)^4-(CX22+273)^4)-44100*H22)/(1.84*29.3*P22+8*0.95*0.0000000567*(CX22+273)^3))</f>
        <v>25.6868821730044</v>
      </c>
      <c r="U22" s="0" t="n">
        <f aca="false">($C$9*CY22+$D$9*CZ22+$E$9*T22)</f>
        <v>25.0008866666667</v>
      </c>
      <c r="V22" s="0" t="n">
        <f aca="false">0.61365*EXP(17.502*U22/(240.97+U22))</f>
        <v>3.17984567880652</v>
      </c>
      <c r="W22" s="0" t="n">
        <f aca="false">(X22/Y22*100)</f>
        <v>63.1753924901059</v>
      </c>
      <c r="X22" s="0" t="n">
        <f aca="false">CQ22*(CV22+CW22)/1000</f>
        <v>2.0635945141105</v>
      </c>
      <c r="Y22" s="0" t="n">
        <f aca="false">0.61365*EXP(17.502*CX22/(240.97+CX22))</f>
        <v>3.26645301718337</v>
      </c>
      <c r="Z22" s="0" t="n">
        <f aca="false">(V22-CQ22*(CV22+CW22)/1000)</f>
        <v>1.11625116469602</v>
      </c>
      <c r="AA22" s="0" t="n">
        <f aca="false">(-H22*44100)</f>
        <v>-74.7153930549824</v>
      </c>
      <c r="AB22" s="0" t="n">
        <f aca="false">2*29.3*P22*0.92*(CX22-U22)</f>
        <v>70.4940592903149</v>
      </c>
      <c r="AC22" s="0" t="n">
        <f aca="false">2*0.95*0.0000000567*(((CX22+$B$9)+273)^4-(U22+273)^4)</f>
        <v>5.16048753162541</v>
      </c>
      <c r="AD22" s="0" t="n">
        <f aca="false">S22+AC22+AA22+AB22</f>
        <v>114.954178979695</v>
      </c>
      <c r="AE22" s="0" t="n">
        <f aca="false">CU22*AS22*(CP22-CO22*(1000-AS22*CR22)/(1000-AS22*CQ22))/(100*CJ22)</f>
        <v>8.88859821713921</v>
      </c>
      <c r="AF22" s="0" t="n">
        <f aca="false">1000*CU22*AS22*(CQ22-CR22)/(100*CJ22*(1000-AS22*CQ22))</f>
        <v>1.69338840714368</v>
      </c>
      <c r="AG22" s="0" t="n">
        <f aca="false">(AH22 - AI22 - CV22*1000/(8.314*(CX22+273.15)) * AK22/CU22 * AJ22) * CU22/(100*CJ22) * (1000 - CR22)/1000</f>
        <v>8.91057028433676</v>
      </c>
      <c r="AH22" s="0" t="n">
        <v>341.046957869477</v>
      </c>
      <c r="AI22" s="0" t="n">
        <v>331.963521212121</v>
      </c>
      <c r="AJ22" s="0" t="n">
        <v>-5.43259759407462E-005</v>
      </c>
      <c r="AK22" s="0" t="n">
        <v>67.2239120510843</v>
      </c>
      <c r="AL22" s="0" t="n">
        <f aca="false">(AN22 - AM22 + CV22*1000/(8.314*(CX22+273.15)) * AP22/CU22 * AO22) * CU22/(100*CJ22) * 1000/(1000 - AN22)</f>
        <v>1.69422659988622</v>
      </c>
      <c r="AM22" s="0" t="n">
        <v>19.3396178972727</v>
      </c>
      <c r="AN22" s="0" t="n">
        <v>20.9977715151515</v>
      </c>
      <c r="AO22" s="0" t="n">
        <v>3.09626251606729E-006</v>
      </c>
      <c r="AP22" s="0" t="n">
        <v>78.55</v>
      </c>
      <c r="AQ22" s="0" t="n">
        <v>0</v>
      </c>
      <c r="AR22" s="0" t="n">
        <v>0</v>
      </c>
      <c r="AS22" s="0" t="n">
        <f aca="false">IF(AQ22*$H$15&gt;=AU22,1,(AU22/(AU22-AQ22*$H$15)))</f>
        <v>1</v>
      </c>
      <c r="AT22" s="0" t="n">
        <f aca="false">(AS22-1)*100</f>
        <v>0</v>
      </c>
      <c r="AU22" s="0" t="n">
        <f aca="false">MAX(0,($B$15+$C$15*DC22)/(1+$D$15*DC22)*CV22/(CX22+273)*$E$15)</f>
        <v>52145.5620711268</v>
      </c>
      <c r="AV22" s="0" t="s">
        <v>293</v>
      </c>
      <c r="AW22" s="0" t="n">
        <v>0</v>
      </c>
      <c r="AX22" s="0" t="n">
        <v>0</v>
      </c>
      <c r="AY22" s="0" t="n">
        <v>0</v>
      </c>
      <c r="AZ22" s="0" t="e">
        <f aca="false">1-AX22/AY22</f>
        <v>#DIV/0!</v>
      </c>
      <c r="BA22" s="0" t="n">
        <v>-1</v>
      </c>
      <c r="BB22" s="0" t="s">
        <v>308</v>
      </c>
      <c r="BC22" s="0" t="n">
        <v>9299.38</v>
      </c>
      <c r="BD22" s="0" t="n">
        <v>1011.1884</v>
      </c>
      <c r="BE22" s="0" t="n">
        <v>1178.77</v>
      </c>
      <c r="BF22" s="0" t="n">
        <f aca="false">1-BD22/BE22</f>
        <v>0.14216649558438</v>
      </c>
      <c r="BG22" s="0" t="n">
        <v>0.5</v>
      </c>
      <c r="BH22" s="0" t="n">
        <f aca="false">CG22</f>
        <v>589.194887757895</v>
      </c>
      <c r="BI22" s="0" t="n">
        <f aca="false">J22</f>
        <v>8.91057028433676</v>
      </c>
      <c r="BJ22" s="0" t="n">
        <f aca="false">BF22*BG22*BH22</f>
        <v>41.8818862043861</v>
      </c>
      <c r="BK22" s="0" t="n">
        <f aca="false">(BI22-BA22)/BH22</f>
        <v>0.0168205299982323</v>
      </c>
      <c r="BL22" s="0" t="n">
        <f aca="false">(AY22-BE22)/BE22</f>
        <v>-1</v>
      </c>
      <c r="BM22" s="0" t="e">
        <f aca="false">AX22/(AZ22+AX22/BE22)</f>
        <v>#DIV/0!</v>
      </c>
      <c r="BN22" s="0" t="s">
        <v>293</v>
      </c>
      <c r="BO22" s="0" t="n">
        <v>0</v>
      </c>
      <c r="BP22" s="0" t="e">
        <f aca="false">IF(BO22&lt;&gt;0, BO22, BM22)</f>
        <v>#DIV/0!</v>
      </c>
      <c r="BQ22" s="0" t="e">
        <f aca="false">1-BP22/BE22</f>
        <v>#DIV/0!</v>
      </c>
      <c r="BR22" s="0" t="e">
        <f aca="false">(BE22-BD22)/(BE22-BP22)</f>
        <v>#DIV/0!</v>
      </c>
      <c r="BS22" s="0" t="e">
        <f aca="false">(AY22-BE22)/(AY22-BP22)</f>
        <v>#DIV/0!</v>
      </c>
      <c r="BT22" s="0" t="n">
        <f aca="false">(BE22-BD22)/(BE22-AX22)</f>
        <v>0.14216649558438</v>
      </c>
      <c r="BU22" s="0" t="e">
        <f aca="false">(AY22-BE22)/(AY22-AX22)</f>
        <v>#DIV/0!</v>
      </c>
      <c r="BV22" s="0" t="e">
        <f aca="false">(BR22*BP22/BD22)</f>
        <v>#DIV/0!</v>
      </c>
      <c r="BW22" s="0" t="e">
        <f aca="false">(1-BV22)</f>
        <v>#DIV/0!</v>
      </c>
      <c r="BX22" s="0" t="n">
        <v>473</v>
      </c>
      <c r="BY22" s="0" t="n">
        <v>130</v>
      </c>
      <c r="BZ22" s="0" t="n">
        <v>130</v>
      </c>
      <c r="CA22" s="0" t="n">
        <v>100</v>
      </c>
      <c r="CB22" s="0" t="n">
        <v>9299.38</v>
      </c>
      <c r="CC22" s="0" t="n">
        <v>1162.73</v>
      </c>
      <c r="CD22" s="0" t="n">
        <v>-0.019787</v>
      </c>
      <c r="CE22" s="0" t="n">
        <v>1.26</v>
      </c>
      <c r="CF22" s="0" t="n">
        <f aca="false">$B$13*DD22+$C$13*DE22+$F$13*DF22*(1-DI22)</f>
        <v>700.0076</v>
      </c>
      <c r="CG22" s="0" t="n">
        <f aca="false">CF22*CH22</f>
        <v>589.194887757895</v>
      </c>
      <c r="CH22" s="0" t="n">
        <f aca="false">($B$13*$D$11+$C$13*$D$11+$F$13*((DS22+DK22)/MAX(DS22+DK22+DT22, 0.1)*$I$11+DT22/MAX(DS22+DK22+DT22, 0.1)*$J$11))/($B$13+$C$13+$F$13)</f>
        <v>0.841697844077543</v>
      </c>
      <c r="CI22" s="0" t="n">
        <f aca="false">($B$13*$K$11+$C$13*$K$11+$F$13*((DS22+DK22)/MAX(DS22+DK22+DT22, 0.1)*$P$11+DT22/MAX(DS22+DK22+DT22, 0.1)*$Q$11))/($B$13+$C$13+$F$13)</f>
        <v>0.162876839069657</v>
      </c>
      <c r="CJ22" s="0" t="n">
        <v>6</v>
      </c>
      <c r="CK22" s="0" t="n">
        <v>0.5</v>
      </c>
      <c r="CL22" s="0" t="s">
        <v>295</v>
      </c>
      <c r="CM22" s="1" t="b">
        <f aca="false">TRUE()</f>
        <v>1</v>
      </c>
      <c r="CN22" s="0" t="n">
        <v>1628344226.75</v>
      </c>
      <c r="CO22" s="0" t="n">
        <v>324.996066666667</v>
      </c>
      <c r="CP22" s="0" t="n">
        <v>334.432266666667</v>
      </c>
      <c r="CQ22" s="0" t="n">
        <v>20.99932</v>
      </c>
      <c r="CR22" s="0" t="n">
        <v>19.3419733333333</v>
      </c>
      <c r="CS22" s="0" t="n">
        <v>325.0593</v>
      </c>
      <c r="CT22" s="0" t="n">
        <v>20.9583766666667</v>
      </c>
      <c r="CU22" s="0" t="n">
        <v>600.1744</v>
      </c>
      <c r="CV22" s="0" t="n">
        <v>98.1694933333333</v>
      </c>
      <c r="CW22" s="0" t="n">
        <v>0.100094163333333</v>
      </c>
      <c r="CX22" s="0" t="n">
        <v>25.4523833333333</v>
      </c>
      <c r="CY22" s="0" t="n">
        <v>25.0008866666667</v>
      </c>
      <c r="CZ22" s="0" t="n">
        <v>999.9</v>
      </c>
      <c r="DA22" s="0" t="n">
        <v>0</v>
      </c>
      <c r="DB22" s="0" t="n">
        <v>0</v>
      </c>
      <c r="DC22" s="0" t="n">
        <v>9993.434</v>
      </c>
      <c r="DD22" s="0" t="n">
        <v>0</v>
      </c>
      <c r="DE22" s="0" t="n">
        <v>64.2711</v>
      </c>
      <c r="DF22" s="0" t="n">
        <v>700.0076</v>
      </c>
      <c r="DG22" s="0" t="n">
        <v>0.9429958</v>
      </c>
      <c r="DH22" s="0" t="n">
        <v>0.0570040133333333</v>
      </c>
      <c r="DI22" s="0" t="n">
        <v>0</v>
      </c>
      <c r="DJ22" s="0" t="n">
        <v>1011.167</v>
      </c>
      <c r="DK22" s="0" t="n">
        <v>4.99972</v>
      </c>
      <c r="DL22" s="0" t="n">
        <v>6911.27</v>
      </c>
      <c r="DM22" s="0" t="n">
        <v>6056.38533333334</v>
      </c>
      <c r="DN22" s="0" t="n">
        <v>36.656</v>
      </c>
      <c r="DO22" s="0" t="n">
        <v>39.6789</v>
      </c>
      <c r="DP22" s="0" t="n">
        <v>37.9769</v>
      </c>
      <c r="DQ22" s="0" t="n">
        <v>39.1205</v>
      </c>
      <c r="DR22" s="0" t="n">
        <v>38.8267</v>
      </c>
      <c r="DS22" s="0" t="n">
        <v>655.389</v>
      </c>
      <c r="DT22" s="0" t="n">
        <v>39.6166666666667</v>
      </c>
      <c r="DU22" s="0" t="n">
        <v>0</v>
      </c>
      <c r="DV22" s="0" t="n">
        <v>180.800000190735</v>
      </c>
      <c r="DW22" s="0" t="n">
        <v>0</v>
      </c>
      <c r="DX22" s="0" t="n">
        <v>1011.1884</v>
      </c>
      <c r="DY22" s="0" t="n">
        <v>0.193846157047646</v>
      </c>
      <c r="DZ22" s="0" t="n">
        <v>-5.17615385641569</v>
      </c>
      <c r="EA22" s="0" t="n">
        <v>6910.972</v>
      </c>
      <c r="EB22" s="0" t="n">
        <v>15</v>
      </c>
      <c r="EC22" s="0" t="n">
        <v>1628344131.5</v>
      </c>
      <c r="ED22" s="0" t="s">
        <v>309</v>
      </c>
      <c r="EE22" s="0" t="n">
        <v>1628344125.5</v>
      </c>
      <c r="EF22" s="0" t="n">
        <v>1628344131.5</v>
      </c>
      <c r="EG22" s="0" t="n">
        <v>214</v>
      </c>
      <c r="EH22" s="0" t="n">
        <v>-0.149</v>
      </c>
      <c r="EI22" s="0" t="n">
        <v>0.004</v>
      </c>
      <c r="EJ22" s="0" t="n">
        <v>-0.137</v>
      </c>
      <c r="EK22" s="0" t="n">
        <v>0.035</v>
      </c>
      <c r="EL22" s="0" t="n">
        <v>335</v>
      </c>
      <c r="EM22" s="0" t="n">
        <v>19</v>
      </c>
      <c r="EN22" s="0" t="n">
        <v>0.09</v>
      </c>
      <c r="EO22" s="0" t="n">
        <v>0.07</v>
      </c>
      <c r="EP22" s="0" t="n">
        <v>-9.43952073170732</v>
      </c>
      <c r="EQ22" s="0" t="n">
        <v>0.0218055052265003</v>
      </c>
      <c r="ER22" s="0" t="n">
        <v>0.0248824695259235</v>
      </c>
      <c r="ES22" s="0" t="n">
        <v>1</v>
      </c>
      <c r="ET22" s="0" t="n">
        <v>1</v>
      </c>
      <c r="EU22" s="0" t="n">
        <v>1</v>
      </c>
      <c r="EV22" s="0" t="s">
        <v>297</v>
      </c>
      <c r="EW22" s="0" t="n">
        <v>100</v>
      </c>
      <c r="EX22" s="0" t="n">
        <v>100</v>
      </c>
      <c r="EY22" s="0" t="n">
        <v>-0.063</v>
      </c>
      <c r="EZ22" s="0" t="n">
        <v>0.0409</v>
      </c>
      <c r="FA22" s="0" t="n">
        <v>-0.550753051904473</v>
      </c>
      <c r="FB22" s="0" t="n">
        <v>0.000619672108283445</v>
      </c>
      <c r="FC22" s="0" t="n">
        <v>6.65728289664721E-006</v>
      </c>
      <c r="FD22" s="0" t="n">
        <v>-1.21521058676947E-008</v>
      </c>
      <c r="FE22" s="0" t="n">
        <v>-0.266427863996813</v>
      </c>
      <c r="FF22" s="0" t="n">
        <v>0.0359918879154744</v>
      </c>
      <c r="FG22" s="0" t="n">
        <v>-0.00158302312514608</v>
      </c>
      <c r="FH22" s="0" t="n">
        <v>2.69823796839201E-005</v>
      </c>
      <c r="FI22" s="0" t="n">
        <v>142</v>
      </c>
      <c r="FJ22" s="0" t="n">
        <v>527</v>
      </c>
      <c r="FK22" s="0" t="n">
        <v>19</v>
      </c>
      <c r="FL22" s="0" t="n">
        <v>23</v>
      </c>
      <c r="FM22" s="0" t="n">
        <v>1.8</v>
      </c>
      <c r="FN22" s="0" t="n">
        <v>1.7</v>
      </c>
      <c r="FO22" s="0" t="n">
        <v>0.916748</v>
      </c>
      <c r="FP22" s="0" t="n">
        <v>2.64771</v>
      </c>
      <c r="FQ22" s="0" t="n">
        <v>1.54785</v>
      </c>
      <c r="FR22" s="0" t="n">
        <v>2.35718</v>
      </c>
      <c r="FS22" s="0" t="n">
        <v>1.44897</v>
      </c>
      <c r="FT22" s="0" t="n">
        <v>2.42065</v>
      </c>
      <c r="FU22" s="0" t="n">
        <v>38.3056</v>
      </c>
      <c r="FV22" s="0" t="n">
        <v>24.2364</v>
      </c>
      <c r="FW22" s="0" t="n">
        <v>18</v>
      </c>
      <c r="FX22" s="0" t="n">
        <v>635.612</v>
      </c>
      <c r="FY22" s="0" t="n">
        <v>377.558</v>
      </c>
      <c r="FZ22" s="0" t="n">
        <v>22.7002</v>
      </c>
      <c r="GA22" s="0" t="n">
        <v>28.4851</v>
      </c>
      <c r="GB22" s="0" t="n">
        <v>30.0001</v>
      </c>
      <c r="GC22" s="0" t="n">
        <v>28.4612</v>
      </c>
      <c r="GD22" s="0" t="n">
        <v>28.4627</v>
      </c>
      <c r="GE22" s="0" t="n">
        <v>18.3158</v>
      </c>
      <c r="GF22" s="0" t="n">
        <v>38.5847</v>
      </c>
      <c r="GG22" s="0" t="n">
        <v>0</v>
      </c>
      <c r="GH22" s="0" t="n">
        <v>22.7006</v>
      </c>
      <c r="GI22" s="0" t="n">
        <v>334.429</v>
      </c>
      <c r="GJ22" s="0" t="n">
        <v>19.3862</v>
      </c>
      <c r="GK22" s="0" t="n">
        <v>100.474</v>
      </c>
      <c r="GL22" s="0" t="n">
        <v>100.33</v>
      </c>
    </row>
    <row r="23" customFormat="false" ht="15" hidden="false" customHeight="false" outlineLevel="0" collapsed="false">
      <c r="A23" s="0" t="n">
        <v>5</v>
      </c>
      <c r="B23" s="0" t="n">
        <v>1628344416</v>
      </c>
      <c r="C23" s="0" t="n">
        <v>902.5</v>
      </c>
      <c r="D23" s="0" t="s">
        <v>310</v>
      </c>
      <c r="E23" s="0" t="s">
        <v>311</v>
      </c>
      <c r="F23" s="0" t="n">
        <v>15</v>
      </c>
      <c r="G23" s="0" t="n">
        <v>1628344408.25</v>
      </c>
      <c r="H23" s="0" t="n">
        <f aca="false">(I23)/1000</f>
        <v>0.00173041451546476</v>
      </c>
      <c r="I23" s="0" t="n">
        <f aca="false">IF(CM23, AL23, AF23)</f>
        <v>1.73041451546476</v>
      </c>
      <c r="J23" s="0" t="n">
        <f aca="false">IF(CM23, AG23, AE23)</f>
        <v>8.66056193423683</v>
      </c>
      <c r="K23" s="0" t="n">
        <f aca="false">CO23 - IF(AS23&gt;1, J23*CJ23*100/(AU23*DC23), 0)</f>
        <v>299.991233333333</v>
      </c>
      <c r="L23" s="0" t="n">
        <f aca="false">((R23-H23/2)*K23-J23)/(R23+H23/2)</f>
        <v>202.405379446316</v>
      </c>
      <c r="M23" s="0" t="n">
        <f aca="false">L23*(CV23+CW23)/1000</f>
        <v>19.8890244602812</v>
      </c>
      <c r="N23" s="0" t="n">
        <f aca="false">(CO23 - IF(AS23&gt;1, J23*CJ23*100/(AU23*DC23), 0))*(CV23+CW23)/1000</f>
        <v>29.4781343952328</v>
      </c>
      <c r="O23" s="0" t="n">
        <f aca="false">2/((1/Q23-1/P23)+SIGN(Q23)*SQRT((1/Q23-1/P23)*(1/Q23-1/P23) + 4*CK23/((CK23+1)*(CK23+1))*(2*1/Q23*1/P23-1/P23*1/P23)))</f>
        <v>0.152859843166557</v>
      </c>
      <c r="P23" s="0" t="n">
        <f aca="false">IF(LEFT(CL23,1)&lt;&gt;"0",IF(LEFT(CL23,1)="1",3,$B$7),$D$5+$E$5*(DC23*CV23/($K$5*1000))+$F$5*(DC23*CV23/($K$5*1000))*MAX(MIN(CJ23,$J$5),$I$5)*MAX(MIN(CJ23,$J$5),$I$5)+$G$5*MAX(MIN(CJ23,$J$5),$I$5)*(DC23*CV23/($K$5*1000))+$H$5*(DC23*CV23/($K$5*1000))*(DC23*CV23/($K$5*1000)))</f>
        <v>2.89675691033893</v>
      </c>
      <c r="Q23" s="0" t="n">
        <f aca="false">H23*(1000-(1000*0.61365*EXP(17.502*U23/(240.97+U23))/(CV23+CW23)+CQ23)/2)/(1000*0.61365*EXP(17.502*U23/(240.97+U23))/(CV23+CW23)-CQ23)</f>
        <v>0.148515887206174</v>
      </c>
      <c r="R23" s="0" t="n">
        <f aca="false">1/((CK23+1)/(O23/1.6)+1/(P23/1.37)) + CK23/((CK23+1)/(O23/1.6) + CK23/(P23/1.37))</f>
        <v>0.0932024342422027</v>
      </c>
      <c r="S23" s="0" t="n">
        <f aca="false">(CF23*CI23)</f>
        <v>114.014014511461</v>
      </c>
      <c r="T23" s="0" t="n">
        <f aca="false">(CX23+(S23+2*0.95*0.0000000567*(((CX23+$B$9)+273)^4-(CX23+273)^4)-44100*H23)/(1.84*29.3*P23+8*0.95*0.0000000567*(CX23+273)^3))</f>
        <v>25.6439506960372</v>
      </c>
      <c r="U23" s="0" t="n">
        <f aca="false">($C$9*CY23+$D$9*CZ23+$E$9*T23)</f>
        <v>24.99475</v>
      </c>
      <c r="V23" s="0" t="n">
        <f aca="false">0.61365*EXP(17.502*U23/(240.97+U23))</f>
        <v>3.17868248626702</v>
      </c>
      <c r="W23" s="0" t="n">
        <f aca="false">(X23/Y23*100)</f>
        <v>63.3231221827545</v>
      </c>
      <c r="X23" s="0" t="n">
        <f aca="false">CQ23*(CV23+CW23)/1000</f>
        <v>2.06432367621121</v>
      </c>
      <c r="Y23" s="0" t="n">
        <f aca="false">0.61365*EXP(17.502*CX23/(240.97+CX23))</f>
        <v>3.25998403908993</v>
      </c>
      <c r="Z23" s="0" t="n">
        <f aca="false">(V23-CQ23*(CV23+CW23)/1000)</f>
        <v>1.11435881005582</v>
      </c>
      <c r="AA23" s="0" t="n">
        <f aca="false">(-H23*44100)</f>
        <v>-76.3112801319961</v>
      </c>
      <c r="AB23" s="0" t="n">
        <f aca="false">2*29.3*P23*0.92*(CX23-U23)</f>
        <v>66.258748880615</v>
      </c>
      <c r="AC23" s="0" t="n">
        <f aca="false">2*0.95*0.0000000567*(((CX23+$B$9)+273)^4-(U23+273)^4)</f>
        <v>4.84836841136491</v>
      </c>
      <c r="AD23" s="0" t="n">
        <f aca="false">S23+AC23+AA23+AB23</f>
        <v>108.809851671445</v>
      </c>
      <c r="AE23" s="0" t="n">
        <f aca="false">CU23*AS23*(CP23-CO23*(1000-AS23*CR23)/(1000-AS23*CQ23))/(100*CJ23)</f>
        <v>8.64639576603749</v>
      </c>
      <c r="AF23" s="0" t="n">
        <f aca="false">1000*CU23*AS23*(CQ23-CR23)/(100*CJ23*(1000-AS23*CQ23))</f>
        <v>1.72897677510397</v>
      </c>
      <c r="AG23" s="0" t="n">
        <f aca="false">(AH23 - AI23 - CV23*1000/(8.314*(CX23+273.15)) * AK23/CU23 * AJ23) * CU23/(100*CJ23) * (1000 - CR23)/1000</f>
        <v>8.66056193423683</v>
      </c>
      <c r="AH23" s="0" t="n">
        <v>315.259823395644</v>
      </c>
      <c r="AI23" s="0" t="n">
        <v>306.431139393939</v>
      </c>
      <c r="AJ23" s="0" t="n">
        <v>1.90933872527446E-005</v>
      </c>
      <c r="AK23" s="0" t="n">
        <v>67.2244411006403</v>
      </c>
      <c r="AL23" s="0" t="n">
        <f aca="false">(AN23 - AM23 + CV23*1000/(8.314*(CX23+273.15)) * AP23/CU23 * AO23) * CU23/(100*CJ23) * 1000/(1000 - AN23)</f>
        <v>1.73041451546476</v>
      </c>
      <c r="AM23" s="0" t="n">
        <v>19.3120994732468</v>
      </c>
      <c r="AN23" s="0" t="n">
        <v>21.0057527272727</v>
      </c>
      <c r="AO23" s="0" t="n">
        <v>-1.45741626794313E-005</v>
      </c>
      <c r="AP23" s="0" t="n">
        <v>78.55</v>
      </c>
      <c r="AQ23" s="0" t="n">
        <v>0</v>
      </c>
      <c r="AR23" s="0" t="n">
        <v>0</v>
      </c>
      <c r="AS23" s="0" t="n">
        <f aca="false">IF(AQ23*$H$15&gt;=AU23,1,(AU23/(AU23-AQ23*$H$15)))</f>
        <v>1</v>
      </c>
      <c r="AT23" s="0" t="n">
        <f aca="false">(AS23-1)*100</f>
        <v>0</v>
      </c>
      <c r="AU23" s="0" t="n">
        <f aca="false">MAX(0,($B$15+$C$15*DC23)/(1+$D$15*DC23)*CV23/(CX23+273)*$E$15)</f>
        <v>52170.3080332822</v>
      </c>
      <c r="AV23" s="0" t="s">
        <v>293</v>
      </c>
      <c r="AW23" s="0" t="n">
        <v>0</v>
      </c>
      <c r="AX23" s="0" t="n">
        <v>0</v>
      </c>
      <c r="AY23" s="0" t="n">
        <v>0</v>
      </c>
      <c r="AZ23" s="0" t="e">
        <f aca="false">1-AX23/AY23</f>
        <v>#DIV/0!</v>
      </c>
      <c r="BA23" s="0" t="n">
        <v>-1</v>
      </c>
      <c r="BB23" s="0" t="s">
        <v>312</v>
      </c>
      <c r="BC23" s="0" t="n">
        <v>9300.33</v>
      </c>
      <c r="BD23" s="0" t="n">
        <v>1011.02423076923</v>
      </c>
      <c r="BE23" s="0" t="n">
        <v>1170.64</v>
      </c>
      <c r="BF23" s="0" t="n">
        <f aca="false">1-BD23/BE23</f>
        <v>0.136349150234717</v>
      </c>
      <c r="BG23" s="0" t="n">
        <v>0.5</v>
      </c>
      <c r="BH23" s="0" t="n">
        <f aca="false">CG23</f>
        <v>589.189214399721</v>
      </c>
      <c r="BI23" s="0" t="n">
        <f aca="false">J23</f>
        <v>8.66056193423683</v>
      </c>
      <c r="BJ23" s="0" t="n">
        <f aca="false">BF23*BG23*BH23</f>
        <v>40.1677243554312</v>
      </c>
      <c r="BK23" s="0" t="n">
        <f aca="false">(BI23-BA23)/BH23</f>
        <v>0.0163963658840551</v>
      </c>
      <c r="BL23" s="0" t="n">
        <f aca="false">(AY23-BE23)/BE23</f>
        <v>-1</v>
      </c>
      <c r="BM23" s="0" t="e">
        <f aca="false">AX23/(AZ23+AX23/BE23)</f>
        <v>#DIV/0!</v>
      </c>
      <c r="BN23" s="0" t="s">
        <v>293</v>
      </c>
      <c r="BO23" s="0" t="n">
        <v>0</v>
      </c>
      <c r="BP23" s="0" t="e">
        <f aca="false">IF(BO23&lt;&gt;0, BO23, BM23)</f>
        <v>#DIV/0!</v>
      </c>
      <c r="BQ23" s="0" t="e">
        <f aca="false">1-BP23/BE23</f>
        <v>#DIV/0!</v>
      </c>
      <c r="BR23" s="0" t="e">
        <f aca="false">(BE23-BD23)/(BE23-BP23)</f>
        <v>#DIV/0!</v>
      </c>
      <c r="BS23" s="0" t="e">
        <f aca="false">(AY23-BE23)/(AY23-BP23)</f>
        <v>#DIV/0!</v>
      </c>
      <c r="BT23" s="0" t="n">
        <f aca="false">(BE23-BD23)/(BE23-AX23)</f>
        <v>0.136349150234717</v>
      </c>
      <c r="BU23" s="0" t="e">
        <f aca="false">(AY23-BE23)/(AY23-AX23)</f>
        <v>#DIV/0!</v>
      </c>
      <c r="BV23" s="0" t="e">
        <f aca="false">(BR23*BP23/BD23)</f>
        <v>#DIV/0!</v>
      </c>
      <c r="BW23" s="0" t="e">
        <f aca="false">(1-BV23)</f>
        <v>#DIV/0!</v>
      </c>
      <c r="BX23" s="0" t="n">
        <v>474</v>
      </c>
      <c r="BY23" s="0" t="n">
        <v>130</v>
      </c>
      <c r="BZ23" s="0" t="n">
        <v>130</v>
      </c>
      <c r="CA23" s="0" t="n">
        <v>100</v>
      </c>
      <c r="CB23" s="0" t="n">
        <v>9300.33</v>
      </c>
      <c r="CC23" s="0" t="n">
        <v>1159.43</v>
      </c>
      <c r="CD23" s="0" t="n">
        <v>-0.0197897</v>
      </c>
      <c r="CE23" s="0" t="n">
        <v>0.85</v>
      </c>
      <c r="CF23" s="0" t="n">
        <f aca="false">$B$13*DD23+$C$13*DE23+$F$13*DF23*(1-DI23)</f>
        <v>700.0008</v>
      </c>
      <c r="CG23" s="0" t="n">
        <f aca="false">CF23*CH23</f>
        <v>589.189214399721</v>
      </c>
      <c r="CH23" s="0" t="n">
        <f aca="false">($B$13*$D$11+$C$13*$D$11+$F$13*((DS23+DK23)/MAX(DS23+DK23+DT23, 0.1)*$I$11+DT23/MAX(DS23+DK23+DT23, 0.1)*$J$11))/($B$13+$C$13+$F$13)</f>
        <v>0.841697915773412</v>
      </c>
      <c r="CI23" s="0" t="n">
        <f aca="false">($B$13*$K$11+$C$13*$K$11+$F$13*((DS23+DK23)/MAX(DS23+DK23+DT23, 0.1)*$P$11+DT23/MAX(DS23+DK23+DT23, 0.1)*$Q$11))/($B$13+$C$13+$F$13)</f>
        <v>0.162876977442685</v>
      </c>
      <c r="CJ23" s="0" t="n">
        <v>6</v>
      </c>
      <c r="CK23" s="0" t="n">
        <v>0.5</v>
      </c>
      <c r="CL23" s="0" t="s">
        <v>295</v>
      </c>
      <c r="CM23" s="1" t="b">
        <f aca="false">TRUE()</f>
        <v>1</v>
      </c>
      <c r="CN23" s="0" t="n">
        <v>1628344408.25</v>
      </c>
      <c r="CO23" s="0" t="n">
        <v>299.991233333333</v>
      </c>
      <c r="CP23" s="0" t="n">
        <v>309.153666666667</v>
      </c>
      <c r="CQ23" s="0" t="n">
        <v>21.00808</v>
      </c>
      <c r="CR23" s="0" t="n">
        <v>19.3159133333333</v>
      </c>
      <c r="CS23" s="0" t="n">
        <v>300.104033333333</v>
      </c>
      <c r="CT23" s="0" t="n">
        <v>20.96573</v>
      </c>
      <c r="CU23" s="0" t="n">
        <v>600.1729</v>
      </c>
      <c r="CV23" s="0" t="n">
        <v>98.16333</v>
      </c>
      <c r="CW23" s="0" t="n">
        <v>0.0999894566666667</v>
      </c>
      <c r="CX23" s="0" t="n">
        <v>25.4190233333333</v>
      </c>
      <c r="CY23" s="0" t="n">
        <v>24.99475</v>
      </c>
      <c r="CZ23" s="0" t="n">
        <v>999.9</v>
      </c>
      <c r="DA23" s="0" t="n">
        <v>0</v>
      </c>
      <c r="DB23" s="0" t="n">
        <v>0</v>
      </c>
      <c r="DC23" s="0" t="n">
        <v>9997.86733333333</v>
      </c>
      <c r="DD23" s="0" t="n">
        <v>0</v>
      </c>
      <c r="DE23" s="0" t="n">
        <v>64.2673066666667</v>
      </c>
      <c r="DF23" s="0" t="n">
        <v>700.0008</v>
      </c>
      <c r="DG23" s="0" t="n">
        <v>0.942993566666667</v>
      </c>
      <c r="DH23" s="0" t="n">
        <v>0.05700631</v>
      </c>
      <c r="DI23" s="0" t="n">
        <v>0</v>
      </c>
      <c r="DJ23" s="0" t="n">
        <v>1011.022</v>
      </c>
      <c r="DK23" s="0" t="n">
        <v>4.99972</v>
      </c>
      <c r="DL23" s="0" t="n">
        <v>6896.705</v>
      </c>
      <c r="DM23" s="0" t="n">
        <v>6056.32233333333</v>
      </c>
      <c r="DN23" s="0" t="n">
        <v>36.0206666666667</v>
      </c>
      <c r="DO23" s="0" t="n">
        <v>38.9039333333333</v>
      </c>
      <c r="DP23" s="0" t="n">
        <v>37.2748</v>
      </c>
      <c r="DQ23" s="0" t="n">
        <v>38.187</v>
      </c>
      <c r="DR23" s="0" t="n">
        <v>38.187</v>
      </c>
      <c r="DS23" s="0" t="n">
        <v>655.381666666667</v>
      </c>
      <c r="DT23" s="0" t="n">
        <v>39.618</v>
      </c>
      <c r="DU23" s="0" t="n">
        <v>0</v>
      </c>
      <c r="DV23" s="0" t="n">
        <v>181.200000047684</v>
      </c>
      <c r="DW23" s="0" t="n">
        <v>0</v>
      </c>
      <c r="DX23" s="0" t="n">
        <v>1011.02423076923</v>
      </c>
      <c r="DY23" s="0" t="n">
        <v>0.545982906309693</v>
      </c>
      <c r="DZ23" s="0" t="n">
        <v>-0.0673503323754248</v>
      </c>
      <c r="EA23" s="0" t="n">
        <v>6896.675</v>
      </c>
      <c r="EB23" s="0" t="n">
        <v>15</v>
      </c>
      <c r="EC23" s="0" t="n">
        <v>1628344310</v>
      </c>
      <c r="ED23" s="0" t="s">
        <v>313</v>
      </c>
      <c r="EE23" s="0" t="n">
        <v>1628344307</v>
      </c>
      <c r="EF23" s="0" t="n">
        <v>1628344310</v>
      </c>
      <c r="EG23" s="0" t="n">
        <v>215</v>
      </c>
      <c r="EH23" s="0" t="n">
        <v>-0.082</v>
      </c>
      <c r="EI23" s="0" t="n">
        <v>0.004</v>
      </c>
      <c r="EJ23" s="0" t="n">
        <v>-0.164</v>
      </c>
      <c r="EK23" s="0" t="n">
        <v>0.037</v>
      </c>
      <c r="EL23" s="0" t="n">
        <v>309</v>
      </c>
      <c r="EM23" s="0" t="n">
        <v>19</v>
      </c>
      <c r="EN23" s="0" t="n">
        <v>0.15</v>
      </c>
      <c r="EO23" s="0" t="n">
        <v>0.05</v>
      </c>
      <c r="EP23" s="0" t="n">
        <v>-9.15212707317073</v>
      </c>
      <c r="EQ23" s="0" t="n">
        <v>-0.0975520557491498</v>
      </c>
      <c r="ER23" s="0" t="n">
        <v>0.036435488545922</v>
      </c>
      <c r="ES23" s="0" t="n">
        <v>1</v>
      </c>
      <c r="ET23" s="0" t="n">
        <v>1</v>
      </c>
      <c r="EU23" s="0" t="n">
        <v>1</v>
      </c>
      <c r="EV23" s="0" t="s">
        <v>297</v>
      </c>
      <c r="EW23" s="0" t="n">
        <v>100</v>
      </c>
      <c r="EX23" s="0" t="n">
        <v>100</v>
      </c>
      <c r="EY23" s="0" t="n">
        <v>-0.113</v>
      </c>
      <c r="EZ23" s="0" t="n">
        <v>0.0423</v>
      </c>
      <c r="FA23" s="0" t="n">
        <v>-0.569687668813963</v>
      </c>
      <c r="FB23" s="0" t="n">
        <v>0.000619672108283445</v>
      </c>
      <c r="FC23" s="0" t="n">
        <v>6.65728289664721E-006</v>
      </c>
      <c r="FD23" s="0" t="n">
        <v>-1.21521058676947E-008</v>
      </c>
      <c r="FE23" s="0" t="n">
        <v>-0.265078012212881</v>
      </c>
      <c r="FF23" s="0" t="n">
        <v>0.0359918879154744</v>
      </c>
      <c r="FG23" s="0" t="n">
        <v>-0.00158302312514608</v>
      </c>
      <c r="FH23" s="0" t="n">
        <v>2.69823796839201E-005</v>
      </c>
      <c r="FI23" s="0" t="n">
        <v>142</v>
      </c>
      <c r="FJ23" s="0" t="n">
        <v>527</v>
      </c>
      <c r="FK23" s="0" t="n">
        <v>19</v>
      </c>
      <c r="FL23" s="0" t="n">
        <v>23</v>
      </c>
      <c r="FM23" s="0" t="n">
        <v>1.8</v>
      </c>
      <c r="FN23" s="0" t="n">
        <v>1.8</v>
      </c>
      <c r="FO23" s="0" t="n">
        <v>0.860596</v>
      </c>
      <c r="FP23" s="0" t="n">
        <v>2.64282</v>
      </c>
      <c r="FQ23" s="0" t="n">
        <v>1.54785</v>
      </c>
      <c r="FR23" s="0" t="n">
        <v>2.3584</v>
      </c>
      <c r="FS23" s="0" t="n">
        <v>1.44897</v>
      </c>
      <c r="FT23" s="0" t="n">
        <v>2.43774</v>
      </c>
      <c r="FU23" s="0" t="n">
        <v>38.3056</v>
      </c>
      <c r="FV23" s="0" t="n">
        <v>24.2364</v>
      </c>
      <c r="FW23" s="0" t="n">
        <v>18</v>
      </c>
      <c r="FX23" s="0" t="n">
        <v>635.594</v>
      </c>
      <c r="FY23" s="0" t="n">
        <v>377.558</v>
      </c>
      <c r="FZ23" s="0" t="n">
        <v>22.7761</v>
      </c>
      <c r="GA23" s="0" t="n">
        <v>28.4875</v>
      </c>
      <c r="GB23" s="0" t="n">
        <v>30.0002</v>
      </c>
      <c r="GC23" s="0" t="n">
        <v>28.4612</v>
      </c>
      <c r="GD23" s="0" t="n">
        <v>28.4627</v>
      </c>
      <c r="GE23" s="0" t="n">
        <v>17.2014</v>
      </c>
      <c r="GF23" s="0" t="n">
        <v>38.4412</v>
      </c>
      <c r="GG23" s="0" t="n">
        <v>0</v>
      </c>
      <c r="GH23" s="0" t="n">
        <v>22.7769</v>
      </c>
      <c r="GI23" s="0" t="n">
        <v>309.112</v>
      </c>
      <c r="GJ23" s="0" t="n">
        <v>19.3536</v>
      </c>
      <c r="GK23" s="0" t="n">
        <v>100.479</v>
      </c>
      <c r="GL23" s="0" t="n">
        <v>100.333</v>
      </c>
    </row>
    <row r="24" customFormat="false" ht="15" hidden="false" customHeight="false" outlineLevel="0" collapsed="false">
      <c r="A24" s="0" t="n">
        <v>6</v>
      </c>
      <c r="B24" s="0" t="n">
        <v>1628344598.5</v>
      </c>
      <c r="C24" s="0" t="n">
        <v>1085</v>
      </c>
      <c r="D24" s="0" t="s">
        <v>314</v>
      </c>
      <c r="E24" s="0" t="s">
        <v>315</v>
      </c>
      <c r="F24" s="0" t="n">
        <v>15</v>
      </c>
      <c r="G24" s="0" t="n">
        <v>1628344590.75</v>
      </c>
      <c r="H24" s="0" t="n">
        <f aca="false">(I24)/1000</f>
        <v>0.00176480656232468</v>
      </c>
      <c r="I24" s="0" t="n">
        <f aca="false">IF(CM24, AL24, AF24)</f>
        <v>1.76480656232468</v>
      </c>
      <c r="J24" s="0" t="n">
        <f aca="false">IF(CM24, AG24, AE24)</f>
        <v>8.28051664152623</v>
      </c>
      <c r="K24" s="0" t="n">
        <f aca="false">CO24 - IF(AS24&gt;1, J24*CJ24*100/(AU24*DC24), 0)</f>
        <v>275.009433333333</v>
      </c>
      <c r="L24" s="0" t="n">
        <f aca="false">((R24-H24/2)*K24-J24)/(R24+H24/2)</f>
        <v>183.737070521857</v>
      </c>
      <c r="M24" s="0" t="n">
        <f aca="false">L24*(CV24+CW24)/1000</f>
        <v>18.0536276104277</v>
      </c>
      <c r="N24" s="0" t="n">
        <f aca="false">(CO24 - IF(AS24&gt;1, J24*CJ24*100/(AU24*DC24), 0))*(CV24+CW24)/1000</f>
        <v>27.0218627338141</v>
      </c>
      <c r="O24" s="0" t="n">
        <f aca="false">2/((1/Q24-1/P24)+SIGN(Q24)*SQRT((1/Q24-1/P24)*(1/Q24-1/P24) + 4*CK24/((CK24+1)*(CK24+1))*(2*1/Q24*1/P24-1/P24*1/P24)))</f>
        <v>0.15614970417058</v>
      </c>
      <c r="P24" s="0" t="n">
        <f aca="false">IF(LEFT(CL24,1)&lt;&gt;"0",IF(LEFT(CL24,1)="1",3,$B$7),$D$5+$E$5*(DC24*CV24/($K$5*1000))+$F$5*(DC24*CV24/($K$5*1000))*MAX(MIN(CJ24,$J$5),$I$5)*MAX(MIN(CJ24,$J$5),$I$5)+$G$5*MAX(MIN(CJ24,$J$5),$I$5)*(DC24*CV24/($K$5*1000))+$H$5*(DC24*CV24/($K$5*1000))*(DC24*CV24/($K$5*1000)))</f>
        <v>2.89655695453981</v>
      </c>
      <c r="Q24" s="0" t="n">
        <f aca="false">H24*(1000-(1000*0.61365*EXP(17.502*U24/(240.97+U24))/(CV24+CW24)+CQ24)/2)/(1000*0.61365*EXP(17.502*U24/(240.97+U24))/(CV24+CW24)-CQ24)</f>
        <v>0.151619434320082</v>
      </c>
      <c r="R24" s="0" t="n">
        <f aca="false">1/((CK24+1)/(O24/1.6)+1/(P24/1.37)) + CK24/((CK24+1)/(O24/1.6) + CK24/(P24/1.37))</f>
        <v>0.0951582252744943</v>
      </c>
      <c r="S24" s="0" t="n">
        <f aca="false">(CF24*CI24)</f>
        <v>114.011425994229</v>
      </c>
      <c r="T24" s="0" t="n">
        <f aca="false">(CX24+(S24+2*0.95*0.0000000567*(((CX24+$B$9)+273)^4-(CX24+273)^4)-44100*H24)/(1.84*29.3*P24+8*0.95*0.0000000567*(CX24+273)^3))</f>
        <v>25.6121942235189</v>
      </c>
      <c r="U24" s="0" t="n">
        <f aca="false">($C$9*CY24+$D$9*CZ24+$E$9*T24)</f>
        <v>24.99816</v>
      </c>
      <c r="V24" s="0" t="n">
        <f aca="false">0.61365*EXP(17.502*U24/(240.97+U24))</f>
        <v>3.17932879883923</v>
      </c>
      <c r="W24" s="0" t="n">
        <f aca="false">(X24/Y24*100)</f>
        <v>63.4651383249881</v>
      </c>
      <c r="X24" s="0" t="n">
        <f aca="false">CQ24*(CV24+CW24)/1000</f>
        <v>2.06616257282721</v>
      </c>
      <c r="Y24" s="0" t="n">
        <f aca="false">0.61365*EXP(17.502*CX24/(240.97+CX24))</f>
        <v>3.25558665333233</v>
      </c>
      <c r="Z24" s="0" t="n">
        <f aca="false">(V24-CQ24*(CV24+CW24)/1000)</f>
        <v>1.11316622601202</v>
      </c>
      <c r="AA24" s="0" t="n">
        <f aca="false">(-H24*44100)</f>
        <v>-77.8279693985183</v>
      </c>
      <c r="AB24" s="0" t="n">
        <f aca="false">2*29.3*P24*0.92*(CX24-U24)</f>
        <v>62.1752974635684</v>
      </c>
      <c r="AC24" s="0" t="n">
        <f aca="false">2*0.95*0.0000000567*(((CX24+$B$9)+273)^4-(U24+273)^4)</f>
        <v>4.54944107719069</v>
      </c>
      <c r="AD24" s="0" t="n">
        <f aca="false">S24+AC24+AA24+AB24</f>
        <v>102.90819513647</v>
      </c>
      <c r="AE24" s="0" t="n">
        <f aca="false">CU24*AS24*(CP24-CO24*(1000-AS24*CR24)/(1000-AS24*CQ24))/(100*CJ24)</f>
        <v>8.26421031286501</v>
      </c>
      <c r="AF24" s="0" t="n">
        <f aca="false">1000*CU24*AS24*(CQ24-CR24)/(100*CJ24*(1000-AS24*CQ24))</f>
        <v>1.75964306138163</v>
      </c>
      <c r="AG24" s="0" t="n">
        <f aca="false">(AH24 - AI24 - CV24*1000/(8.314*(CX24+273.15)) * AK24/CU24 * AJ24) * CU24/(100*CJ24) * (1000 - CR24)/1000</f>
        <v>8.28051664152623</v>
      </c>
      <c r="AH24" s="0" t="n">
        <v>289.332200419346</v>
      </c>
      <c r="AI24" s="0" t="n">
        <v>280.892842424242</v>
      </c>
      <c r="AJ24" s="0" t="n">
        <v>-0.000397070702134677</v>
      </c>
      <c r="AK24" s="0" t="n">
        <v>67.2338417724553</v>
      </c>
      <c r="AL24" s="0" t="n">
        <f aca="false">(AN24 - AM24 + CV24*1000/(8.314*(CX24+273.15)) * AP24/CU24 * AO24) * CU24/(100*CJ24) * 1000/(1000 - AN24)</f>
        <v>1.76480656232468</v>
      </c>
      <c r="AM24" s="0" t="n">
        <v>19.3043422334632</v>
      </c>
      <c r="AN24" s="0" t="n">
        <v>21.0315278787879</v>
      </c>
      <c r="AO24" s="0" t="n">
        <v>2.22414622494148E-006</v>
      </c>
      <c r="AP24" s="0" t="n">
        <v>78.55</v>
      </c>
      <c r="AQ24" s="0" t="n">
        <v>0</v>
      </c>
      <c r="AR24" s="0" t="n">
        <v>0</v>
      </c>
      <c r="AS24" s="0" t="n">
        <f aca="false">IF(AQ24*$H$15&gt;=AU24,1,(AU24/(AU24-AQ24*$H$15)))</f>
        <v>1</v>
      </c>
      <c r="AT24" s="0" t="n">
        <f aca="false">(AS24-1)*100</f>
        <v>0</v>
      </c>
      <c r="AU24" s="0" t="n">
        <f aca="false">MAX(0,($B$15+$C$15*DC24)/(1+$D$15*DC24)*CV24/(CX24+273)*$E$15)</f>
        <v>52168.4218371812</v>
      </c>
      <c r="AV24" s="0" t="s">
        <v>293</v>
      </c>
      <c r="AW24" s="0" t="n">
        <v>0</v>
      </c>
      <c r="AX24" s="0" t="n">
        <v>0</v>
      </c>
      <c r="AY24" s="0" t="n">
        <v>0</v>
      </c>
      <c r="AZ24" s="0" t="e">
        <f aca="false">1-AX24/AY24</f>
        <v>#DIV/0!</v>
      </c>
      <c r="BA24" s="0" t="n">
        <v>-1</v>
      </c>
      <c r="BB24" s="0" t="s">
        <v>316</v>
      </c>
      <c r="BC24" s="0" t="n">
        <v>9300.99</v>
      </c>
      <c r="BD24" s="0" t="n">
        <v>1011.0776</v>
      </c>
      <c r="BE24" s="0" t="n">
        <v>1164.98</v>
      </c>
      <c r="BF24" s="0" t="n">
        <f aca="false">1-BD24/BE24</f>
        <v>0.132107332314718</v>
      </c>
      <c r="BG24" s="0" t="n">
        <v>0.5</v>
      </c>
      <c r="BH24" s="0" t="n">
        <f aca="false">CG24</f>
        <v>589.178785530688</v>
      </c>
      <c r="BI24" s="0" t="n">
        <f aca="false">J24</f>
        <v>8.28051664152623</v>
      </c>
      <c r="BJ24" s="0" t="n">
        <f aca="false">BF24*BG24*BH24</f>
        <v>38.9174188064423</v>
      </c>
      <c r="BK24" s="0" t="n">
        <f aca="false">(BI24-BA24)/BH24</f>
        <v>0.0157516137197082</v>
      </c>
      <c r="BL24" s="0" t="n">
        <f aca="false">(AY24-BE24)/BE24</f>
        <v>-1</v>
      </c>
      <c r="BM24" s="0" t="e">
        <f aca="false">AX24/(AZ24+AX24/BE24)</f>
        <v>#DIV/0!</v>
      </c>
      <c r="BN24" s="0" t="s">
        <v>293</v>
      </c>
      <c r="BO24" s="0" t="n">
        <v>0</v>
      </c>
      <c r="BP24" s="0" t="e">
        <f aca="false">IF(BO24&lt;&gt;0, BO24, BM24)</f>
        <v>#DIV/0!</v>
      </c>
      <c r="BQ24" s="0" t="e">
        <f aca="false">1-BP24/BE24</f>
        <v>#DIV/0!</v>
      </c>
      <c r="BR24" s="0" t="e">
        <f aca="false">(BE24-BD24)/(BE24-BP24)</f>
        <v>#DIV/0!</v>
      </c>
      <c r="BS24" s="0" t="e">
        <f aca="false">(AY24-BE24)/(AY24-BP24)</f>
        <v>#DIV/0!</v>
      </c>
      <c r="BT24" s="0" t="n">
        <f aca="false">(BE24-BD24)/(BE24-AX24)</f>
        <v>0.132107332314718</v>
      </c>
      <c r="BU24" s="0" t="e">
        <f aca="false">(AY24-BE24)/(AY24-AX24)</f>
        <v>#DIV/0!</v>
      </c>
      <c r="BV24" s="0" t="e">
        <f aca="false">(BR24*BP24/BD24)</f>
        <v>#DIV/0!</v>
      </c>
      <c r="BW24" s="0" t="e">
        <f aca="false">(1-BV24)</f>
        <v>#DIV/0!</v>
      </c>
      <c r="BX24" s="0" t="n">
        <v>475</v>
      </c>
      <c r="BY24" s="0" t="n">
        <v>130</v>
      </c>
      <c r="BZ24" s="0" t="n">
        <v>130</v>
      </c>
      <c r="CA24" s="0" t="n">
        <v>100</v>
      </c>
      <c r="CB24" s="0" t="n">
        <v>9300.99</v>
      </c>
      <c r="CC24" s="0" t="n">
        <v>1153.1</v>
      </c>
      <c r="CD24" s="0" t="n">
        <v>-0.0197914</v>
      </c>
      <c r="CE24" s="0" t="n">
        <v>-0.21</v>
      </c>
      <c r="CF24" s="0" t="n">
        <f aca="false">$B$13*DD24+$C$13*DE24+$F$13*DF24*(1-DI24)</f>
        <v>699.9888</v>
      </c>
      <c r="CG24" s="0" t="n">
        <f aca="false">CF24*CH24</f>
        <v>589.178785530688</v>
      </c>
      <c r="CH24" s="0" t="n">
        <f aca="false">($B$13*$D$11+$C$13*$D$11+$F$13*((DS24+DK24)/MAX(DS24+DK24+DT24, 0.1)*$I$11+DT24/MAX(DS24+DK24+DT24, 0.1)*$J$11))/($B$13+$C$13+$F$13)</f>
        <v>0.841697446488699</v>
      </c>
      <c r="CI24" s="0" t="n">
        <f aca="false">($B$13*$K$11+$C$13*$K$11+$F$13*((DS24+DK24)/MAX(DS24+DK24+DT24, 0.1)*$P$11+DT24/MAX(DS24+DK24+DT24, 0.1)*$Q$11))/($B$13+$C$13+$F$13)</f>
        <v>0.162876071723189</v>
      </c>
      <c r="CJ24" s="0" t="n">
        <v>6</v>
      </c>
      <c r="CK24" s="0" t="n">
        <v>0.5</v>
      </c>
      <c r="CL24" s="0" t="s">
        <v>295</v>
      </c>
      <c r="CM24" s="1" t="b">
        <f aca="false">TRUE()</f>
        <v>1</v>
      </c>
      <c r="CN24" s="0" t="n">
        <v>1628344590.75</v>
      </c>
      <c r="CO24" s="0" t="n">
        <v>275.009433333333</v>
      </c>
      <c r="CP24" s="0" t="n">
        <v>283.755066666667</v>
      </c>
      <c r="CQ24" s="0" t="n">
        <v>21.0279433333333</v>
      </c>
      <c r="CR24" s="0" t="n">
        <v>19.3057933333333</v>
      </c>
      <c r="CS24" s="0" t="n">
        <v>275.159433333333</v>
      </c>
      <c r="CT24" s="0" t="n">
        <v>20.9841666666667</v>
      </c>
      <c r="CU24" s="0" t="n">
        <v>600.1712</v>
      </c>
      <c r="CV24" s="0" t="n">
        <v>98.1579266666667</v>
      </c>
      <c r="CW24" s="0" t="n">
        <v>0.10002182</v>
      </c>
      <c r="CX24" s="0" t="n">
        <v>25.3963133333333</v>
      </c>
      <c r="CY24" s="0" t="n">
        <v>24.99816</v>
      </c>
      <c r="CZ24" s="0" t="n">
        <v>999.9</v>
      </c>
      <c r="DA24" s="0" t="n">
        <v>0</v>
      </c>
      <c r="DB24" s="0" t="n">
        <v>0</v>
      </c>
      <c r="DC24" s="0" t="n">
        <v>9997.271</v>
      </c>
      <c r="DD24" s="0" t="n">
        <v>0</v>
      </c>
      <c r="DE24" s="0" t="n">
        <v>64.2142</v>
      </c>
      <c r="DF24" s="0" t="n">
        <v>699.9888</v>
      </c>
      <c r="DG24" s="0" t="n">
        <v>0.9430092</v>
      </c>
      <c r="DH24" s="0" t="n">
        <v>0.05699079</v>
      </c>
      <c r="DI24" s="0" t="n">
        <v>0</v>
      </c>
      <c r="DJ24" s="0" t="n">
        <v>1011.07433333333</v>
      </c>
      <c r="DK24" s="0" t="n">
        <v>4.99972</v>
      </c>
      <c r="DL24" s="0" t="n">
        <v>6888.40866666667</v>
      </c>
      <c r="DM24" s="0" t="n">
        <v>6056.24566666667</v>
      </c>
      <c r="DN24" s="0" t="n">
        <v>35.625</v>
      </c>
      <c r="DO24" s="0" t="n">
        <v>38.562</v>
      </c>
      <c r="DP24" s="0" t="n">
        <v>36.8666</v>
      </c>
      <c r="DQ24" s="0" t="n">
        <v>37.8204</v>
      </c>
      <c r="DR24" s="0" t="n">
        <v>37.812</v>
      </c>
      <c r="DS24" s="0" t="n">
        <v>655.380666666667</v>
      </c>
      <c r="DT24" s="0" t="n">
        <v>39.6063333333333</v>
      </c>
      <c r="DU24" s="0" t="n">
        <v>0</v>
      </c>
      <c r="DV24" s="0" t="n">
        <v>182</v>
      </c>
      <c r="DW24" s="0" t="n">
        <v>0</v>
      </c>
      <c r="DX24" s="0" t="n">
        <v>1011.0776</v>
      </c>
      <c r="DY24" s="0" t="n">
        <v>-0.276153857024258</v>
      </c>
      <c r="DZ24" s="0" t="n">
        <v>-2.26615374553637</v>
      </c>
      <c r="EA24" s="0" t="n">
        <v>6888.4324</v>
      </c>
      <c r="EB24" s="0" t="n">
        <v>15</v>
      </c>
      <c r="EC24" s="0" t="n">
        <v>1628344517.5</v>
      </c>
      <c r="ED24" s="0" t="s">
        <v>317</v>
      </c>
      <c r="EE24" s="0" t="n">
        <v>1628344516</v>
      </c>
      <c r="EF24" s="0" t="n">
        <v>1628344517.5</v>
      </c>
      <c r="EG24" s="0" t="n">
        <v>216</v>
      </c>
      <c r="EH24" s="0" t="n">
        <v>-0.041</v>
      </c>
      <c r="EI24" s="0" t="n">
        <v>0.006</v>
      </c>
      <c r="EJ24" s="0" t="n">
        <v>-0.176</v>
      </c>
      <c r="EK24" s="0" t="n">
        <v>0.038</v>
      </c>
      <c r="EL24" s="0" t="n">
        <v>284</v>
      </c>
      <c r="EM24" s="0" t="n">
        <v>19</v>
      </c>
      <c r="EN24" s="0" t="n">
        <v>0.2</v>
      </c>
      <c r="EO24" s="0" t="n">
        <v>0.03</v>
      </c>
      <c r="EP24" s="0" t="n">
        <v>-8.75299268292683</v>
      </c>
      <c r="EQ24" s="0" t="n">
        <v>0.199794355400698</v>
      </c>
      <c r="ER24" s="0" t="n">
        <v>0.0345294002705782</v>
      </c>
      <c r="ES24" s="0" t="n">
        <v>1</v>
      </c>
      <c r="ET24" s="0" t="n">
        <v>1</v>
      </c>
      <c r="EU24" s="0" t="n">
        <v>1</v>
      </c>
      <c r="EV24" s="0" t="s">
        <v>297</v>
      </c>
      <c r="EW24" s="0" t="n">
        <v>100</v>
      </c>
      <c r="EX24" s="0" t="n">
        <v>100</v>
      </c>
      <c r="EY24" s="0" t="n">
        <v>-0.15</v>
      </c>
      <c r="EZ24" s="0" t="n">
        <v>0.0438</v>
      </c>
      <c r="FA24" s="0" t="n">
        <v>-0.571411713880317</v>
      </c>
      <c r="FB24" s="0" t="n">
        <v>0.000619672108283445</v>
      </c>
      <c r="FC24" s="0" t="n">
        <v>6.65728289664721E-006</v>
      </c>
      <c r="FD24" s="0" t="n">
        <v>-1.21521058676947E-008</v>
      </c>
      <c r="FE24" s="0" t="n">
        <v>-0.263739502767923</v>
      </c>
      <c r="FF24" s="0" t="n">
        <v>0.0359918879154744</v>
      </c>
      <c r="FG24" s="0" t="n">
        <v>-0.00158302312514608</v>
      </c>
      <c r="FH24" s="0" t="n">
        <v>2.69823796839201E-005</v>
      </c>
      <c r="FI24" s="0" t="n">
        <v>142</v>
      </c>
      <c r="FJ24" s="0" t="n">
        <v>527</v>
      </c>
      <c r="FK24" s="0" t="n">
        <v>19</v>
      </c>
      <c r="FL24" s="0" t="n">
        <v>23</v>
      </c>
      <c r="FM24" s="0" t="n">
        <v>1.4</v>
      </c>
      <c r="FN24" s="0" t="n">
        <v>1.4</v>
      </c>
      <c r="FO24" s="0" t="n">
        <v>0.804443</v>
      </c>
      <c r="FP24" s="0" t="n">
        <v>2.64893</v>
      </c>
      <c r="FQ24" s="0" t="n">
        <v>1.54785</v>
      </c>
      <c r="FR24" s="0" t="n">
        <v>2.3584</v>
      </c>
      <c r="FS24" s="0" t="n">
        <v>1.44897</v>
      </c>
      <c r="FT24" s="0" t="n">
        <v>2.43164</v>
      </c>
      <c r="FU24" s="0" t="n">
        <v>38.3301</v>
      </c>
      <c r="FV24" s="0" t="n">
        <v>24.2364</v>
      </c>
      <c r="FW24" s="0" t="n">
        <v>18</v>
      </c>
      <c r="FX24" s="0" t="n">
        <v>635.707</v>
      </c>
      <c r="FY24" s="0" t="n">
        <v>377.727</v>
      </c>
      <c r="FZ24" s="0" t="n">
        <v>22.7977</v>
      </c>
      <c r="GA24" s="0" t="n">
        <v>28.4991</v>
      </c>
      <c r="GB24" s="0" t="n">
        <v>30</v>
      </c>
      <c r="GC24" s="0" t="n">
        <v>28.4685</v>
      </c>
      <c r="GD24" s="0" t="n">
        <v>28.47</v>
      </c>
      <c r="GE24" s="0" t="n">
        <v>16.0797</v>
      </c>
      <c r="GF24" s="0" t="n">
        <v>38.1986</v>
      </c>
      <c r="GG24" s="0" t="n">
        <v>0</v>
      </c>
      <c r="GH24" s="0" t="n">
        <v>22.7971</v>
      </c>
      <c r="GI24" s="0" t="n">
        <v>283.726</v>
      </c>
      <c r="GJ24" s="0" t="n">
        <v>19.3112</v>
      </c>
      <c r="GK24" s="0" t="n">
        <v>100.474</v>
      </c>
      <c r="GL24" s="0" t="n">
        <v>100.331</v>
      </c>
    </row>
    <row r="25" customFormat="false" ht="15" hidden="false" customHeight="false" outlineLevel="0" collapsed="false">
      <c r="A25" s="0" t="n">
        <v>7</v>
      </c>
      <c r="B25" s="0" t="n">
        <v>1628344780</v>
      </c>
      <c r="C25" s="0" t="n">
        <v>1266.5</v>
      </c>
      <c r="D25" s="0" t="s">
        <v>318</v>
      </c>
      <c r="E25" s="0" t="s">
        <v>319</v>
      </c>
      <c r="F25" s="0" t="n">
        <v>15</v>
      </c>
      <c r="G25" s="0" t="n">
        <v>1628344772</v>
      </c>
      <c r="H25" s="0" t="n">
        <f aca="false">(I25)/1000</f>
        <v>0.00181466137712459</v>
      </c>
      <c r="I25" s="0" t="n">
        <f aca="false">IF(CM25, AL25, AF25)</f>
        <v>1.81466137712459</v>
      </c>
      <c r="J25" s="0" t="n">
        <f aca="false">IF(CM25, AG25, AE25)</f>
        <v>7.79709534427672</v>
      </c>
      <c r="K25" s="0" t="n">
        <f aca="false">CO25 - IF(AS25&gt;1, J25*CJ25*100/(AU25*DC25), 0)</f>
        <v>249.99835483871</v>
      </c>
      <c r="L25" s="0" t="n">
        <f aca="false">((R25-H25/2)*K25-J25)/(R25+H25/2)</f>
        <v>166.561608903304</v>
      </c>
      <c r="M25" s="0" t="n">
        <f aca="false">L25*(CV25+CW25)/1000</f>
        <v>16.3649385120932</v>
      </c>
      <c r="N25" s="0" t="n">
        <f aca="false">(CO25 - IF(AS25&gt;1, J25*CJ25*100/(AU25*DC25), 0))*(CV25+CW25)/1000</f>
        <v>24.5627292627502</v>
      </c>
      <c r="O25" s="0" t="n">
        <f aca="false">2/((1/Q25-1/P25)+SIGN(Q25)*SQRT((1/Q25-1/P25)*(1/Q25-1/P25) + 4*CK25/((CK25+1)*(CK25+1))*(2*1/Q25*1/P25-1/P25*1/P25)))</f>
        <v>0.16090010838038</v>
      </c>
      <c r="P25" s="0" t="n">
        <f aca="false">IF(LEFT(CL25,1)&lt;&gt;"0",IF(LEFT(CL25,1)="1",3,$B$7),$D$5+$E$5*(DC25*CV25/($K$5*1000))+$F$5*(DC25*CV25/($K$5*1000))*MAX(MIN(CJ25,$J$5),$I$5)*MAX(MIN(CJ25,$J$5),$I$5)+$G$5*MAX(MIN(CJ25,$J$5),$I$5)*(DC25*CV25/($K$5*1000))+$H$5*(DC25*CV25/($K$5*1000))*(DC25*CV25/($K$5*1000)))</f>
        <v>2.89671652927616</v>
      </c>
      <c r="Q25" s="0" t="n">
        <f aca="false">H25*(1000-(1000*0.61365*EXP(17.502*U25/(240.97+U25))/(CV25+CW25)+CQ25)/2)/(1000*0.61365*EXP(17.502*U25/(240.97+U25))/(CV25+CW25)-CQ25)</f>
        <v>0.156094827563448</v>
      </c>
      <c r="R25" s="0" t="n">
        <f aca="false">1/((CK25+1)/(O25/1.6)+1/(P25/1.37)) + CK25/((CK25+1)/(O25/1.6) + CK25/(P25/1.37))</f>
        <v>0.0979790485757331</v>
      </c>
      <c r="S25" s="0" t="n">
        <f aca="false">(CF25*CI25)</f>
        <v>114.01561312478</v>
      </c>
      <c r="T25" s="0" t="n">
        <f aca="false">(CX25+(S25+2*0.95*0.0000000567*(((CX25+$B$9)+273)^4-(CX25+273)^4)-44100*H25)/(1.84*29.3*P25+8*0.95*0.0000000567*(CX25+273)^3))</f>
        <v>25.5867764900049</v>
      </c>
      <c r="U25" s="0" t="n">
        <f aca="false">($C$9*CY25+$D$9*CZ25+$E$9*T25)</f>
        <v>24.9899935483871</v>
      </c>
      <c r="V25" s="0" t="n">
        <f aca="false">0.61365*EXP(17.502*U25/(240.97+U25))</f>
        <v>3.17778116645962</v>
      </c>
      <c r="W25" s="0" t="n">
        <f aca="false">(X25/Y25*100)</f>
        <v>63.5081722106643</v>
      </c>
      <c r="X25" s="0" t="n">
        <f aca="false">CQ25*(CV25+CW25)/1000</f>
        <v>2.06605036049174</v>
      </c>
      <c r="Y25" s="0" t="n">
        <f aca="false">0.61365*EXP(17.502*CX25/(240.97+CX25))</f>
        <v>3.25320393986211</v>
      </c>
      <c r="Z25" s="0" t="n">
        <f aca="false">(V25-CQ25*(CV25+CW25)/1000)</f>
        <v>1.11173080596787</v>
      </c>
      <c r="AA25" s="0" t="n">
        <f aca="false">(-H25*44100)</f>
        <v>-80.0265667311945</v>
      </c>
      <c r="AB25" s="0" t="n">
        <f aca="false">2*29.3*P25*0.92*(CX25-U25)</f>
        <v>61.5306096884136</v>
      </c>
      <c r="AC25" s="0" t="n">
        <f aca="false">2*0.95*0.0000000567*(((CX25+$B$9)+273)^4-(U25+273)^4)</f>
        <v>4.50155659029148</v>
      </c>
      <c r="AD25" s="0" t="n">
        <f aca="false">S25+AC25+AA25+AB25</f>
        <v>100.021212672291</v>
      </c>
      <c r="AE25" s="0" t="n">
        <f aca="false">CU25*AS25*(CP25-CO25*(1000-AS25*CR25)/(1000-AS25*CQ25))/(100*CJ25)</f>
        <v>7.78440473298183</v>
      </c>
      <c r="AF25" s="0" t="n">
        <f aca="false">1000*CU25*AS25*(CQ25-CR25)/(100*CJ25*(1000-AS25*CQ25))</f>
        <v>1.81230978042153</v>
      </c>
      <c r="AG25" s="0" t="n">
        <f aca="false">(AH25 - AI25 - CV25*1000/(8.314*(CX25+273.15)) * AK25/CU25 * AJ25) * CU25/(100*CJ25) * (1000 - CR25)/1000</f>
        <v>7.79709534427672</v>
      </c>
      <c r="AH25" s="0" t="n">
        <v>263.330427208157</v>
      </c>
      <c r="AI25" s="0" t="n">
        <v>255.381612121212</v>
      </c>
      <c r="AJ25" s="0" t="n">
        <v>0.000212777729873349</v>
      </c>
      <c r="AK25" s="0" t="n">
        <v>67.2363576457603</v>
      </c>
      <c r="AL25" s="0" t="n">
        <f aca="false">(AN25 - AM25 + CV25*1000/(8.314*(CX25+273.15)) * AP25/CU25 * AO25) * CU25/(100*CJ25) * 1000/(1000 - AN25)</f>
        <v>1.81466137712459</v>
      </c>
      <c r="AM25" s="0" t="n">
        <v>19.253196902381</v>
      </c>
      <c r="AN25" s="0" t="n">
        <v>21.0291018181818</v>
      </c>
      <c r="AO25" s="0" t="n">
        <v>1.58372294375566E-005</v>
      </c>
      <c r="AP25" s="0" t="n">
        <v>78.55</v>
      </c>
      <c r="AQ25" s="0" t="n">
        <v>0</v>
      </c>
      <c r="AR25" s="0" t="n">
        <v>0</v>
      </c>
      <c r="AS25" s="0" t="n">
        <f aca="false">IF(AQ25*$H$15&gt;=AU25,1,(AU25/(AU25-AQ25*$H$15)))</f>
        <v>1</v>
      </c>
      <c r="AT25" s="0" t="n">
        <f aca="false">(AS25-1)*100</f>
        <v>0</v>
      </c>
      <c r="AU25" s="0" t="n">
        <f aca="false">MAX(0,($B$15+$C$15*DC25)/(1+$D$15*DC25)*CV25/(CX25+273)*$E$15)</f>
        <v>52175.0175900659</v>
      </c>
      <c r="AV25" s="0" t="s">
        <v>293</v>
      </c>
      <c r="AW25" s="0" t="n">
        <v>0</v>
      </c>
      <c r="AX25" s="0" t="n">
        <v>0</v>
      </c>
      <c r="AY25" s="0" t="n">
        <v>0</v>
      </c>
      <c r="AZ25" s="0" t="e">
        <f aca="false">1-AX25/AY25</f>
        <v>#DIV/0!</v>
      </c>
      <c r="BA25" s="0" t="n">
        <v>-1</v>
      </c>
      <c r="BB25" s="0" t="s">
        <v>320</v>
      </c>
      <c r="BC25" s="0" t="n">
        <v>9301.34</v>
      </c>
      <c r="BD25" s="0" t="n">
        <v>1011.965</v>
      </c>
      <c r="BE25" s="0" t="n">
        <v>1163</v>
      </c>
      <c r="BF25" s="0" t="n">
        <f aca="false">1-BD25/BE25</f>
        <v>0.129866723989682</v>
      </c>
      <c r="BG25" s="0" t="n">
        <v>0.5</v>
      </c>
      <c r="BH25" s="0" t="n">
        <f aca="false">CG25</f>
        <v>589.201138446736</v>
      </c>
      <c r="BI25" s="0" t="n">
        <f aca="false">J25</f>
        <v>7.79709534427672</v>
      </c>
      <c r="BJ25" s="0" t="n">
        <f aca="false">BF25*BG25*BH25</f>
        <v>38.2588108105343</v>
      </c>
      <c r="BK25" s="0" t="n">
        <f aca="false">(BI25-BA25)/BH25</f>
        <v>0.014930547092064</v>
      </c>
      <c r="BL25" s="0" t="n">
        <f aca="false">(AY25-BE25)/BE25</f>
        <v>-1</v>
      </c>
      <c r="BM25" s="0" t="e">
        <f aca="false">AX25/(AZ25+AX25/BE25)</f>
        <v>#DIV/0!</v>
      </c>
      <c r="BN25" s="0" t="s">
        <v>293</v>
      </c>
      <c r="BO25" s="0" t="n">
        <v>0</v>
      </c>
      <c r="BP25" s="0" t="e">
        <f aca="false">IF(BO25&lt;&gt;0, BO25, BM25)</f>
        <v>#DIV/0!</v>
      </c>
      <c r="BQ25" s="0" t="e">
        <f aca="false">1-BP25/BE25</f>
        <v>#DIV/0!</v>
      </c>
      <c r="BR25" s="0" t="e">
        <f aca="false">(BE25-BD25)/(BE25-BP25)</f>
        <v>#DIV/0!</v>
      </c>
      <c r="BS25" s="0" t="e">
        <f aca="false">(AY25-BE25)/(AY25-BP25)</f>
        <v>#DIV/0!</v>
      </c>
      <c r="BT25" s="0" t="n">
        <f aca="false">(BE25-BD25)/(BE25-AX25)</f>
        <v>0.129866723989682</v>
      </c>
      <c r="BU25" s="0" t="e">
        <f aca="false">(AY25-BE25)/(AY25-AX25)</f>
        <v>#DIV/0!</v>
      </c>
      <c r="BV25" s="0" t="e">
        <f aca="false">(BR25*BP25/BD25)</f>
        <v>#DIV/0!</v>
      </c>
      <c r="BW25" s="0" t="e">
        <f aca="false">(1-BV25)</f>
        <v>#DIV/0!</v>
      </c>
      <c r="BX25" s="0" t="n">
        <v>476</v>
      </c>
      <c r="BY25" s="0" t="n">
        <v>130</v>
      </c>
      <c r="BZ25" s="0" t="n">
        <v>130</v>
      </c>
      <c r="CA25" s="0" t="n">
        <v>100</v>
      </c>
      <c r="CB25" s="0" t="n">
        <v>9301.34</v>
      </c>
      <c r="CC25" s="0" t="n">
        <v>1146.56</v>
      </c>
      <c r="CD25" s="0" t="n">
        <v>-0.0197923</v>
      </c>
      <c r="CE25" s="0" t="n">
        <v>1.51</v>
      </c>
      <c r="CF25" s="0" t="n">
        <f aca="false">$B$13*DD25+$C$13*DE25+$F$13*DF25*(1-DI25)</f>
        <v>700.015451612903</v>
      </c>
      <c r="CG25" s="0" t="n">
        <f aca="false">CF25*CH25</f>
        <v>589.201138446736</v>
      </c>
      <c r="CH25" s="0" t="n">
        <f aca="false">($B$13*$D$11+$C$13*$D$11+$F$13*((DS25+DK25)/MAX(DS25+DK25+DT25, 0.1)*$I$11+DT25/MAX(DS25+DK25+DT25, 0.1)*$J$11))/($B$13+$C$13+$F$13)</f>
        <v>0.841697332664814</v>
      </c>
      <c r="CI25" s="0" t="n">
        <f aca="false">($B$13*$K$11+$C$13*$K$11+$F$13*((DS25+DK25)/MAX(DS25+DK25+DT25, 0.1)*$P$11+DT25/MAX(DS25+DK25+DT25, 0.1)*$Q$11))/($B$13+$C$13+$F$13)</f>
        <v>0.16287585204309</v>
      </c>
      <c r="CJ25" s="0" t="n">
        <v>6</v>
      </c>
      <c r="CK25" s="0" t="n">
        <v>0.5</v>
      </c>
      <c r="CL25" s="0" t="s">
        <v>295</v>
      </c>
      <c r="CM25" s="1" t="b">
        <f aca="false">TRUE()</f>
        <v>1</v>
      </c>
      <c r="CN25" s="0" t="n">
        <v>1628344772</v>
      </c>
      <c r="CO25" s="0" t="n">
        <v>249.99835483871</v>
      </c>
      <c r="CP25" s="0" t="n">
        <v>258.233451612903</v>
      </c>
      <c r="CQ25" s="0" t="n">
        <v>21.0281677419355</v>
      </c>
      <c r="CR25" s="0" t="n">
        <v>19.2544806451613</v>
      </c>
      <c r="CS25" s="0" t="n">
        <v>250.216290322581</v>
      </c>
      <c r="CT25" s="0" t="n">
        <v>20.9824774193548</v>
      </c>
      <c r="CU25" s="0" t="n">
        <v>600.173580645161</v>
      </c>
      <c r="CV25" s="0" t="n">
        <v>98.1515612903226</v>
      </c>
      <c r="CW25" s="0" t="n">
        <v>0.100002319354839</v>
      </c>
      <c r="CX25" s="0" t="n">
        <v>25.3839967741936</v>
      </c>
      <c r="CY25" s="0" t="n">
        <v>24.9899935483871</v>
      </c>
      <c r="CZ25" s="0" t="n">
        <v>999.9</v>
      </c>
      <c r="DA25" s="0" t="n">
        <v>0</v>
      </c>
      <c r="DB25" s="0" t="n">
        <v>0</v>
      </c>
      <c r="DC25" s="0" t="n">
        <v>9998.83451612903</v>
      </c>
      <c r="DD25" s="0" t="n">
        <v>0</v>
      </c>
      <c r="DE25" s="0" t="n">
        <v>64.2142</v>
      </c>
      <c r="DF25" s="0" t="n">
        <v>700.015451612903</v>
      </c>
      <c r="DG25" s="0" t="n">
        <v>0.943012741935484</v>
      </c>
      <c r="DH25" s="0" t="n">
        <v>0.0569872612903226</v>
      </c>
      <c r="DI25" s="0" t="n">
        <v>0</v>
      </c>
      <c r="DJ25" s="0" t="n">
        <v>1011.96741935484</v>
      </c>
      <c r="DK25" s="0" t="n">
        <v>4.99972</v>
      </c>
      <c r="DL25" s="0" t="n">
        <v>6888.78967741936</v>
      </c>
      <c r="DM25" s="0" t="n">
        <v>6056.4835483871</v>
      </c>
      <c r="DN25" s="0" t="n">
        <v>35.375</v>
      </c>
      <c r="DO25" s="0" t="n">
        <v>38.308</v>
      </c>
      <c r="DP25" s="0" t="n">
        <v>36.6168709677419</v>
      </c>
      <c r="DQ25" s="0" t="n">
        <v>37.625</v>
      </c>
      <c r="DR25" s="0" t="n">
        <v>37.562</v>
      </c>
      <c r="DS25" s="0" t="n">
        <v>655.408064516129</v>
      </c>
      <c r="DT25" s="0" t="n">
        <v>39.6051612903226</v>
      </c>
      <c r="DU25" s="0" t="n">
        <v>0</v>
      </c>
      <c r="DV25" s="0" t="n">
        <v>181.200000047684</v>
      </c>
      <c r="DW25" s="0" t="n">
        <v>0</v>
      </c>
      <c r="DX25" s="0" t="n">
        <v>1011.965</v>
      </c>
      <c r="DY25" s="0" t="n">
        <v>0.267692304763843</v>
      </c>
      <c r="DZ25" s="0" t="n">
        <v>-2.8075214882991</v>
      </c>
      <c r="EA25" s="0" t="n">
        <v>6888.47153846154</v>
      </c>
      <c r="EB25" s="0" t="n">
        <v>15</v>
      </c>
      <c r="EC25" s="0" t="n">
        <v>1628344658.5</v>
      </c>
      <c r="ED25" s="0" t="s">
        <v>321</v>
      </c>
      <c r="EE25" s="0" t="n">
        <v>1628344650</v>
      </c>
      <c r="EF25" s="0" t="n">
        <v>1628344658.5</v>
      </c>
      <c r="EG25" s="0" t="n">
        <v>217</v>
      </c>
      <c r="EH25" s="0" t="n">
        <v>-0.041</v>
      </c>
      <c r="EI25" s="0" t="n">
        <v>0.007</v>
      </c>
      <c r="EJ25" s="0" t="n">
        <v>-0.216</v>
      </c>
      <c r="EK25" s="0" t="n">
        <v>0.039</v>
      </c>
      <c r="EL25" s="0" t="n">
        <v>259</v>
      </c>
      <c r="EM25" s="0" t="n">
        <v>19</v>
      </c>
      <c r="EN25" s="0" t="n">
        <v>0.27</v>
      </c>
      <c r="EO25" s="0" t="n">
        <v>0.07</v>
      </c>
      <c r="EP25" s="0" t="n">
        <v>-8.23391195121951</v>
      </c>
      <c r="EQ25" s="0" t="n">
        <v>-0.114668362369353</v>
      </c>
      <c r="ER25" s="0" t="n">
        <v>0.020004865410574</v>
      </c>
      <c r="ES25" s="0" t="n">
        <v>1</v>
      </c>
      <c r="ET25" s="0" t="n">
        <v>1</v>
      </c>
      <c r="EU25" s="0" t="n">
        <v>1</v>
      </c>
      <c r="EV25" s="0" t="s">
        <v>297</v>
      </c>
      <c r="EW25" s="0" t="n">
        <v>100</v>
      </c>
      <c r="EX25" s="0" t="n">
        <v>100</v>
      </c>
      <c r="EY25" s="0" t="n">
        <v>-0.218</v>
      </c>
      <c r="EZ25" s="0" t="n">
        <v>0.0457</v>
      </c>
      <c r="FA25" s="0" t="n">
        <v>-0.599362099693115</v>
      </c>
      <c r="FB25" s="0" t="n">
        <v>0.000619672108283445</v>
      </c>
      <c r="FC25" s="0" t="n">
        <v>6.65728289664721E-006</v>
      </c>
      <c r="FD25" s="0" t="n">
        <v>-1.21521058676947E-008</v>
      </c>
      <c r="FE25" s="0" t="n">
        <v>-0.261822543773387</v>
      </c>
      <c r="FF25" s="0" t="n">
        <v>0.0359918879154744</v>
      </c>
      <c r="FG25" s="0" t="n">
        <v>-0.00158302312514608</v>
      </c>
      <c r="FH25" s="0" t="n">
        <v>2.69823796839201E-005</v>
      </c>
      <c r="FI25" s="0" t="n">
        <v>142</v>
      </c>
      <c r="FJ25" s="0" t="n">
        <v>527</v>
      </c>
      <c r="FK25" s="0" t="n">
        <v>19</v>
      </c>
      <c r="FL25" s="0" t="n">
        <v>23</v>
      </c>
      <c r="FM25" s="0" t="n">
        <v>2.2</v>
      </c>
      <c r="FN25" s="0" t="n">
        <v>2</v>
      </c>
      <c r="FO25" s="0" t="n">
        <v>0.74707</v>
      </c>
      <c r="FP25" s="0" t="n">
        <v>2.65625</v>
      </c>
      <c r="FQ25" s="0" t="n">
        <v>1.54785</v>
      </c>
      <c r="FR25" s="0" t="n">
        <v>2.3584</v>
      </c>
      <c r="FS25" s="0" t="n">
        <v>1.44897</v>
      </c>
      <c r="FT25" s="0" t="n">
        <v>2.36084</v>
      </c>
      <c r="FU25" s="0" t="n">
        <v>38.3301</v>
      </c>
      <c r="FV25" s="0" t="n">
        <v>24.2364</v>
      </c>
      <c r="FW25" s="0" t="n">
        <v>18</v>
      </c>
      <c r="FX25" s="0" t="n">
        <v>635.702</v>
      </c>
      <c r="FY25" s="0" t="n">
        <v>377.441</v>
      </c>
      <c r="FZ25" s="0" t="n">
        <v>22.8549</v>
      </c>
      <c r="GA25" s="0" t="n">
        <v>28.5013</v>
      </c>
      <c r="GB25" s="0" t="n">
        <v>30</v>
      </c>
      <c r="GC25" s="0" t="n">
        <v>28.4733</v>
      </c>
      <c r="GD25" s="0" t="n">
        <v>28.4749</v>
      </c>
      <c r="GE25" s="0" t="n">
        <v>14.9336</v>
      </c>
      <c r="GF25" s="0" t="n">
        <v>38.2385</v>
      </c>
      <c r="GG25" s="0" t="n">
        <v>0</v>
      </c>
      <c r="GH25" s="0" t="n">
        <v>22.8593</v>
      </c>
      <c r="GI25" s="0" t="n">
        <v>258.226</v>
      </c>
      <c r="GJ25" s="0" t="n">
        <v>19.2619</v>
      </c>
      <c r="GK25" s="0" t="n">
        <v>100.474</v>
      </c>
      <c r="GL25" s="0" t="n">
        <v>100.331</v>
      </c>
    </row>
    <row r="26" customFormat="false" ht="15" hidden="false" customHeight="false" outlineLevel="0" collapsed="false">
      <c r="A26" s="0" t="n">
        <v>8</v>
      </c>
      <c r="B26" s="0" t="n">
        <v>1628344961.5</v>
      </c>
      <c r="C26" s="0" t="n">
        <v>1448</v>
      </c>
      <c r="D26" s="0" t="s">
        <v>322</v>
      </c>
      <c r="E26" s="0" t="s">
        <v>323</v>
      </c>
      <c r="F26" s="0" t="n">
        <v>15</v>
      </c>
      <c r="G26" s="0" t="n">
        <v>1628344953.75</v>
      </c>
      <c r="H26" s="0" t="n">
        <f aca="false">(I26)/1000</f>
        <v>0.00185748670884073</v>
      </c>
      <c r="I26" s="0" t="n">
        <f aca="false">IF(CM26, AL26, AF26)</f>
        <v>1.85748670884073</v>
      </c>
      <c r="J26" s="0" t="n">
        <f aca="false">IF(CM26, AG26, AE26)</f>
        <v>7.22672987910252</v>
      </c>
      <c r="K26" s="0" t="n">
        <f aca="false">CO26 - IF(AS26&gt;1, J26*CJ26*100/(AU26*DC26), 0)</f>
        <v>224.999133333333</v>
      </c>
      <c r="L26" s="0" t="n">
        <f aca="false">((R26-H26/2)*K26-J26)/(R26+H26/2)</f>
        <v>149.382000918246</v>
      </c>
      <c r="M26" s="0" t="n">
        <f aca="false">L26*(CV26+CW26)/1000</f>
        <v>14.676961252946</v>
      </c>
      <c r="N26" s="0" t="n">
        <f aca="false">(CO26 - IF(AS26&gt;1, J26*CJ26*100/(AU26*DC26), 0))*(CV26+CW26)/1000</f>
        <v>22.1064354579577</v>
      </c>
      <c r="O26" s="0" t="n">
        <f aca="false">2/((1/Q26-1/P26)+SIGN(Q26)*SQRT((1/Q26-1/P26)*(1/Q26-1/P26) + 4*CK26/((CK26+1)*(CK26+1))*(2*1/Q26*1/P26-1/P26*1/P26)))</f>
        <v>0.164592633871876</v>
      </c>
      <c r="P26" s="0" t="n">
        <f aca="false">IF(LEFT(CL26,1)&lt;&gt;"0",IF(LEFT(CL26,1)="1",3,$B$7),$D$5+$E$5*(DC26*CV26/($K$5*1000))+$F$5*(DC26*CV26/($K$5*1000))*MAX(MIN(CJ26,$J$5),$I$5)*MAX(MIN(CJ26,$J$5),$I$5)+$G$5*MAX(MIN(CJ26,$J$5),$I$5)*(DC26*CV26/($K$5*1000))+$H$5*(DC26*CV26/($K$5*1000))*(DC26*CV26/($K$5*1000)))</f>
        <v>2.89624383706062</v>
      </c>
      <c r="Q26" s="0" t="n">
        <f aca="false">H26*(1000-(1000*0.61365*EXP(17.502*U26/(240.97+U26))/(CV26+CW26)+CQ26)/2)/(1000*0.61365*EXP(17.502*U26/(240.97+U26))/(CV26+CW26)-CQ26)</f>
        <v>0.159567181974383</v>
      </c>
      <c r="R26" s="0" t="n">
        <f aca="false">1/((CK26+1)/(O26/1.6)+1/(P26/1.37)) + CK26/((CK26+1)/(O26/1.6) + CK26/(P26/1.37))</f>
        <v>0.100168224152967</v>
      </c>
      <c r="S26" s="0" t="n">
        <f aca="false">(CF26*CI26)</f>
        <v>114.015319989853</v>
      </c>
      <c r="T26" s="0" t="n">
        <f aca="false">(CX26+(S26+2*0.95*0.0000000567*(((CX26+$B$9)+273)^4-(CX26+273)^4)-44100*H26)/(1.84*29.3*P26+8*0.95*0.0000000567*(CX26+273)^3))</f>
        <v>25.5716535026163</v>
      </c>
      <c r="U26" s="0" t="n">
        <f aca="false">($C$9*CY26+$D$9*CZ26+$E$9*T26)</f>
        <v>24.9997666666667</v>
      </c>
      <c r="V26" s="0" t="n">
        <f aca="false">0.61365*EXP(17.502*U26/(240.97+U26))</f>
        <v>3.17963335736669</v>
      </c>
      <c r="W26" s="0" t="n">
        <f aca="false">(X26/Y26*100)</f>
        <v>63.5350247343243</v>
      </c>
      <c r="X26" s="0" t="n">
        <f aca="false">CQ26*(CV26+CW26)/1000</f>
        <v>2.06644680566337</v>
      </c>
      <c r="Y26" s="0" t="n">
        <f aca="false">0.61365*EXP(17.502*CX26/(240.97+CX26))</f>
        <v>3.25245298054789</v>
      </c>
      <c r="Z26" s="0" t="n">
        <f aca="false">(V26-CQ26*(CV26+CW26)/1000)</f>
        <v>1.11318655170332</v>
      </c>
      <c r="AA26" s="0" t="n">
        <f aca="false">(-H26*44100)</f>
        <v>-81.9151638598762</v>
      </c>
      <c r="AB26" s="0" t="n">
        <f aca="false">2*29.3*P26*0.92*(CX26-U26)</f>
        <v>59.3882024724561</v>
      </c>
      <c r="AC26" s="0" t="n">
        <f aca="false">2*0.95*0.0000000567*(((CX26+$B$9)+273)^4-(U26+273)^4)</f>
        <v>4.34565660389469</v>
      </c>
      <c r="AD26" s="0" t="n">
        <f aca="false">S26+AC26+AA26+AB26</f>
        <v>95.8340152063281</v>
      </c>
      <c r="AE26" s="0" t="n">
        <f aca="false">CU26*AS26*(CP26-CO26*(1000-AS26*CR26)/(1000-AS26*CQ26))/(100*CJ26)</f>
        <v>7.20772662998307</v>
      </c>
      <c r="AF26" s="0" t="n">
        <f aca="false">1000*CU26*AS26*(CQ26-CR26)/(100*CJ26*(1000-AS26*CQ26))</f>
        <v>1.85629346723051</v>
      </c>
      <c r="AG26" s="0" t="n">
        <f aca="false">(AH26 - AI26 - CV26*1000/(8.314*(CX26+273.15)) * AK26/CU26 * AJ26) * CU26/(100*CJ26) * (1000 - CR26)/1000</f>
        <v>7.22672987910252</v>
      </c>
      <c r="AH26" s="0" t="n">
        <v>237.181318890809</v>
      </c>
      <c r="AI26" s="0" t="n">
        <v>229.816272727273</v>
      </c>
      <c r="AJ26" s="0" t="n">
        <v>-0.000245697415927653</v>
      </c>
      <c r="AK26" s="0" t="n">
        <v>67.2363587500212</v>
      </c>
      <c r="AL26" s="0" t="n">
        <f aca="false">(AN26 - AM26 + CV26*1000/(8.314*(CX26+273.15)) * AP26/CU26 * AO26) * CU26/(100*CJ26) * 1000/(1000 - AN26)</f>
        <v>1.85748670884073</v>
      </c>
      <c r="AM26" s="0" t="n">
        <v>19.2141546245455</v>
      </c>
      <c r="AN26" s="0" t="n">
        <v>21.0320193939394</v>
      </c>
      <c r="AO26" s="0" t="n">
        <v>3.25506493498212E-006</v>
      </c>
      <c r="AP26" s="0" t="n">
        <v>78.55</v>
      </c>
      <c r="AQ26" s="0" t="n">
        <v>0</v>
      </c>
      <c r="AR26" s="0" t="n">
        <v>0</v>
      </c>
      <c r="AS26" s="0" t="n">
        <f aca="false">IF(AQ26*$H$15&gt;=AU26,1,(AU26/(AU26-AQ26*$H$15)))</f>
        <v>1</v>
      </c>
      <c r="AT26" s="0" t="n">
        <f aca="false">(AS26-1)*100</f>
        <v>0</v>
      </c>
      <c r="AU26" s="0" t="n">
        <f aca="false">MAX(0,($B$15+$C$15*DC26)/(1+$D$15*DC26)*CV26/(CX26+273)*$E$15)</f>
        <v>52162.1196399543</v>
      </c>
      <c r="AV26" s="0" t="s">
        <v>293</v>
      </c>
      <c r="AW26" s="0" t="n">
        <v>0</v>
      </c>
      <c r="AX26" s="0" t="n">
        <v>0</v>
      </c>
      <c r="AY26" s="0" t="n">
        <v>0</v>
      </c>
      <c r="AZ26" s="0" t="e">
        <f aca="false">1-AX26/AY26</f>
        <v>#DIV/0!</v>
      </c>
      <c r="BA26" s="0" t="n">
        <v>-1</v>
      </c>
      <c r="BB26" s="0" t="s">
        <v>324</v>
      </c>
      <c r="BC26" s="0" t="n">
        <v>9301.57</v>
      </c>
      <c r="BD26" s="0" t="n">
        <v>1013.8276</v>
      </c>
      <c r="BE26" s="0" t="n">
        <v>1154.22</v>
      </c>
      <c r="BF26" s="0" t="n">
        <f aca="false">1-BD26/BE26</f>
        <v>0.121634003916065</v>
      </c>
      <c r="BG26" s="0" t="n">
        <v>0.5</v>
      </c>
      <c r="BH26" s="0" t="n">
        <f aca="false">CG26</f>
        <v>589.199912492152</v>
      </c>
      <c r="BI26" s="0" t="n">
        <f aca="false">J26</f>
        <v>7.22672987910252</v>
      </c>
      <c r="BJ26" s="0" t="n">
        <f aca="false">BF26*BG26*BH26</f>
        <v>35.8333722317077</v>
      </c>
      <c r="BK26" s="0" t="n">
        <f aca="false">(BI26-BA26)/BH26</f>
        <v>0.0139625442989388</v>
      </c>
      <c r="BL26" s="0" t="n">
        <f aca="false">(AY26-BE26)/BE26</f>
        <v>-1</v>
      </c>
      <c r="BM26" s="0" t="e">
        <f aca="false">AX26/(AZ26+AX26/BE26)</f>
        <v>#DIV/0!</v>
      </c>
      <c r="BN26" s="0" t="s">
        <v>293</v>
      </c>
      <c r="BO26" s="0" t="n">
        <v>0</v>
      </c>
      <c r="BP26" s="0" t="e">
        <f aca="false">IF(BO26&lt;&gt;0, BO26, BM26)</f>
        <v>#DIV/0!</v>
      </c>
      <c r="BQ26" s="0" t="e">
        <f aca="false">1-BP26/BE26</f>
        <v>#DIV/0!</v>
      </c>
      <c r="BR26" s="0" t="e">
        <f aca="false">(BE26-BD26)/(BE26-BP26)</f>
        <v>#DIV/0!</v>
      </c>
      <c r="BS26" s="0" t="e">
        <f aca="false">(AY26-BE26)/(AY26-BP26)</f>
        <v>#DIV/0!</v>
      </c>
      <c r="BT26" s="0" t="n">
        <f aca="false">(BE26-BD26)/(BE26-AX26)</f>
        <v>0.121634003916065</v>
      </c>
      <c r="BU26" s="0" t="e">
        <f aca="false">(AY26-BE26)/(AY26-AX26)</f>
        <v>#DIV/0!</v>
      </c>
      <c r="BV26" s="0" t="e">
        <f aca="false">(BR26*BP26/BD26)</f>
        <v>#DIV/0!</v>
      </c>
      <c r="BW26" s="0" t="e">
        <f aca="false">(1-BV26)</f>
        <v>#DIV/0!</v>
      </c>
      <c r="BX26" s="0" t="n">
        <v>477</v>
      </c>
      <c r="BY26" s="0" t="n">
        <v>130</v>
      </c>
      <c r="BZ26" s="0" t="n">
        <v>130</v>
      </c>
      <c r="CA26" s="0" t="n">
        <v>100</v>
      </c>
      <c r="CB26" s="0" t="n">
        <v>9301.57</v>
      </c>
      <c r="CC26" s="0" t="n">
        <v>1140.96</v>
      </c>
      <c r="CD26" s="0" t="n">
        <v>-0.0197928</v>
      </c>
      <c r="CE26" s="0" t="n">
        <v>0.8</v>
      </c>
      <c r="CF26" s="0" t="n">
        <f aca="false">$B$13*DD26+$C$13*DE26+$F$13*DF26*(1-DI26)</f>
        <v>700.014033333333</v>
      </c>
      <c r="CG26" s="0" t="n">
        <f aca="false">CF26*CH26</f>
        <v>589.199912492152</v>
      </c>
      <c r="CH26" s="0" t="n">
        <f aca="false">($B$13*$D$11+$C$13*$D$11+$F$13*((DS26+DK26)/MAX(DS26+DK26+DT26, 0.1)*$I$11+DT26/MAX(DS26+DK26+DT26, 0.1)*$J$11))/($B$13+$C$13+$F$13)</f>
        <v>0.841697286676518</v>
      </c>
      <c r="CI26" s="0" t="n">
        <f aca="false">($B$13*$K$11+$C$13*$K$11+$F$13*((DS26+DK26)/MAX(DS26+DK26+DT26, 0.1)*$P$11+DT26/MAX(DS26+DK26+DT26, 0.1)*$Q$11))/($B$13+$C$13+$F$13)</f>
        <v>0.162875763285679</v>
      </c>
      <c r="CJ26" s="0" t="n">
        <v>6</v>
      </c>
      <c r="CK26" s="0" t="n">
        <v>0.5</v>
      </c>
      <c r="CL26" s="0" t="s">
        <v>295</v>
      </c>
      <c r="CM26" s="1" t="b">
        <f aca="false">TRUE()</f>
        <v>1</v>
      </c>
      <c r="CN26" s="0" t="n">
        <v>1628344953.75</v>
      </c>
      <c r="CO26" s="0" t="n">
        <v>224.999133333333</v>
      </c>
      <c r="CP26" s="0" t="n">
        <v>232.622266666667</v>
      </c>
      <c r="CQ26" s="0" t="n">
        <v>21.03228</v>
      </c>
      <c r="CR26" s="0" t="n">
        <v>19.2155666666667</v>
      </c>
      <c r="CS26" s="0" t="n">
        <v>225.317166666667</v>
      </c>
      <c r="CT26" s="0" t="n">
        <v>20.9887666666667</v>
      </c>
      <c r="CU26" s="0" t="n">
        <v>600.1777</v>
      </c>
      <c r="CV26" s="0" t="n">
        <v>98.1511433333333</v>
      </c>
      <c r="CW26" s="0" t="n">
        <v>0.100059373333333</v>
      </c>
      <c r="CX26" s="0" t="n">
        <v>25.3801133333333</v>
      </c>
      <c r="CY26" s="0" t="n">
        <v>24.9997666666667</v>
      </c>
      <c r="CZ26" s="0" t="n">
        <v>999.9</v>
      </c>
      <c r="DA26" s="0" t="n">
        <v>0</v>
      </c>
      <c r="DB26" s="0" t="n">
        <v>0</v>
      </c>
      <c r="DC26" s="0" t="n">
        <v>9996.16633333334</v>
      </c>
      <c r="DD26" s="0" t="n">
        <v>0</v>
      </c>
      <c r="DE26" s="0" t="n">
        <v>64.16593</v>
      </c>
      <c r="DF26" s="0" t="n">
        <v>700.014033333333</v>
      </c>
      <c r="DG26" s="0" t="n">
        <v>0.9430137</v>
      </c>
      <c r="DH26" s="0" t="n">
        <v>0.05698632</v>
      </c>
      <c r="DI26" s="0" t="n">
        <v>0</v>
      </c>
      <c r="DJ26" s="0" t="n">
        <v>1013.85166666667</v>
      </c>
      <c r="DK26" s="0" t="n">
        <v>4.99972</v>
      </c>
      <c r="DL26" s="0" t="n">
        <v>6896.53933333333</v>
      </c>
      <c r="DM26" s="0" t="n">
        <v>6056.47266666667</v>
      </c>
      <c r="DN26" s="0" t="n">
        <v>35.187</v>
      </c>
      <c r="DO26" s="0" t="n">
        <v>38.125</v>
      </c>
      <c r="DP26" s="0" t="n">
        <v>36.4204666666667</v>
      </c>
      <c r="DQ26" s="0" t="n">
        <v>37.4832</v>
      </c>
      <c r="DR26" s="0" t="n">
        <v>37.437</v>
      </c>
      <c r="DS26" s="0" t="n">
        <v>655.407666666667</v>
      </c>
      <c r="DT26" s="0" t="n">
        <v>39.604</v>
      </c>
      <c r="DU26" s="0" t="n">
        <v>0</v>
      </c>
      <c r="DV26" s="0" t="n">
        <v>180.800000190735</v>
      </c>
      <c r="DW26" s="0" t="n">
        <v>0</v>
      </c>
      <c r="DX26" s="0" t="n">
        <v>1013.8276</v>
      </c>
      <c r="DY26" s="0" t="n">
        <v>-0.264615389488062</v>
      </c>
      <c r="DZ26" s="0" t="n">
        <v>-2.58230778129619</v>
      </c>
      <c r="EA26" s="0" t="n">
        <v>6896.4844</v>
      </c>
      <c r="EB26" s="0" t="n">
        <v>15</v>
      </c>
      <c r="EC26" s="0" t="n">
        <v>1628344835.5</v>
      </c>
      <c r="ED26" s="0" t="s">
        <v>325</v>
      </c>
      <c r="EE26" s="0" t="n">
        <v>1628344835.5</v>
      </c>
      <c r="EF26" s="0" t="n">
        <v>1628344835</v>
      </c>
      <c r="EG26" s="0" t="n">
        <v>218</v>
      </c>
      <c r="EH26" s="0" t="n">
        <v>-0.042</v>
      </c>
      <c r="EI26" s="0" t="n">
        <v>0.003</v>
      </c>
      <c r="EJ26" s="0" t="n">
        <v>-0.288</v>
      </c>
      <c r="EK26" s="0" t="n">
        <v>0.037</v>
      </c>
      <c r="EL26" s="0" t="n">
        <v>233</v>
      </c>
      <c r="EM26" s="0" t="n">
        <v>19</v>
      </c>
      <c r="EN26" s="0" t="n">
        <v>0.24</v>
      </c>
      <c r="EO26" s="0" t="n">
        <v>0.07</v>
      </c>
      <c r="EP26" s="0" t="n">
        <v>-7.62164634146342</v>
      </c>
      <c r="EQ26" s="0" t="n">
        <v>-0.0508919163763475</v>
      </c>
      <c r="ER26" s="0" t="n">
        <v>0.0198808445318109</v>
      </c>
      <c r="ES26" s="0" t="n">
        <v>1</v>
      </c>
      <c r="ET26" s="0" t="n">
        <v>1</v>
      </c>
      <c r="EU26" s="0" t="n">
        <v>1</v>
      </c>
      <c r="EV26" s="0" t="s">
        <v>297</v>
      </c>
      <c r="EW26" s="0" t="n">
        <v>100</v>
      </c>
      <c r="EX26" s="0" t="n">
        <v>100</v>
      </c>
      <c r="EY26" s="0" t="n">
        <v>-0.318</v>
      </c>
      <c r="EZ26" s="0" t="n">
        <v>0.0435</v>
      </c>
      <c r="FA26" s="0" t="n">
        <v>-0.656725126928687</v>
      </c>
      <c r="FB26" s="0" t="n">
        <v>0.000619672108283445</v>
      </c>
      <c r="FC26" s="0" t="n">
        <v>6.65728289664721E-006</v>
      </c>
      <c r="FD26" s="0" t="n">
        <v>-1.21521058676947E-008</v>
      </c>
      <c r="FE26" s="0" t="n">
        <v>-0.264023241220523</v>
      </c>
      <c r="FF26" s="0" t="n">
        <v>0.0359918879154744</v>
      </c>
      <c r="FG26" s="0" t="n">
        <v>-0.00158302312514608</v>
      </c>
      <c r="FH26" s="0" t="n">
        <v>2.69823796839201E-005</v>
      </c>
      <c r="FI26" s="0" t="n">
        <v>142</v>
      </c>
      <c r="FJ26" s="0" t="n">
        <v>527</v>
      </c>
      <c r="FK26" s="0" t="n">
        <v>19</v>
      </c>
      <c r="FL26" s="0" t="n">
        <v>23</v>
      </c>
      <c r="FM26" s="0" t="n">
        <v>2.1</v>
      </c>
      <c r="FN26" s="0" t="n">
        <v>2.1</v>
      </c>
      <c r="FO26" s="0" t="n">
        <v>0.689697</v>
      </c>
      <c r="FP26" s="0" t="n">
        <v>2.65259</v>
      </c>
      <c r="FQ26" s="0" t="n">
        <v>1.54785</v>
      </c>
      <c r="FR26" s="0" t="n">
        <v>2.3584</v>
      </c>
      <c r="FS26" s="0" t="n">
        <v>1.44897</v>
      </c>
      <c r="FT26" s="0" t="n">
        <v>2.38647</v>
      </c>
      <c r="FU26" s="0" t="n">
        <v>38.3301</v>
      </c>
      <c r="FV26" s="0" t="n">
        <v>24.2364</v>
      </c>
      <c r="FW26" s="0" t="n">
        <v>18</v>
      </c>
      <c r="FX26" s="0" t="n">
        <v>635.873</v>
      </c>
      <c r="FY26" s="0" t="n">
        <v>377.479</v>
      </c>
      <c r="FZ26" s="0" t="n">
        <v>22.8793</v>
      </c>
      <c r="GA26" s="0" t="n">
        <v>28.4924</v>
      </c>
      <c r="GB26" s="0" t="n">
        <v>30.0001</v>
      </c>
      <c r="GC26" s="0" t="n">
        <v>28.4685</v>
      </c>
      <c r="GD26" s="0" t="n">
        <v>28.47</v>
      </c>
      <c r="GE26" s="0" t="n">
        <v>13.7787</v>
      </c>
      <c r="GF26" s="0" t="n">
        <v>38.3169</v>
      </c>
      <c r="GG26" s="0" t="n">
        <v>0</v>
      </c>
      <c r="GH26" s="0" t="n">
        <v>22.88</v>
      </c>
      <c r="GI26" s="0" t="n">
        <v>232.656</v>
      </c>
      <c r="GJ26" s="0" t="n">
        <v>19.1647</v>
      </c>
      <c r="GK26" s="0" t="n">
        <v>100.474</v>
      </c>
      <c r="GL26" s="0" t="n">
        <v>100.335</v>
      </c>
    </row>
    <row r="27" customFormat="false" ht="15" hidden="false" customHeight="false" outlineLevel="0" collapsed="false">
      <c r="A27" s="0" t="n">
        <v>9</v>
      </c>
      <c r="B27" s="0" t="n">
        <v>1628345143</v>
      </c>
      <c r="C27" s="0" t="n">
        <v>1629.5</v>
      </c>
      <c r="D27" s="0" t="s">
        <v>326</v>
      </c>
      <c r="E27" s="0" t="s">
        <v>327</v>
      </c>
      <c r="F27" s="0" t="n">
        <v>15</v>
      </c>
      <c r="G27" s="0" t="n">
        <v>1628345135</v>
      </c>
      <c r="H27" s="0" t="n">
        <f aca="false">(I27)/1000</f>
        <v>0.00192224640682059</v>
      </c>
      <c r="I27" s="0" t="n">
        <f aca="false">IF(CM27, AL27, AF27)</f>
        <v>1.92224640682059</v>
      </c>
      <c r="J27" s="0" t="n">
        <f aca="false">IF(CM27, AG27, AE27)</f>
        <v>6.65438164224043</v>
      </c>
      <c r="K27" s="0" t="n">
        <f aca="false">CO27 - IF(AS27&gt;1, J27*CJ27*100/(AU27*DC27), 0)</f>
        <v>199.983258064516</v>
      </c>
      <c r="L27" s="0" t="n">
        <f aca="false">((R27-H27/2)*K27-J27)/(R27+H27/2)</f>
        <v>132.516113781093</v>
      </c>
      <c r="M27" s="0" t="n">
        <f aca="false">L27*(CV27+CW27)/1000</f>
        <v>13.0191243480477</v>
      </c>
      <c r="N27" s="0" t="n">
        <f aca="false">(CO27 - IF(AS27&gt;1, J27*CJ27*100/(AU27*DC27), 0))*(CV27+CW27)/1000</f>
        <v>19.6474740315025</v>
      </c>
      <c r="O27" s="0" t="n">
        <f aca="false">2/((1/Q27-1/P27)+SIGN(Q27)*SQRT((1/Q27-1/P27)*(1/Q27-1/P27) + 4*CK27/((CK27+1)*(CK27+1))*(2*1/Q27*1/P27-1/P27*1/P27)))</f>
        <v>0.169996483482779</v>
      </c>
      <c r="P27" s="0" t="n">
        <f aca="false">IF(LEFT(CL27,1)&lt;&gt;"0",IF(LEFT(CL27,1)="1",3,$B$7),$D$5+$E$5*(DC27*CV27/($K$5*1000))+$F$5*(DC27*CV27/($K$5*1000))*MAX(MIN(CJ27,$J$5),$I$5)*MAX(MIN(CJ27,$J$5),$I$5)+$G$5*MAX(MIN(CJ27,$J$5),$I$5)*(DC27*CV27/($K$5*1000))+$H$5*(DC27*CV27/($K$5*1000))*(DC27*CV27/($K$5*1000)))</f>
        <v>2.89645163128061</v>
      </c>
      <c r="Q27" s="0" t="n">
        <f aca="false">H27*(1000-(1000*0.61365*EXP(17.502*U27/(240.97+U27))/(CV27+CW27)+CQ27)/2)/(1000*0.61365*EXP(17.502*U27/(240.97+U27))/(CV27+CW27)-CQ27)</f>
        <v>0.164641776251934</v>
      </c>
      <c r="R27" s="0" t="n">
        <f aca="false">1/((CK27+1)/(O27/1.6)+1/(P27/1.37)) + CK27/((CK27+1)/(O27/1.6) + CK27/(P27/1.37))</f>
        <v>0.103368159090055</v>
      </c>
      <c r="S27" s="0" t="n">
        <f aca="false">(CF27*CI27)</f>
        <v>114.011177471739</v>
      </c>
      <c r="T27" s="0" t="n">
        <f aca="false">(CX27+(S27+2*0.95*0.0000000567*(((CX27+$B$9)+273)^4-(CX27+273)^4)-44100*H27)/(1.84*29.3*P27+8*0.95*0.0000000567*(CX27+273)^3))</f>
        <v>25.549956849702</v>
      </c>
      <c r="U27" s="0" t="n">
        <f aca="false">($C$9*CY27+$D$9*CZ27+$E$9*T27)</f>
        <v>24.9942548387097</v>
      </c>
      <c r="V27" s="0" t="n">
        <f aca="false">0.61365*EXP(17.502*U27/(240.97+U27))</f>
        <v>3.1785886456772</v>
      </c>
      <c r="W27" s="0" t="n">
        <f aca="false">(X27/Y27*100)</f>
        <v>63.419804096124</v>
      </c>
      <c r="X27" s="0" t="n">
        <f aca="false">CQ27*(CV27+CW27)/1000</f>
        <v>2.06213287308304</v>
      </c>
      <c r="Y27" s="0" t="n">
        <f aca="false">0.61365*EXP(17.502*CX27/(240.97+CX27))</f>
        <v>3.25155982815322</v>
      </c>
      <c r="Z27" s="0" t="n">
        <f aca="false">(V27-CQ27*(CV27+CW27)/1000)</f>
        <v>1.11645577259416</v>
      </c>
      <c r="AA27" s="0" t="n">
        <f aca="false">(-H27*44100)</f>
        <v>-84.7710665407881</v>
      </c>
      <c r="AB27" s="0" t="n">
        <f aca="false">2*29.3*P27*0.92*(CX27-U27)</f>
        <v>59.5317589833679</v>
      </c>
      <c r="AC27" s="0" t="n">
        <f aca="false">2*0.95*0.0000000567*(((CX27+$B$9)+273)^4-(U27+273)^4)</f>
        <v>4.35562666868786</v>
      </c>
      <c r="AD27" s="0" t="n">
        <f aca="false">S27+AC27+AA27+AB27</f>
        <v>93.127496583007</v>
      </c>
      <c r="AE27" s="0" t="n">
        <f aca="false">CU27*AS27*(CP27-CO27*(1000-AS27*CR27)/(1000-AS27*CQ27))/(100*CJ27)</f>
        <v>6.62355517786429</v>
      </c>
      <c r="AF27" s="0" t="n">
        <f aca="false">1000*CU27*AS27*(CQ27-CR27)/(100*CJ27*(1000-AS27*CQ27))</f>
        <v>1.91923386815537</v>
      </c>
      <c r="AG27" s="0" t="n">
        <f aca="false">(AH27 - AI27 - CV27*1000/(8.314*(CX27+273.15)) * AK27/CU27 * AJ27) * CU27/(100*CJ27) * (1000 - CR27)/1000</f>
        <v>6.65438164224043</v>
      </c>
      <c r="AH27" s="0" t="n">
        <v>211.055513592287</v>
      </c>
      <c r="AI27" s="0" t="n">
        <v>204.2734</v>
      </c>
      <c r="AJ27" s="0" t="n">
        <v>7.21738867164888E-006</v>
      </c>
      <c r="AK27" s="0" t="n">
        <v>67.2358979157836</v>
      </c>
      <c r="AL27" s="0" t="n">
        <f aca="false">(AN27 - AM27 + CV27*1000/(8.314*(CX27+273.15)) * AP27/CU27 * AO27) * CU27/(100*CJ27) * 1000/(1000 - AN27)</f>
        <v>1.92224640682059</v>
      </c>
      <c r="AM27" s="0" t="n">
        <v>19.1096460965801</v>
      </c>
      <c r="AN27" s="0" t="n">
        <v>20.990836969697</v>
      </c>
      <c r="AO27" s="0" t="n">
        <v>3.18483678486698E-005</v>
      </c>
      <c r="AP27" s="0" t="n">
        <v>78.55</v>
      </c>
      <c r="AQ27" s="0" t="n">
        <v>0</v>
      </c>
      <c r="AR27" s="0" t="n">
        <v>0</v>
      </c>
      <c r="AS27" s="0" t="n">
        <f aca="false">IF(AQ27*$H$15&gt;=AU27,1,(AU27/(AU27-AQ27*$H$15)))</f>
        <v>1</v>
      </c>
      <c r="AT27" s="0" t="n">
        <f aca="false">(AS27-1)*100</f>
        <v>0</v>
      </c>
      <c r="AU27" s="0" t="n">
        <f aca="false">MAX(0,($B$15+$C$15*DC27)/(1+$D$15*DC27)*CV27/(CX27+273)*$E$15)</f>
        <v>52168.7712946808</v>
      </c>
      <c r="AV27" s="0" t="s">
        <v>293</v>
      </c>
      <c r="AW27" s="0" t="n">
        <v>0</v>
      </c>
      <c r="AX27" s="0" t="n">
        <v>0</v>
      </c>
      <c r="AY27" s="0" t="n">
        <v>0</v>
      </c>
      <c r="AZ27" s="0" t="e">
        <f aca="false">1-AX27/AY27</f>
        <v>#DIV/0!</v>
      </c>
      <c r="BA27" s="0" t="n">
        <v>-1</v>
      </c>
      <c r="BB27" s="0" t="s">
        <v>328</v>
      </c>
      <c r="BC27" s="0" t="n">
        <v>9301.74</v>
      </c>
      <c r="BD27" s="0" t="n">
        <v>1016.94769230769</v>
      </c>
      <c r="BE27" s="0" t="n">
        <v>1147.2</v>
      </c>
      <c r="BF27" s="0" t="n">
        <f aca="false">1-BD27/BE27</f>
        <v>0.113539319815471</v>
      </c>
      <c r="BG27" s="0" t="n">
        <v>0.5</v>
      </c>
      <c r="BH27" s="0" t="n">
        <f aca="false">CG27</f>
        <v>589.178319639377</v>
      </c>
      <c r="BI27" s="0" t="n">
        <f aca="false">J27</f>
        <v>6.65438164224043</v>
      </c>
      <c r="BJ27" s="0" t="n">
        <f aca="false">BF27*BG27*BH27</f>
        <v>33.4474528309384</v>
      </c>
      <c r="BK27" s="0" t="n">
        <f aca="false">(BI27-BA27)/BH27</f>
        <v>0.0129916213599399</v>
      </c>
      <c r="BL27" s="0" t="n">
        <f aca="false">(AY27-BE27)/BE27</f>
        <v>-1</v>
      </c>
      <c r="BM27" s="0" t="e">
        <f aca="false">AX27/(AZ27+AX27/BE27)</f>
        <v>#DIV/0!</v>
      </c>
      <c r="BN27" s="0" t="s">
        <v>293</v>
      </c>
      <c r="BO27" s="0" t="n">
        <v>0</v>
      </c>
      <c r="BP27" s="0" t="e">
        <f aca="false">IF(BO27&lt;&gt;0, BO27, BM27)</f>
        <v>#DIV/0!</v>
      </c>
      <c r="BQ27" s="0" t="e">
        <f aca="false">1-BP27/BE27</f>
        <v>#DIV/0!</v>
      </c>
      <c r="BR27" s="0" t="e">
        <f aca="false">(BE27-BD27)/(BE27-BP27)</f>
        <v>#DIV/0!</v>
      </c>
      <c r="BS27" s="0" t="e">
        <f aca="false">(AY27-BE27)/(AY27-BP27)</f>
        <v>#DIV/0!</v>
      </c>
      <c r="BT27" s="0" t="n">
        <f aca="false">(BE27-BD27)/(BE27-AX27)</f>
        <v>0.113539319815471</v>
      </c>
      <c r="BU27" s="0" t="e">
        <f aca="false">(AY27-BE27)/(AY27-AX27)</f>
        <v>#DIV/0!</v>
      </c>
      <c r="BV27" s="0" t="e">
        <f aca="false">(BR27*BP27/BD27)</f>
        <v>#DIV/0!</v>
      </c>
      <c r="BW27" s="0" t="e">
        <f aca="false">(1-BV27)</f>
        <v>#DIV/0!</v>
      </c>
      <c r="BX27" s="0" t="n">
        <v>478</v>
      </c>
      <c r="BY27" s="0" t="n">
        <v>130</v>
      </c>
      <c r="BZ27" s="0" t="n">
        <v>130</v>
      </c>
      <c r="CA27" s="0" t="n">
        <v>100</v>
      </c>
      <c r="CB27" s="0" t="n">
        <v>9301.74</v>
      </c>
      <c r="CC27" s="0" t="n">
        <v>1137.06</v>
      </c>
      <c r="CD27" s="0" t="n">
        <v>-0.0197932</v>
      </c>
      <c r="CE27" s="0" t="n">
        <v>0.61</v>
      </c>
      <c r="CF27" s="0" t="n">
        <f aca="false">$B$13*DD27+$C$13*DE27+$F$13*DF27*(1-DI27)</f>
        <v>699.98835483871</v>
      </c>
      <c r="CG27" s="0" t="n">
        <f aca="false">CF27*CH27</f>
        <v>589.178319639377</v>
      </c>
      <c r="CH27" s="0" t="n">
        <f aca="false">($B$13*$D$11+$C$13*$D$11+$F$13*((DS27+DK27)/MAX(DS27+DK27+DT27, 0.1)*$I$11+DT27/MAX(DS27+DK27+DT27, 0.1)*$J$11))/($B$13+$C$13+$F$13)</f>
        <v>0.841697316200545</v>
      </c>
      <c r="CI27" s="0" t="n">
        <f aca="false">($B$13*$K$11+$C$13*$K$11+$F$13*((DS27+DK27)/MAX(DS27+DK27+DT27, 0.1)*$P$11+DT27/MAX(DS27+DK27+DT27, 0.1)*$Q$11))/($B$13+$C$13+$F$13)</f>
        <v>0.162875820267052</v>
      </c>
      <c r="CJ27" s="0" t="n">
        <v>6</v>
      </c>
      <c r="CK27" s="0" t="n">
        <v>0.5</v>
      </c>
      <c r="CL27" s="0" t="s">
        <v>295</v>
      </c>
      <c r="CM27" s="1" t="b">
        <f aca="false">TRUE()</f>
        <v>1</v>
      </c>
      <c r="CN27" s="0" t="n">
        <v>1628345135</v>
      </c>
      <c r="CO27" s="0" t="n">
        <v>199.983258064516</v>
      </c>
      <c r="CP27" s="0" t="n">
        <v>206.988612903226</v>
      </c>
      <c r="CQ27" s="0" t="n">
        <v>20.9895709677419</v>
      </c>
      <c r="CR27" s="0" t="n">
        <v>19.1111612903226</v>
      </c>
      <c r="CS27" s="0" t="n">
        <v>200.399580645161</v>
      </c>
      <c r="CT27" s="0" t="n">
        <v>20.9465741935484</v>
      </c>
      <c r="CU27" s="0" t="n">
        <v>600.172580645161</v>
      </c>
      <c r="CV27" s="0" t="n">
        <v>98.1455967741935</v>
      </c>
      <c r="CW27" s="0" t="n">
        <v>0.0999974903225806</v>
      </c>
      <c r="CX27" s="0" t="n">
        <v>25.3754935483871</v>
      </c>
      <c r="CY27" s="0" t="n">
        <v>24.9942548387097</v>
      </c>
      <c r="CZ27" s="0" t="n">
        <v>999.9</v>
      </c>
      <c r="DA27" s="0" t="n">
        <v>0</v>
      </c>
      <c r="DB27" s="0" t="n">
        <v>0</v>
      </c>
      <c r="DC27" s="0" t="n">
        <v>9997.92290322581</v>
      </c>
      <c r="DD27" s="0" t="n">
        <v>0</v>
      </c>
      <c r="DE27" s="0" t="n">
        <v>64.1574</v>
      </c>
      <c r="DF27" s="0" t="n">
        <v>699.98835483871</v>
      </c>
      <c r="DG27" s="0" t="n">
        <v>0.943011935483871</v>
      </c>
      <c r="DH27" s="0" t="n">
        <v>0.0569880677419355</v>
      </c>
      <c r="DI27" s="0" t="n">
        <v>0</v>
      </c>
      <c r="DJ27" s="0" t="n">
        <v>1016.96032258065</v>
      </c>
      <c r="DK27" s="0" t="n">
        <v>4.99972</v>
      </c>
      <c r="DL27" s="0" t="n">
        <v>6914.62967741935</v>
      </c>
      <c r="DM27" s="0" t="n">
        <v>6056.2464516129</v>
      </c>
      <c r="DN27" s="0" t="n">
        <v>35.0741935483871</v>
      </c>
      <c r="DO27" s="0" t="n">
        <v>38</v>
      </c>
      <c r="DP27" s="0" t="n">
        <v>36.3</v>
      </c>
      <c r="DQ27" s="0" t="n">
        <v>37.3648387096774</v>
      </c>
      <c r="DR27" s="0" t="n">
        <v>37.312</v>
      </c>
      <c r="DS27" s="0" t="n">
        <v>655.382580645161</v>
      </c>
      <c r="DT27" s="0" t="n">
        <v>39.6032258064516</v>
      </c>
      <c r="DU27" s="0" t="n">
        <v>0</v>
      </c>
      <c r="DV27" s="0" t="n">
        <v>181.200000047684</v>
      </c>
      <c r="DW27" s="0" t="n">
        <v>0</v>
      </c>
      <c r="DX27" s="0" t="n">
        <v>1016.94769230769</v>
      </c>
      <c r="DY27" s="0" t="n">
        <v>-0.0916239293723631</v>
      </c>
      <c r="DZ27" s="0" t="n">
        <v>-3.73709387312991</v>
      </c>
      <c r="EA27" s="0" t="n">
        <v>6914.73115384615</v>
      </c>
      <c r="EB27" s="0" t="n">
        <v>15</v>
      </c>
      <c r="EC27" s="0" t="n">
        <v>1628345017.5</v>
      </c>
      <c r="ED27" s="0" t="s">
        <v>329</v>
      </c>
      <c r="EE27" s="0" t="n">
        <v>1628345012.5</v>
      </c>
      <c r="EF27" s="0" t="n">
        <v>1628345017.5</v>
      </c>
      <c r="EG27" s="0" t="n">
        <v>219</v>
      </c>
      <c r="EH27" s="0" t="n">
        <v>0.033</v>
      </c>
      <c r="EI27" s="0" t="n">
        <v>0.004</v>
      </c>
      <c r="EJ27" s="0" t="n">
        <v>-0.337</v>
      </c>
      <c r="EK27" s="0" t="n">
        <v>0.036</v>
      </c>
      <c r="EL27" s="0" t="n">
        <v>208</v>
      </c>
      <c r="EM27" s="0" t="n">
        <v>19</v>
      </c>
      <c r="EN27" s="0" t="n">
        <v>0.22</v>
      </c>
      <c r="EO27" s="0" t="n">
        <v>0.05</v>
      </c>
      <c r="EP27" s="0" t="n">
        <v>-6.9983956097561</v>
      </c>
      <c r="EQ27" s="0" t="n">
        <v>-0.183017142857143</v>
      </c>
      <c r="ER27" s="0" t="n">
        <v>0.0224365061895575</v>
      </c>
      <c r="ES27" s="0" t="n">
        <v>1</v>
      </c>
      <c r="ET27" s="0" t="n">
        <v>1</v>
      </c>
      <c r="EU27" s="0" t="n">
        <v>1</v>
      </c>
      <c r="EV27" s="0" t="s">
        <v>297</v>
      </c>
      <c r="EW27" s="0" t="n">
        <v>100</v>
      </c>
      <c r="EX27" s="0" t="n">
        <v>100</v>
      </c>
      <c r="EY27" s="0" t="n">
        <v>-0.417</v>
      </c>
      <c r="EZ27" s="0" t="n">
        <v>0.043</v>
      </c>
      <c r="FA27" s="0" t="n">
        <v>-0.427456314631092</v>
      </c>
      <c r="FB27" s="0" t="n">
        <v>-0.00268913998198268</v>
      </c>
      <c r="FC27" s="0" t="n">
        <v>1.89439031474908E-005</v>
      </c>
      <c r="FD27" s="0" t="n">
        <v>-2.61805616790506E-008</v>
      </c>
      <c r="FE27" s="0" t="n">
        <v>-0.949638137540999</v>
      </c>
      <c r="FF27" s="0" t="n">
        <v>0.133166487587124</v>
      </c>
      <c r="FG27" s="0" t="n">
        <v>-0.0061659240160939</v>
      </c>
      <c r="FH27" s="0" t="n">
        <v>9.88631568585418E-005</v>
      </c>
      <c r="FI27" s="0" t="n">
        <v>11</v>
      </c>
      <c r="FJ27" s="0" t="n">
        <v>397</v>
      </c>
      <c r="FK27" s="0" t="n">
        <v>18</v>
      </c>
      <c r="FL27" s="0" t="n">
        <v>23</v>
      </c>
      <c r="FM27" s="0" t="n">
        <v>2.2</v>
      </c>
      <c r="FN27" s="0" t="n">
        <v>2.1</v>
      </c>
      <c r="FO27" s="0" t="n">
        <v>0.631104</v>
      </c>
      <c r="FP27" s="0" t="n">
        <v>2.65137</v>
      </c>
      <c r="FQ27" s="0" t="n">
        <v>1.54785</v>
      </c>
      <c r="FR27" s="0" t="n">
        <v>2.3584</v>
      </c>
      <c r="FS27" s="0" t="n">
        <v>1.44897</v>
      </c>
      <c r="FT27" s="0" t="n">
        <v>2.33765</v>
      </c>
      <c r="FU27" s="0" t="n">
        <v>38.3301</v>
      </c>
      <c r="FV27" s="0" t="n">
        <v>24.2364</v>
      </c>
      <c r="FW27" s="0" t="n">
        <v>18</v>
      </c>
      <c r="FX27" s="0" t="n">
        <v>635.803</v>
      </c>
      <c r="FY27" s="0" t="n">
        <v>377.368</v>
      </c>
      <c r="FZ27" s="0" t="n">
        <v>22.9084</v>
      </c>
      <c r="GA27" s="0" t="n">
        <v>28.4875</v>
      </c>
      <c r="GB27" s="0" t="n">
        <v>30.0002</v>
      </c>
      <c r="GC27" s="0" t="n">
        <v>28.4637</v>
      </c>
      <c r="GD27" s="0" t="n">
        <v>28.4676</v>
      </c>
      <c r="GE27" s="0" t="n">
        <v>12.6026</v>
      </c>
      <c r="GF27" s="0" t="n">
        <v>38.624</v>
      </c>
      <c r="GG27" s="0" t="n">
        <v>0</v>
      </c>
      <c r="GH27" s="0" t="n">
        <v>22.9093</v>
      </c>
      <c r="GI27" s="0" t="n">
        <v>207.028</v>
      </c>
      <c r="GJ27" s="0" t="n">
        <v>19.1244</v>
      </c>
      <c r="GK27" s="0" t="n">
        <v>100.477</v>
      </c>
      <c r="GL27" s="0" t="n">
        <v>100.335</v>
      </c>
    </row>
    <row r="28" customFormat="false" ht="15" hidden="false" customHeight="false" outlineLevel="0" collapsed="false">
      <c r="A28" s="0" t="n">
        <v>10</v>
      </c>
      <c r="B28" s="0" t="n">
        <v>1628345324.5</v>
      </c>
      <c r="C28" s="0" t="n">
        <v>1811</v>
      </c>
      <c r="D28" s="0" t="s">
        <v>330</v>
      </c>
      <c r="E28" s="0" t="s">
        <v>331</v>
      </c>
      <c r="F28" s="0" t="n">
        <v>15</v>
      </c>
      <c r="G28" s="0" t="n">
        <v>1628345316.5</v>
      </c>
      <c r="H28" s="0" t="n">
        <f aca="false">(I28)/1000</f>
        <v>0.00195990595665476</v>
      </c>
      <c r="I28" s="0" t="n">
        <f aca="false">IF(CM28, AL28, AF28)</f>
        <v>1.95990595665476</v>
      </c>
      <c r="J28" s="0" t="n">
        <f aca="false">IF(CM28, AG28, AE28)</f>
        <v>5.8924847743577</v>
      </c>
      <c r="K28" s="0" t="n">
        <f aca="false">CO28 - IF(AS28&gt;1, J28*CJ28*100/(AU28*DC28), 0)</f>
        <v>175.001838709677</v>
      </c>
      <c r="L28" s="0" t="n">
        <f aca="false">((R28-H28/2)*K28-J28)/(R28+H28/2)</f>
        <v>116.552526026303</v>
      </c>
      <c r="M28" s="0" t="n">
        <f aca="false">L28*(CV28+CW28)/1000</f>
        <v>11.4504929613578</v>
      </c>
      <c r="N28" s="0" t="n">
        <f aca="false">(CO28 - IF(AS28&gt;1, J28*CJ28*100/(AU28*DC28), 0))*(CV28+CW28)/1000</f>
        <v>17.1927403951555</v>
      </c>
      <c r="O28" s="0" t="n">
        <f aca="false">2/((1/Q28-1/P28)+SIGN(Q28)*SQRT((1/Q28-1/P28)*(1/Q28-1/P28) + 4*CK28/((CK28+1)*(CK28+1))*(2*1/Q28*1/P28-1/P28*1/P28)))</f>
        <v>0.173943297725613</v>
      </c>
      <c r="P28" s="0" t="n">
        <f aca="false">IF(LEFT(CL28,1)&lt;&gt;"0",IF(LEFT(CL28,1)="1",3,$B$7),$D$5+$E$5*(DC28*CV28/($K$5*1000))+$F$5*(DC28*CV28/($K$5*1000))*MAX(MIN(CJ28,$J$5),$I$5)*MAX(MIN(CJ28,$J$5),$I$5)+$G$5*MAX(MIN(CJ28,$J$5),$I$5)*(DC28*CV28/($K$5*1000))+$H$5*(DC28*CV28/($K$5*1000))*(DC28*CV28/($K$5*1000)))</f>
        <v>2.89650236017301</v>
      </c>
      <c r="Q28" s="0" t="n">
        <f aca="false">H28*(1000-(1000*0.61365*EXP(17.502*U28/(240.97+U28))/(CV28+CW28)+CQ28)/2)/(1000*0.61365*EXP(17.502*U28/(240.97+U28))/(CV28+CW28)-CQ28)</f>
        <v>0.168341567391318</v>
      </c>
      <c r="R28" s="0" t="n">
        <f aca="false">1/((CK28+1)/(O28/1.6)+1/(P28/1.37)) + CK28/((CK28+1)/(O28/1.6) + CK28/(P28/1.37))</f>
        <v>0.105701744961365</v>
      </c>
      <c r="S28" s="0" t="n">
        <f aca="false">(CF28*CI28)</f>
        <v>114.015791255456</v>
      </c>
      <c r="T28" s="0" t="n">
        <f aca="false">(CX28+(S28+2*0.95*0.0000000567*(((CX28+$B$9)+273)^4-(CX28+273)^4)-44100*H28)/(1.84*29.3*P28+8*0.95*0.0000000567*(CX28+273)^3))</f>
        <v>25.5950469188631</v>
      </c>
      <c r="U28" s="0" t="n">
        <f aca="false">($C$9*CY28+$D$9*CZ28+$E$9*T28)</f>
        <v>25.0053451612903</v>
      </c>
      <c r="V28" s="0" t="n">
        <f aca="false">0.61365*EXP(17.502*U28/(240.97+U28))</f>
        <v>3.18069101056628</v>
      </c>
      <c r="W28" s="0" t="n">
        <f aca="false">(X28/Y28*100)</f>
        <v>63.3759228369791</v>
      </c>
      <c r="X28" s="0" t="n">
        <f aca="false">CQ28*(CV28+CW28)/1000</f>
        <v>2.0674514213915</v>
      </c>
      <c r="Y28" s="0" t="n">
        <f aca="false">0.61365*EXP(17.502*CX28/(240.97+CX28))</f>
        <v>3.26220326086544</v>
      </c>
      <c r="Z28" s="0" t="n">
        <f aca="false">(V28-CQ28*(CV28+CW28)/1000)</f>
        <v>1.11323958917479</v>
      </c>
      <c r="AA28" s="0" t="n">
        <f aca="false">(-H28*44100)</f>
        <v>-86.4318526884749</v>
      </c>
      <c r="AB28" s="0" t="n">
        <f aca="false">2*29.3*P28*0.92*(CX28-U28)</f>
        <v>66.3865491693463</v>
      </c>
      <c r="AC28" s="0" t="n">
        <f aca="false">2*0.95*0.0000000567*(((CX28+$B$9)+273)^4-(U28+273)^4)</f>
        <v>4.85868564411226</v>
      </c>
      <c r="AD28" s="0" t="n">
        <f aca="false">S28+AC28+AA28+AB28</f>
        <v>98.8291733804396</v>
      </c>
      <c r="AE28" s="0" t="n">
        <f aca="false">CU28*AS28*(CP28-CO28*(1000-AS28*CR28)/(1000-AS28*CQ28))/(100*CJ28)</f>
        <v>5.89312077269814</v>
      </c>
      <c r="AF28" s="0" t="n">
        <f aca="false">1000*CU28*AS28*(CQ28-CR28)/(100*CJ28*(1000-AS28*CQ28))</f>
        <v>1.94821875901867</v>
      </c>
      <c r="AG28" s="0" t="n">
        <f aca="false">(AH28 - AI28 - CV28*1000/(8.314*(CX28+273.15)) * AK28/CU28 * AJ28) * CU28/(100*CJ28) * (1000 - CR28)/1000</f>
        <v>5.8924847743577</v>
      </c>
      <c r="AH28" s="0" t="n">
        <v>184.760149312104</v>
      </c>
      <c r="AI28" s="0" t="n">
        <v>178.755103030303</v>
      </c>
      <c r="AJ28" s="0" t="n">
        <v>-0.000143692495047848</v>
      </c>
      <c r="AK28" s="0" t="n">
        <v>67.2364118703203</v>
      </c>
      <c r="AL28" s="0" t="n">
        <f aca="false">(AN28 - AM28 + CV28*1000/(8.314*(CX28+273.15)) * AP28/CU28 * AO28) * CU28/(100*CJ28) * 1000/(1000 - AN28)</f>
        <v>1.95990595665476</v>
      </c>
      <c r="AM28" s="0" t="n">
        <v>19.1382684350217</v>
      </c>
      <c r="AN28" s="0" t="n">
        <v>21.0553496969697</v>
      </c>
      <c r="AO28" s="0" t="n">
        <v>0.000191883735312443</v>
      </c>
      <c r="AP28" s="0" t="n">
        <v>78.55</v>
      </c>
      <c r="AQ28" s="0" t="n">
        <v>0</v>
      </c>
      <c r="AR28" s="0" t="n">
        <v>0</v>
      </c>
      <c r="AS28" s="0" t="n">
        <f aca="false">IF(AQ28*$H$15&gt;=AU28,1,(AU28/(AU28-AQ28*$H$15)))</f>
        <v>1</v>
      </c>
      <c r="AT28" s="0" t="n">
        <f aca="false">(AS28-1)*100</f>
        <v>0</v>
      </c>
      <c r="AU28" s="0" t="n">
        <f aca="false">MAX(0,($B$15+$C$15*DC28)/(1+$D$15*DC28)*CV28/(CX28+273)*$E$15)</f>
        <v>52160.5632170034</v>
      </c>
      <c r="AV28" s="0" t="s">
        <v>293</v>
      </c>
      <c r="AW28" s="0" t="n">
        <v>0</v>
      </c>
      <c r="AX28" s="0" t="n">
        <v>0</v>
      </c>
      <c r="AY28" s="0" t="n">
        <v>0</v>
      </c>
      <c r="AZ28" s="0" t="e">
        <f aca="false">1-AX28/AY28</f>
        <v>#DIV/0!</v>
      </c>
      <c r="BA28" s="0" t="n">
        <v>-1</v>
      </c>
      <c r="BB28" s="0" t="s">
        <v>332</v>
      </c>
      <c r="BC28" s="0" t="n">
        <v>9297.53</v>
      </c>
      <c r="BD28" s="0" t="n">
        <v>1017.004</v>
      </c>
      <c r="BE28" s="0" t="n">
        <v>1135.36</v>
      </c>
      <c r="BF28" s="0" t="n">
        <f aca="false">1-BD28/BE28</f>
        <v>0.104245349492672</v>
      </c>
      <c r="BG28" s="0" t="n">
        <v>0.5</v>
      </c>
      <c r="BH28" s="0" t="n">
        <f aca="false">CG28</f>
        <v>589.200839874965</v>
      </c>
      <c r="BI28" s="0" t="n">
        <f aca="false">J28</f>
        <v>5.8924847743577</v>
      </c>
      <c r="BJ28" s="0" t="n">
        <f aca="false">BF28*BG28*BH28</f>
        <v>30.7107237370707</v>
      </c>
      <c r="BK28" s="0" t="n">
        <f aca="false">(BI28-BA28)/BH28</f>
        <v>0.0116980226569609</v>
      </c>
      <c r="BL28" s="0" t="n">
        <f aca="false">(AY28-BE28)/BE28</f>
        <v>-1</v>
      </c>
      <c r="BM28" s="0" t="e">
        <f aca="false">AX28/(AZ28+AX28/BE28)</f>
        <v>#DIV/0!</v>
      </c>
      <c r="BN28" s="0" t="s">
        <v>293</v>
      </c>
      <c r="BO28" s="0" t="n">
        <v>0</v>
      </c>
      <c r="BP28" s="0" t="e">
        <f aca="false">IF(BO28&lt;&gt;0, BO28, BM28)</f>
        <v>#DIV/0!</v>
      </c>
      <c r="BQ28" s="0" t="e">
        <f aca="false">1-BP28/BE28</f>
        <v>#DIV/0!</v>
      </c>
      <c r="BR28" s="0" t="e">
        <f aca="false">(BE28-BD28)/(BE28-BP28)</f>
        <v>#DIV/0!</v>
      </c>
      <c r="BS28" s="0" t="e">
        <f aca="false">(AY28-BE28)/(AY28-BP28)</f>
        <v>#DIV/0!</v>
      </c>
      <c r="BT28" s="0" t="n">
        <f aca="false">(BE28-BD28)/(BE28-AX28)</f>
        <v>0.104245349492672</v>
      </c>
      <c r="BU28" s="0" t="e">
        <f aca="false">(AY28-BE28)/(AY28-AX28)</f>
        <v>#DIV/0!</v>
      </c>
      <c r="BV28" s="0" t="e">
        <f aca="false">(BR28*BP28/BD28)</f>
        <v>#DIV/0!</v>
      </c>
      <c r="BW28" s="0" t="e">
        <f aca="false">(1-BV28)</f>
        <v>#DIV/0!</v>
      </c>
      <c r="BX28" s="0" t="n">
        <v>479</v>
      </c>
      <c r="BY28" s="0" t="n">
        <v>130</v>
      </c>
      <c r="BZ28" s="0" t="n">
        <v>130</v>
      </c>
      <c r="CA28" s="0" t="n">
        <v>100</v>
      </c>
      <c r="CB28" s="0" t="n">
        <v>9297.53</v>
      </c>
      <c r="CC28" s="0" t="n">
        <v>1125.12</v>
      </c>
      <c r="CD28" s="0" t="n">
        <v>-0.0197851</v>
      </c>
      <c r="CE28" s="0" t="n">
        <v>1.55</v>
      </c>
      <c r="CF28" s="0" t="n">
        <f aca="false">$B$13*DD28+$C$13*DE28+$F$13*DF28*(1-DI28)</f>
        <v>700.014935483871</v>
      </c>
      <c r="CG28" s="0" t="n">
        <f aca="false">CF28*CH28</f>
        <v>589.200839874965</v>
      </c>
      <c r="CH28" s="0" t="n">
        <f aca="false">($B$13*$D$11+$C$13*$D$11+$F$13*((DS28+DK28)/MAX(DS28+DK28+DT28, 0.1)*$I$11+DT28/MAX(DS28+DK28+DT28, 0.1)*$J$11))/($B$13+$C$13+$F$13)</f>
        <v>0.8416975267359</v>
      </c>
      <c r="CI28" s="0" t="n">
        <f aca="false">($B$13*$K$11+$C$13*$K$11+$F$13*((DS28+DK28)/MAX(DS28+DK28+DT28, 0.1)*$P$11+DT28/MAX(DS28+DK28+DT28, 0.1)*$Q$11))/($B$13+$C$13+$F$13)</f>
        <v>0.162876226600287</v>
      </c>
      <c r="CJ28" s="0" t="n">
        <v>6</v>
      </c>
      <c r="CK28" s="0" t="n">
        <v>0.5</v>
      </c>
      <c r="CL28" s="0" t="s">
        <v>295</v>
      </c>
      <c r="CM28" s="1" t="b">
        <f aca="false">TRUE()</f>
        <v>1</v>
      </c>
      <c r="CN28" s="0" t="n">
        <v>1628345316.5</v>
      </c>
      <c r="CO28" s="0" t="n">
        <v>175.001838709677</v>
      </c>
      <c r="CP28" s="0" t="n">
        <v>181.234064516129</v>
      </c>
      <c r="CQ28" s="0" t="n">
        <v>21.0442193548387</v>
      </c>
      <c r="CR28" s="0" t="n">
        <v>19.1375612903226</v>
      </c>
      <c r="CS28" s="0" t="n">
        <v>175.449032258065</v>
      </c>
      <c r="CT28" s="0" t="n">
        <v>20.9997967741936</v>
      </c>
      <c r="CU28" s="0" t="n">
        <v>600.176838709677</v>
      </c>
      <c r="CV28" s="0" t="n">
        <v>98.1431677419355</v>
      </c>
      <c r="CW28" s="0" t="n">
        <v>0.10003085483871</v>
      </c>
      <c r="CX28" s="0" t="n">
        <v>25.4304741935484</v>
      </c>
      <c r="CY28" s="0" t="n">
        <v>25.0053451612903</v>
      </c>
      <c r="CZ28" s="0" t="n">
        <v>999.9</v>
      </c>
      <c r="DA28" s="0" t="n">
        <v>0</v>
      </c>
      <c r="DB28" s="0" t="n">
        <v>0</v>
      </c>
      <c r="DC28" s="0" t="n">
        <v>9998.46129032258</v>
      </c>
      <c r="DD28" s="0" t="n">
        <v>0</v>
      </c>
      <c r="DE28" s="0" t="n">
        <v>64.1574</v>
      </c>
      <c r="DF28" s="0" t="n">
        <v>700.014935483871</v>
      </c>
      <c r="DG28" s="0" t="n">
        <v>0.943013677419355</v>
      </c>
      <c r="DH28" s="0" t="n">
        <v>0.0569859806451613</v>
      </c>
      <c r="DI28" s="0" t="n">
        <v>0</v>
      </c>
      <c r="DJ28" s="0" t="n">
        <v>1017.05677419355</v>
      </c>
      <c r="DK28" s="0" t="n">
        <v>4.99972</v>
      </c>
      <c r="DL28" s="0" t="n">
        <v>6947.32548387097</v>
      </c>
      <c r="DM28" s="0" t="n">
        <v>6056.48</v>
      </c>
      <c r="DN28" s="0" t="n">
        <v>36.6045806451613</v>
      </c>
      <c r="DO28" s="0" t="n">
        <v>40.9171612903226</v>
      </c>
      <c r="DP28" s="0" t="n">
        <v>38.2094516129032</v>
      </c>
      <c r="DQ28" s="0" t="n">
        <v>41.1610322580645</v>
      </c>
      <c r="DR28" s="0" t="n">
        <v>39.3888387096774</v>
      </c>
      <c r="DS28" s="0" t="n">
        <v>655.40870967742</v>
      </c>
      <c r="DT28" s="0" t="n">
        <v>39.61</v>
      </c>
      <c r="DU28" s="0" t="n">
        <v>0</v>
      </c>
      <c r="DV28" s="0" t="n">
        <v>180.800000190735</v>
      </c>
      <c r="DW28" s="0" t="n">
        <v>0</v>
      </c>
      <c r="DX28" s="0" t="n">
        <v>1017.004</v>
      </c>
      <c r="DY28" s="0" t="n">
        <v>-2.54230769247846</v>
      </c>
      <c r="DZ28" s="0" t="n">
        <v>-2.28384614227157</v>
      </c>
      <c r="EA28" s="0" t="n">
        <v>6947.0328</v>
      </c>
      <c r="EB28" s="0" t="n">
        <v>15</v>
      </c>
      <c r="EC28" s="0" t="n">
        <v>1628345204</v>
      </c>
      <c r="ED28" s="0" t="s">
        <v>333</v>
      </c>
      <c r="EE28" s="0" t="n">
        <v>1628345196</v>
      </c>
      <c r="EF28" s="0" t="n">
        <v>1628345204</v>
      </c>
      <c r="EG28" s="0" t="n">
        <v>220</v>
      </c>
      <c r="EH28" s="0" t="n">
        <v>0.1</v>
      </c>
      <c r="EI28" s="0" t="n">
        <v>0.006</v>
      </c>
      <c r="EJ28" s="0" t="n">
        <v>-0.346</v>
      </c>
      <c r="EK28" s="0" t="n">
        <v>0.038</v>
      </c>
      <c r="EL28" s="0" t="n">
        <v>182</v>
      </c>
      <c r="EM28" s="0" t="n">
        <v>19</v>
      </c>
      <c r="EN28" s="0" t="n">
        <v>0.15</v>
      </c>
      <c r="EO28" s="0" t="n">
        <v>0.03</v>
      </c>
      <c r="EP28" s="0" t="n">
        <v>-6.23896097560976</v>
      </c>
      <c r="EQ28" s="0" t="n">
        <v>0.0323422996515533</v>
      </c>
      <c r="ER28" s="0" t="n">
        <v>0.0273519798904253</v>
      </c>
      <c r="ES28" s="0" t="n">
        <v>1</v>
      </c>
      <c r="ET28" s="0" t="n">
        <v>1</v>
      </c>
      <c r="EU28" s="0" t="n">
        <v>1</v>
      </c>
      <c r="EV28" s="0" t="s">
        <v>297</v>
      </c>
      <c r="EW28" s="0" t="n">
        <v>100</v>
      </c>
      <c r="EX28" s="0" t="n">
        <v>100</v>
      </c>
      <c r="EY28" s="0" t="n">
        <v>-0.447</v>
      </c>
      <c r="EZ28" s="0" t="n">
        <v>0.0445</v>
      </c>
      <c r="FA28" s="0" t="n">
        <v>-0.417195948473336</v>
      </c>
      <c r="FB28" s="0" t="n">
        <v>-0.00268913998198268</v>
      </c>
      <c r="FC28" s="0" t="n">
        <v>1.89439031474908E-005</v>
      </c>
      <c r="FD28" s="0" t="n">
        <v>-2.61805616790506E-008</v>
      </c>
      <c r="FE28" s="0" t="n">
        <v>-0.263186784663646</v>
      </c>
      <c r="FF28" s="0" t="n">
        <v>0.0359918879154744</v>
      </c>
      <c r="FG28" s="0" t="n">
        <v>-0.00158302312514608</v>
      </c>
      <c r="FH28" s="0" t="n">
        <v>2.69823796839201E-005</v>
      </c>
      <c r="FI28" s="0" t="n">
        <v>11</v>
      </c>
      <c r="FJ28" s="0" t="n">
        <v>397</v>
      </c>
      <c r="FK28" s="0" t="n">
        <v>19</v>
      </c>
      <c r="FL28" s="0" t="n">
        <v>23</v>
      </c>
      <c r="FM28" s="0" t="n">
        <v>2.1</v>
      </c>
      <c r="FN28" s="0" t="n">
        <v>2</v>
      </c>
      <c r="FO28" s="0" t="n">
        <v>0.571289</v>
      </c>
      <c r="FP28" s="0" t="n">
        <v>2.66479</v>
      </c>
      <c r="FQ28" s="0" t="n">
        <v>1.54785</v>
      </c>
      <c r="FR28" s="0" t="n">
        <v>2.3584</v>
      </c>
      <c r="FS28" s="0" t="n">
        <v>1.44897</v>
      </c>
      <c r="FT28" s="0" t="n">
        <v>2.27417</v>
      </c>
      <c r="FU28" s="0" t="n">
        <v>38.3301</v>
      </c>
      <c r="FV28" s="0" t="n">
        <v>24.2276</v>
      </c>
      <c r="FW28" s="0" t="n">
        <v>18</v>
      </c>
      <c r="FX28" s="0" t="n">
        <v>635.867</v>
      </c>
      <c r="FY28" s="0" t="n">
        <v>377.299</v>
      </c>
      <c r="FZ28" s="0" t="n">
        <v>22.8292</v>
      </c>
      <c r="GA28" s="0" t="n">
        <v>28.49</v>
      </c>
      <c r="GB28" s="0" t="n">
        <v>30.0002</v>
      </c>
      <c r="GC28" s="0" t="n">
        <v>28.4644</v>
      </c>
      <c r="GD28" s="0" t="n">
        <v>28.4676</v>
      </c>
      <c r="GE28" s="0" t="n">
        <v>11.4136</v>
      </c>
      <c r="GF28" s="0" t="n">
        <v>38.2742</v>
      </c>
      <c r="GG28" s="0" t="n">
        <v>0</v>
      </c>
      <c r="GH28" s="0" t="n">
        <v>22.8303</v>
      </c>
      <c r="GI28" s="0" t="n">
        <v>181.242</v>
      </c>
      <c r="GJ28" s="0" t="n">
        <v>19.0896</v>
      </c>
      <c r="GK28" s="0" t="n">
        <v>100.471</v>
      </c>
      <c r="GL28" s="0" t="n">
        <v>100.329</v>
      </c>
    </row>
    <row r="29" customFormat="false" ht="15" hidden="false" customHeight="false" outlineLevel="0" collapsed="false">
      <c r="A29" s="0" t="n">
        <v>11</v>
      </c>
      <c r="B29" s="0" t="n">
        <v>1628345506</v>
      </c>
      <c r="C29" s="0" t="n">
        <v>1992.5</v>
      </c>
      <c r="D29" s="0" t="s">
        <v>334</v>
      </c>
      <c r="E29" s="0" t="s">
        <v>335</v>
      </c>
      <c r="F29" s="0" t="n">
        <v>15</v>
      </c>
      <c r="G29" s="0" t="n">
        <v>1628345498.25</v>
      </c>
      <c r="H29" s="0" t="n">
        <f aca="false">(I29)/1000</f>
        <v>0.00204289203894842</v>
      </c>
      <c r="I29" s="0" t="n">
        <f aca="false">IF(CM29, AL29, AF29)</f>
        <v>2.04289203894842</v>
      </c>
      <c r="J29" s="0" t="n">
        <f aca="false">IF(CM29, AG29, AE29)</f>
        <v>5.15295150034304</v>
      </c>
      <c r="K29" s="0" t="n">
        <f aca="false">CO29 - IF(AS29&gt;1, J29*CJ29*100/(AU29*DC29), 0)</f>
        <v>150.014666666667</v>
      </c>
      <c r="L29" s="0" t="n">
        <f aca="false">((R29-H29/2)*K29-J29)/(R29+H29/2)</f>
        <v>100.965990128544</v>
      </c>
      <c r="M29" s="0" t="n">
        <f aca="false">L29*(CV29+CW29)/1000</f>
        <v>9.9195136706525</v>
      </c>
      <c r="N29" s="0" t="n">
        <f aca="false">(CO29 - IF(AS29&gt;1, J29*CJ29*100/(AU29*DC29), 0))*(CV29+CW29)/1000</f>
        <v>14.7383543201414</v>
      </c>
      <c r="O29" s="0" t="n">
        <f aca="false">2/((1/Q29-1/P29)+SIGN(Q29)*SQRT((1/Q29-1/P29)*(1/Q29-1/P29) + 4*CK29/((CK29+1)*(CK29+1))*(2*1/Q29*1/P29-1/P29*1/P29)))</f>
        <v>0.181708297820402</v>
      </c>
      <c r="P29" s="0" t="n">
        <f aca="false">IF(LEFT(CL29,1)&lt;&gt;"0",IF(LEFT(CL29,1)="1",3,$B$7),$D$5+$E$5*(DC29*CV29/($K$5*1000))+$F$5*(DC29*CV29/($K$5*1000))*MAX(MIN(CJ29,$J$5),$I$5)*MAX(MIN(CJ29,$J$5),$I$5)+$G$5*MAX(MIN(CJ29,$J$5),$I$5)*(DC29*CV29/($K$5*1000))+$H$5*(DC29*CV29/($K$5*1000))*(DC29*CV29/($K$5*1000)))</f>
        <v>2.89684032974901</v>
      </c>
      <c r="Q29" s="0" t="n">
        <f aca="false">H29*(1000-(1000*0.61365*EXP(17.502*U29/(240.97+U29))/(CV29+CW29)+CQ29)/2)/(1000*0.61365*EXP(17.502*U29/(240.97+U29))/(CV29+CW29)-CQ29)</f>
        <v>0.175605400548795</v>
      </c>
      <c r="R29" s="0" t="n">
        <f aca="false">1/((CK29+1)/(O29/1.6)+1/(P29/1.37)) + CK29/((CK29+1)/(O29/1.6) + CK29/(P29/1.37))</f>
        <v>0.110284620809028</v>
      </c>
      <c r="S29" s="0" t="n">
        <f aca="false">(CF29*CI29)</f>
        <v>114.013025463263</v>
      </c>
      <c r="T29" s="0" t="n">
        <f aca="false">(CX29+(S29+2*0.95*0.0000000567*(((CX29+$B$9)+273)^4-(CX29+273)^4)-44100*H29)/(1.84*29.3*P29+8*0.95*0.0000000567*(CX29+273)^3))</f>
        <v>25.6057229103357</v>
      </c>
      <c r="U29" s="0" t="n">
        <f aca="false">($C$9*CY29+$D$9*CZ29+$E$9*T29)</f>
        <v>24.99756</v>
      </c>
      <c r="V29" s="0" t="n">
        <f aca="false">0.61365*EXP(17.502*U29/(240.97+U29))</f>
        <v>3.17921506982734</v>
      </c>
      <c r="W29" s="0" t="n">
        <f aca="false">(X29/Y29*100)</f>
        <v>63.23328201553</v>
      </c>
      <c r="X29" s="0" t="n">
        <f aca="false">CQ29*(CV29+CW29)/1000</f>
        <v>2.06679118861908</v>
      </c>
      <c r="Y29" s="0" t="n">
        <f aca="false">0.61365*EXP(17.502*CX29/(240.97+CX29))</f>
        <v>3.26851797461894</v>
      </c>
      <c r="Z29" s="0" t="n">
        <f aca="false">(V29-CQ29*(CV29+CW29)/1000)</f>
        <v>1.11242388120826</v>
      </c>
      <c r="AA29" s="0" t="n">
        <f aca="false">(-H29*44100)</f>
        <v>-90.0915389176252</v>
      </c>
      <c r="AB29" s="0" t="n">
        <f aca="false">2*29.3*P29*0.92*(CX29-U29)</f>
        <v>72.6929622233988</v>
      </c>
      <c r="AC29" s="0" t="n">
        <f aca="false">2*0.95*0.0000000567*(((CX29+$B$9)+273)^4-(U29+273)^4)</f>
        <v>5.32028053910604</v>
      </c>
      <c r="AD29" s="0" t="n">
        <f aca="false">S29+AC29+AA29+AB29</f>
        <v>101.934729308143</v>
      </c>
      <c r="AE29" s="0" t="n">
        <f aca="false">CU29*AS29*(CP29-CO29*(1000-AS29*CR29)/(1000-AS29*CQ29))/(100*CJ29)</f>
        <v>5.16341879584247</v>
      </c>
      <c r="AF29" s="0" t="n">
        <f aca="false">1000*CU29*AS29*(CQ29-CR29)/(100*CJ29*(1000-AS29*CQ29))</f>
        <v>2.03795700832768</v>
      </c>
      <c r="AG29" s="0" t="n">
        <f aca="false">(AH29 - AI29 - CV29*1000/(8.314*(CX29+273.15)) * AK29/CU29 * AJ29) * CU29/(100*CJ29) * (1000 - CR29)/1000</f>
        <v>5.15295150034304</v>
      </c>
      <c r="AH29" s="0" t="n">
        <v>158.465870082126</v>
      </c>
      <c r="AI29" s="0" t="n">
        <v>153.216278787879</v>
      </c>
      <c r="AJ29" s="0" t="n">
        <v>-0.000423621652746186</v>
      </c>
      <c r="AK29" s="0" t="n">
        <v>67.2360806189317</v>
      </c>
      <c r="AL29" s="0" t="n">
        <f aca="false">(AN29 - AM29 + CV29*1000/(8.314*(CX29+273.15)) * AP29/CU29 * AO29) * CU29/(100*CJ29) * 1000/(1000 - AN29)</f>
        <v>2.04289203894842</v>
      </c>
      <c r="AM29" s="0" t="n">
        <v>19.0412607331169</v>
      </c>
      <c r="AN29" s="0" t="n">
        <v>21.0404812121212</v>
      </c>
      <c r="AO29" s="0" t="n">
        <v>2.16443803113846E-005</v>
      </c>
      <c r="AP29" s="0" t="n">
        <v>78.55</v>
      </c>
      <c r="AQ29" s="0" t="n">
        <v>0</v>
      </c>
      <c r="AR29" s="0" t="n">
        <v>0</v>
      </c>
      <c r="AS29" s="0" t="n">
        <f aca="false">IF(AQ29*$H$15&gt;=AU29,1,(AU29/(AU29-AQ29*$H$15)))</f>
        <v>1</v>
      </c>
      <c r="AT29" s="0" t="n">
        <f aca="false">(AS29-1)*100</f>
        <v>0</v>
      </c>
      <c r="AU29" s="0" t="n">
        <f aca="false">MAX(0,($B$15+$C$15*DC29)/(1+$D$15*DC29)*CV29/(CX29+273)*$E$15)</f>
        <v>52164.6371931765</v>
      </c>
      <c r="AV29" s="0" t="s">
        <v>293</v>
      </c>
      <c r="AW29" s="0" t="n">
        <v>0</v>
      </c>
      <c r="AX29" s="0" t="n">
        <v>0</v>
      </c>
      <c r="AY29" s="0" t="n">
        <v>0</v>
      </c>
      <c r="AZ29" s="0" t="e">
        <f aca="false">1-AX29/AY29</f>
        <v>#DIV/0!</v>
      </c>
      <c r="BA29" s="0" t="n">
        <v>-1</v>
      </c>
      <c r="BB29" s="0" t="s">
        <v>336</v>
      </c>
      <c r="BC29" s="0" t="n">
        <v>9299.23</v>
      </c>
      <c r="BD29" s="0" t="n">
        <v>1021.5852</v>
      </c>
      <c r="BE29" s="0" t="n">
        <v>1129.82</v>
      </c>
      <c r="BF29" s="0" t="n">
        <f aca="false">1-BD29/BE29</f>
        <v>0.0957982687507745</v>
      </c>
      <c r="BG29" s="0" t="n">
        <v>0.5</v>
      </c>
      <c r="BH29" s="0" t="n">
        <f aca="false">CG29</f>
        <v>589.184814436924</v>
      </c>
      <c r="BI29" s="0" t="n">
        <f aca="false">J29</f>
        <v>5.15295150034304</v>
      </c>
      <c r="BJ29" s="0" t="n">
        <f aca="false">BF29*BG29*BH29</f>
        <v>28.2214425986518</v>
      </c>
      <c r="BK29" s="0" t="n">
        <f aca="false">(BI29-BA29)/BH29</f>
        <v>0.0104431603625483</v>
      </c>
      <c r="BL29" s="0" t="n">
        <f aca="false">(AY29-BE29)/BE29</f>
        <v>-1</v>
      </c>
      <c r="BM29" s="0" t="e">
        <f aca="false">AX29/(AZ29+AX29/BE29)</f>
        <v>#DIV/0!</v>
      </c>
      <c r="BN29" s="0" t="s">
        <v>293</v>
      </c>
      <c r="BO29" s="0" t="n">
        <v>0</v>
      </c>
      <c r="BP29" s="0" t="e">
        <f aca="false">IF(BO29&lt;&gt;0, BO29, BM29)</f>
        <v>#DIV/0!</v>
      </c>
      <c r="BQ29" s="0" t="e">
        <f aca="false">1-BP29/BE29</f>
        <v>#DIV/0!</v>
      </c>
      <c r="BR29" s="0" t="e">
        <f aca="false">(BE29-BD29)/(BE29-BP29)</f>
        <v>#DIV/0!</v>
      </c>
      <c r="BS29" s="0" t="e">
        <f aca="false">(AY29-BE29)/(AY29-BP29)</f>
        <v>#DIV/0!</v>
      </c>
      <c r="BT29" s="0" t="n">
        <f aca="false">(BE29-BD29)/(BE29-AX29)</f>
        <v>0.0957982687507744</v>
      </c>
      <c r="BU29" s="0" t="e">
        <f aca="false">(AY29-BE29)/(AY29-AX29)</f>
        <v>#DIV/0!</v>
      </c>
      <c r="BV29" s="0" t="e">
        <f aca="false">(BR29*BP29/BD29)</f>
        <v>#DIV/0!</v>
      </c>
      <c r="BW29" s="0" t="e">
        <f aca="false">(1-BV29)</f>
        <v>#DIV/0!</v>
      </c>
      <c r="BX29" s="0" t="n">
        <v>480</v>
      </c>
      <c r="BY29" s="0" t="n">
        <v>130</v>
      </c>
      <c r="BZ29" s="0" t="n">
        <v>130</v>
      </c>
      <c r="CA29" s="0" t="n">
        <v>100</v>
      </c>
      <c r="CB29" s="0" t="n">
        <v>9299.23</v>
      </c>
      <c r="CC29" s="0" t="n">
        <v>1120.34</v>
      </c>
      <c r="CD29" s="0" t="n">
        <v>-0.0197866</v>
      </c>
      <c r="CE29" s="0" t="n">
        <v>0.56</v>
      </c>
      <c r="CF29" s="0" t="n">
        <f aca="false">$B$13*DD29+$C$13*DE29+$F$13*DF29*(1-DI29)</f>
        <v>699.995666666667</v>
      </c>
      <c r="CG29" s="0" t="n">
        <f aca="false">CF29*CH29</f>
        <v>589.184814436924</v>
      </c>
      <c r="CH29" s="0" t="n">
        <f aca="false">($B$13*$D$11+$C$13*$D$11+$F$13*((DS29+DK29)/MAX(DS29+DK29+DT29, 0.1)*$I$11+DT29/MAX(DS29+DK29+DT29, 0.1)*$J$11))/($B$13+$C$13+$F$13)</f>
        <v>0.841697802562955</v>
      </c>
      <c r="CI29" s="0" t="n">
        <f aca="false">($B$13*$K$11+$C$13*$K$11+$F$13*((DS29+DK29)/MAX(DS29+DK29+DT29, 0.1)*$P$11+DT29/MAX(DS29+DK29+DT29, 0.1)*$Q$11))/($B$13+$C$13+$F$13)</f>
        <v>0.162876758946503</v>
      </c>
      <c r="CJ29" s="0" t="n">
        <v>6</v>
      </c>
      <c r="CK29" s="0" t="n">
        <v>0.5</v>
      </c>
      <c r="CL29" s="0" t="s">
        <v>295</v>
      </c>
      <c r="CM29" s="1" t="b">
        <f aca="false">TRUE()</f>
        <v>1</v>
      </c>
      <c r="CN29" s="0" t="n">
        <v>1628345498.25</v>
      </c>
      <c r="CO29" s="0" t="n">
        <v>150.014666666667</v>
      </c>
      <c r="CP29" s="0" t="n">
        <v>155.482233333333</v>
      </c>
      <c r="CQ29" s="0" t="n">
        <v>21.03688</v>
      </c>
      <c r="CR29" s="0" t="n">
        <v>19.04237</v>
      </c>
      <c r="CS29" s="0" t="n">
        <v>150.538366666667</v>
      </c>
      <c r="CT29" s="0" t="n">
        <v>20.9936866666667</v>
      </c>
      <c r="CU29" s="0" t="n">
        <v>600.1729</v>
      </c>
      <c r="CV29" s="0" t="n">
        <v>98.1460866666667</v>
      </c>
      <c r="CW29" s="0" t="n">
        <v>0.100002516666667</v>
      </c>
      <c r="CX29" s="0" t="n">
        <v>25.46302</v>
      </c>
      <c r="CY29" s="0" t="n">
        <v>24.99756</v>
      </c>
      <c r="CZ29" s="0" t="n">
        <v>999.9</v>
      </c>
      <c r="DA29" s="0" t="n">
        <v>0</v>
      </c>
      <c r="DB29" s="0" t="n">
        <v>0</v>
      </c>
      <c r="DC29" s="0" t="n">
        <v>10000.1023333333</v>
      </c>
      <c r="DD29" s="0" t="n">
        <v>0</v>
      </c>
      <c r="DE29" s="0" t="n">
        <v>64.12246</v>
      </c>
      <c r="DF29" s="0" t="n">
        <v>699.995666666667</v>
      </c>
      <c r="DG29" s="0" t="n">
        <v>0.9429966</v>
      </c>
      <c r="DH29" s="0" t="n">
        <v>0.0570032833333333</v>
      </c>
      <c r="DI29" s="0" t="n">
        <v>0</v>
      </c>
      <c r="DJ29" s="0" t="n">
        <v>1021.58266666667</v>
      </c>
      <c r="DK29" s="0" t="n">
        <v>4.99972</v>
      </c>
      <c r="DL29" s="0" t="n">
        <v>6973.783</v>
      </c>
      <c r="DM29" s="0" t="n">
        <v>6056.28333333333</v>
      </c>
      <c r="DN29" s="0" t="n">
        <v>36.5330666666667</v>
      </c>
      <c r="DO29" s="0" t="n">
        <v>39.4956666666667</v>
      </c>
      <c r="DP29" s="0" t="n">
        <v>37.8309</v>
      </c>
      <c r="DQ29" s="0" t="n">
        <v>38.8622</v>
      </c>
      <c r="DR29" s="0" t="n">
        <v>38.6912</v>
      </c>
      <c r="DS29" s="0" t="n">
        <v>655.378333333333</v>
      </c>
      <c r="DT29" s="0" t="n">
        <v>39.615</v>
      </c>
      <c r="DU29" s="0" t="n">
        <v>0</v>
      </c>
      <c r="DV29" s="0" t="n">
        <v>181</v>
      </c>
      <c r="DW29" s="0" t="n">
        <v>0</v>
      </c>
      <c r="DX29" s="0" t="n">
        <v>1021.5852</v>
      </c>
      <c r="DY29" s="0" t="n">
        <v>0.49538461249835</v>
      </c>
      <c r="DZ29" s="0" t="n">
        <v>-3.5084616836084</v>
      </c>
      <c r="EA29" s="0" t="n">
        <v>6973.7488</v>
      </c>
      <c r="EB29" s="0" t="n">
        <v>15</v>
      </c>
      <c r="EC29" s="0" t="n">
        <v>1628345422</v>
      </c>
      <c r="ED29" s="0" t="s">
        <v>337</v>
      </c>
      <c r="EE29" s="0" t="n">
        <v>1628345414</v>
      </c>
      <c r="EF29" s="0" t="n">
        <v>1628345422</v>
      </c>
      <c r="EG29" s="0" t="n">
        <v>221</v>
      </c>
      <c r="EH29" s="0" t="n">
        <v>0.064</v>
      </c>
      <c r="EI29" s="0" t="n">
        <v>0.005</v>
      </c>
      <c r="EJ29" s="0" t="n">
        <v>-0.411</v>
      </c>
      <c r="EK29" s="0" t="n">
        <v>0.036</v>
      </c>
      <c r="EL29" s="0" t="n">
        <v>156</v>
      </c>
      <c r="EM29" s="0" t="n">
        <v>19</v>
      </c>
      <c r="EN29" s="0" t="n">
        <v>0.21</v>
      </c>
      <c r="EO29" s="0" t="n">
        <v>0.04</v>
      </c>
      <c r="EP29" s="0" t="n">
        <v>-5.46452146341464</v>
      </c>
      <c r="EQ29" s="0" t="n">
        <v>0.0593908013937168</v>
      </c>
      <c r="ER29" s="0" t="n">
        <v>0.0239556920840178</v>
      </c>
      <c r="ES29" s="0" t="n">
        <v>1</v>
      </c>
      <c r="ET29" s="0" t="n">
        <v>1</v>
      </c>
      <c r="EU29" s="0" t="n">
        <v>1</v>
      </c>
      <c r="EV29" s="0" t="s">
        <v>297</v>
      </c>
      <c r="EW29" s="0" t="n">
        <v>100</v>
      </c>
      <c r="EX29" s="0" t="n">
        <v>100</v>
      </c>
      <c r="EY29" s="0" t="n">
        <v>-0.524</v>
      </c>
      <c r="EZ29" s="0" t="n">
        <v>0.0432</v>
      </c>
      <c r="FA29" s="0" t="n">
        <v>-0.458891615068858</v>
      </c>
      <c r="FB29" s="0" t="n">
        <v>-0.00268913998198268</v>
      </c>
      <c r="FC29" s="0" t="n">
        <v>1.89439031474908E-005</v>
      </c>
      <c r="FD29" s="0" t="n">
        <v>-2.61805616790506E-008</v>
      </c>
      <c r="FE29" s="0" t="n">
        <v>-0.264364478712663</v>
      </c>
      <c r="FF29" s="0" t="n">
        <v>0.0359918879154744</v>
      </c>
      <c r="FG29" s="0" t="n">
        <v>-0.00158302312514608</v>
      </c>
      <c r="FH29" s="0" t="n">
        <v>2.69823796839201E-005</v>
      </c>
      <c r="FI29" s="0" t="n">
        <v>11</v>
      </c>
      <c r="FJ29" s="0" t="n">
        <v>397</v>
      </c>
      <c r="FK29" s="0" t="n">
        <v>19</v>
      </c>
      <c r="FL29" s="0" t="n">
        <v>23</v>
      </c>
      <c r="FM29" s="0" t="n">
        <v>1.5</v>
      </c>
      <c r="FN29" s="0" t="n">
        <v>1.4</v>
      </c>
      <c r="FO29" s="0" t="n">
        <v>0.511475</v>
      </c>
      <c r="FP29" s="0" t="n">
        <v>2.66724</v>
      </c>
      <c r="FQ29" s="0" t="n">
        <v>1.54785</v>
      </c>
      <c r="FR29" s="0" t="n">
        <v>2.35718</v>
      </c>
      <c r="FS29" s="0" t="n">
        <v>1.44897</v>
      </c>
      <c r="FT29" s="0" t="n">
        <v>2.37183</v>
      </c>
      <c r="FU29" s="0" t="n">
        <v>38.3301</v>
      </c>
      <c r="FV29" s="0" t="n">
        <v>24.2364</v>
      </c>
      <c r="FW29" s="0" t="n">
        <v>18</v>
      </c>
      <c r="FX29" s="0" t="n">
        <v>635.81</v>
      </c>
      <c r="FY29" s="0" t="n">
        <v>377.065</v>
      </c>
      <c r="FZ29" s="0" t="n">
        <v>22.7442</v>
      </c>
      <c r="GA29" s="0" t="n">
        <v>28.4948</v>
      </c>
      <c r="GB29" s="0" t="n">
        <v>30.0001</v>
      </c>
      <c r="GC29" s="0" t="n">
        <v>28.4661</v>
      </c>
      <c r="GD29" s="0" t="n">
        <v>28.4676</v>
      </c>
      <c r="GE29" s="0" t="n">
        <v>10.2092</v>
      </c>
      <c r="GF29" s="0" t="n">
        <v>38.4384</v>
      </c>
      <c r="GG29" s="0" t="n">
        <v>0</v>
      </c>
      <c r="GH29" s="0" t="n">
        <v>22.744</v>
      </c>
      <c r="GI29" s="0" t="n">
        <v>155.476</v>
      </c>
      <c r="GJ29" s="0" t="n">
        <v>19.0354</v>
      </c>
      <c r="GK29" s="0" t="n">
        <v>100.476</v>
      </c>
      <c r="GL29" s="0" t="n">
        <v>100.334</v>
      </c>
    </row>
    <row r="30" customFormat="false" ht="15" hidden="false" customHeight="false" outlineLevel="0" collapsed="false">
      <c r="A30" s="0" t="n">
        <v>12</v>
      </c>
      <c r="B30" s="0" t="n">
        <v>1628345687.5</v>
      </c>
      <c r="C30" s="0" t="n">
        <v>2174</v>
      </c>
      <c r="D30" s="0" t="s">
        <v>338</v>
      </c>
      <c r="E30" s="0" t="s">
        <v>339</v>
      </c>
      <c r="F30" s="0" t="n">
        <v>15</v>
      </c>
      <c r="G30" s="0" t="n">
        <v>1628345679.75</v>
      </c>
      <c r="H30" s="0" t="n">
        <f aca="false">(I30)/1000</f>
        <v>0.00212443370586138</v>
      </c>
      <c r="I30" s="0" t="n">
        <f aca="false">IF(CM30, AL30, AF30)</f>
        <v>2.12443370586138</v>
      </c>
      <c r="J30" s="0" t="n">
        <f aca="false">IF(CM30, AG30, AE30)</f>
        <v>4.72857469371363</v>
      </c>
      <c r="K30" s="0" t="n">
        <f aca="false">CO30 - IF(AS30&gt;1, J30*CJ30*100/(AU30*DC30), 0)</f>
        <v>136.9994</v>
      </c>
      <c r="L30" s="0" t="n">
        <f aca="false">((R30-H30/2)*K30-J30)/(R30+H30/2)</f>
        <v>93.6454703389866</v>
      </c>
      <c r="M30" s="0" t="n">
        <f aca="false">L30*(CV30+CW30)/1000</f>
        <v>9.19968219527354</v>
      </c>
      <c r="N30" s="0" t="n">
        <f aca="false">(CO30 - IF(AS30&gt;1, J30*CJ30*100/(AU30*DC30), 0))*(CV30+CW30)/1000</f>
        <v>13.4587496478027</v>
      </c>
      <c r="O30" s="0" t="n">
        <f aca="false">2/((1/Q30-1/P30)+SIGN(Q30)*SQRT((1/Q30-1/P30)*(1/Q30-1/P30) + 4*CK30/((CK30+1)*(CK30+1))*(2*1/Q30*1/P30-1/P30*1/P30)))</f>
        <v>0.189242276077415</v>
      </c>
      <c r="P30" s="0" t="n">
        <f aca="false">IF(LEFT(CL30,1)&lt;&gt;"0",IF(LEFT(CL30,1)="1",3,$B$7),$D$5+$E$5*(DC30*CV30/($K$5*1000))+$F$5*(DC30*CV30/($K$5*1000))*MAX(MIN(CJ30,$J$5),$I$5)*MAX(MIN(CJ30,$J$5),$I$5)+$G$5*MAX(MIN(CJ30,$J$5),$I$5)*(DC30*CV30/($K$5*1000))+$H$5*(DC30*CV30/($K$5*1000))*(DC30*CV30/($K$5*1000)))</f>
        <v>2.89692258399792</v>
      </c>
      <c r="Q30" s="0" t="n">
        <f aca="false">H30*(1000-(1000*0.61365*EXP(17.502*U30/(240.97+U30))/(CV30+CW30)+CQ30)/2)/(1000*0.61365*EXP(17.502*U30/(240.97+U30))/(CV30+CW30)-CQ30)</f>
        <v>0.182632896239655</v>
      </c>
      <c r="R30" s="0" t="n">
        <f aca="false">1/((CK30+1)/(O30/1.6)+1/(P30/1.37)) + CK30/((CK30+1)/(O30/1.6) + CK30/(P30/1.37))</f>
        <v>0.114720155725636</v>
      </c>
      <c r="S30" s="0" t="n">
        <f aca="false">(CF30*CI30)</f>
        <v>114.013545881316</v>
      </c>
      <c r="T30" s="0" t="n">
        <f aca="false">(CX30+(S30+2*0.95*0.0000000567*(((CX30+$B$9)+273)^4-(CX30+273)^4)-44100*H30)/(1.84*29.3*P30+8*0.95*0.0000000567*(CX30+273)^3))</f>
        <v>25.5545601931405</v>
      </c>
      <c r="U30" s="0" t="n">
        <f aca="false">($C$9*CY30+$D$9*CZ30+$E$9*T30)</f>
        <v>24.9875333333333</v>
      </c>
      <c r="V30" s="0" t="n">
        <f aca="false">0.61365*EXP(17.502*U30/(240.97+U30))</f>
        <v>3.17731505771272</v>
      </c>
      <c r="W30" s="0" t="n">
        <f aca="false">(X30/Y30*100)</f>
        <v>63.2919010725701</v>
      </c>
      <c r="X30" s="0" t="n">
        <f aca="false">CQ30*(CV30+CW30)/1000</f>
        <v>2.06505802687153</v>
      </c>
      <c r="Y30" s="0" t="n">
        <f aca="false">0.61365*EXP(17.502*CX30/(240.97+CX30))</f>
        <v>3.26275240888048</v>
      </c>
      <c r="Z30" s="0" t="n">
        <f aca="false">(V30-CQ30*(CV30+CW30)/1000)</f>
        <v>1.11225703084119</v>
      </c>
      <c r="AA30" s="0" t="n">
        <f aca="false">(-H30*44100)</f>
        <v>-93.687526428487</v>
      </c>
      <c r="AB30" s="0" t="n">
        <f aca="false">2*29.3*P30*0.92*(CX30-U30)</f>
        <v>69.6203845469499</v>
      </c>
      <c r="AC30" s="0" t="n">
        <f aca="false">2*0.95*0.0000000567*(((CX30+$B$9)+273)^4-(U30+273)^4)</f>
        <v>5.09424023823797</v>
      </c>
      <c r="AD30" s="0" t="n">
        <f aca="false">S30+AC30+AA30+AB30</f>
        <v>95.0406442380165</v>
      </c>
      <c r="AE30" s="0" t="n">
        <f aca="false">CU30*AS30*(CP30-CO30*(1000-AS30*CR30)/(1000-AS30*CQ30))/(100*CJ30)</f>
        <v>4.72664808020539</v>
      </c>
      <c r="AF30" s="0" t="n">
        <f aca="false">1000*CU30*AS30*(CQ30-CR30)/(100*CJ30*(1000-AS30*CQ30))</f>
        <v>2.12289168245443</v>
      </c>
      <c r="AG30" s="0" t="n">
        <f aca="false">(AH30 - AI30 - CV30*1000/(8.314*(CX30+273.15)) * AK30/CU30 * AJ30) * CU30/(100*CJ30) * (1000 - CR30)/1000</f>
        <v>4.72857469371363</v>
      </c>
      <c r="AH30" s="0" t="n">
        <v>144.766096130448</v>
      </c>
      <c r="AI30" s="0" t="n">
        <v>139.946606060606</v>
      </c>
      <c r="AJ30" s="0" t="n">
        <v>0.000226932713310164</v>
      </c>
      <c r="AK30" s="0" t="n">
        <v>67.2350077175517</v>
      </c>
      <c r="AL30" s="0" t="n">
        <f aca="false">(AN30 - AM30 + CV30*1000/(8.314*(CX30+273.15)) * AP30/CU30 * AO30) * CU30/(100*CJ30) * 1000/(1000 - AN30)</f>
        <v>2.12443370586138</v>
      </c>
      <c r="AM30" s="0" t="n">
        <v>18.9419166987013</v>
      </c>
      <c r="AN30" s="0" t="n">
        <v>21.021096969697</v>
      </c>
      <c r="AO30" s="0" t="n">
        <v>-1.03855360336301E-006</v>
      </c>
      <c r="AP30" s="0" t="n">
        <v>78.55</v>
      </c>
      <c r="AQ30" s="0" t="n">
        <v>0</v>
      </c>
      <c r="AR30" s="0" t="n">
        <v>0</v>
      </c>
      <c r="AS30" s="0" t="n">
        <f aca="false">IF(AQ30*$H$15&gt;=AU30,1,(AU30/(AU30-AQ30*$H$15)))</f>
        <v>1</v>
      </c>
      <c r="AT30" s="0" t="n">
        <f aca="false">(AS30-1)*100</f>
        <v>0</v>
      </c>
      <c r="AU30" s="0" t="n">
        <f aca="false">MAX(0,($B$15+$C$15*DC30)/(1+$D$15*DC30)*CV30/(CX30+273)*$E$15)</f>
        <v>52172.0484030798</v>
      </c>
      <c r="AV30" s="0" t="s">
        <v>293</v>
      </c>
      <c r="AW30" s="0" t="n">
        <v>0</v>
      </c>
      <c r="AX30" s="0" t="n">
        <v>0</v>
      </c>
      <c r="AY30" s="0" t="n">
        <v>0</v>
      </c>
      <c r="AZ30" s="0" t="e">
        <f aca="false">1-AX30/AY30</f>
        <v>#DIV/0!</v>
      </c>
      <c r="BA30" s="0" t="n">
        <v>-1</v>
      </c>
      <c r="BB30" s="0" t="s">
        <v>340</v>
      </c>
      <c r="BC30" s="0" t="n">
        <v>9300.19</v>
      </c>
      <c r="BD30" s="0" t="n">
        <v>1027.515</v>
      </c>
      <c r="BE30" s="0" t="n">
        <v>1130.14</v>
      </c>
      <c r="BF30" s="0" t="n">
        <f aca="false">1-BD30/BE30</f>
        <v>0.0908073336046862</v>
      </c>
      <c r="BG30" s="0" t="n">
        <v>0.5</v>
      </c>
      <c r="BH30" s="0" t="n">
        <f aca="false">CG30</f>
        <v>589.18894634265</v>
      </c>
      <c r="BI30" s="0" t="n">
        <f aca="false">J30</f>
        <v>4.72857469371363</v>
      </c>
      <c r="BJ30" s="0" t="n">
        <f aca="false">BF30*BG30*BH30</f>
        <v>26.7513386033653</v>
      </c>
      <c r="BK30" s="0" t="n">
        <f aca="false">(BI30-BA30)/BH30</f>
        <v>0.00972281426743214</v>
      </c>
      <c r="BL30" s="0" t="n">
        <f aca="false">(AY30-BE30)/BE30</f>
        <v>-1</v>
      </c>
      <c r="BM30" s="0" t="e">
        <f aca="false">AX30/(AZ30+AX30/BE30)</f>
        <v>#DIV/0!</v>
      </c>
      <c r="BN30" s="0" t="s">
        <v>293</v>
      </c>
      <c r="BO30" s="0" t="n">
        <v>0</v>
      </c>
      <c r="BP30" s="0" t="e">
        <f aca="false">IF(BO30&lt;&gt;0, BO30, BM30)</f>
        <v>#DIV/0!</v>
      </c>
      <c r="BQ30" s="0" t="e">
        <f aca="false">1-BP30/BE30</f>
        <v>#DIV/0!</v>
      </c>
      <c r="BR30" s="0" t="e">
        <f aca="false">(BE30-BD30)/(BE30-BP30)</f>
        <v>#DIV/0!</v>
      </c>
      <c r="BS30" s="0" t="e">
        <f aca="false">(AY30-BE30)/(AY30-BP30)</f>
        <v>#DIV/0!</v>
      </c>
      <c r="BT30" s="0" t="n">
        <f aca="false">(BE30-BD30)/(BE30-AX30)</f>
        <v>0.0908073336046861</v>
      </c>
      <c r="BU30" s="0" t="e">
        <f aca="false">(AY30-BE30)/(AY30-AX30)</f>
        <v>#DIV/0!</v>
      </c>
      <c r="BV30" s="0" t="e">
        <f aca="false">(BR30*BP30/BD30)</f>
        <v>#DIV/0!</v>
      </c>
      <c r="BW30" s="0" t="e">
        <f aca="false">(1-BV30)</f>
        <v>#DIV/0!</v>
      </c>
      <c r="BX30" s="0" t="n">
        <v>481</v>
      </c>
      <c r="BY30" s="0" t="n">
        <v>130</v>
      </c>
      <c r="BZ30" s="0" t="n">
        <v>130</v>
      </c>
      <c r="CA30" s="0" t="n">
        <v>100</v>
      </c>
      <c r="CB30" s="0" t="n">
        <v>9300.19</v>
      </c>
      <c r="CC30" s="0" t="n">
        <v>1121.06</v>
      </c>
      <c r="CD30" s="0" t="n">
        <v>-0.0197891</v>
      </c>
      <c r="CE30" s="0" t="n">
        <v>1.09</v>
      </c>
      <c r="CF30" s="0" t="n">
        <f aca="false">$B$13*DD30+$C$13*DE30+$F$13*DF30*(1-DI30)</f>
        <v>700.000766666666</v>
      </c>
      <c r="CG30" s="0" t="n">
        <f aca="false">CF30*CH30</f>
        <v>589.18894634265</v>
      </c>
      <c r="CH30" s="0" t="n">
        <f aca="false">($B$13*$D$11+$C$13*$D$11+$F$13*((DS30+DK30)/MAX(DS30+DK30+DT30, 0.1)*$I$11+DT30/MAX(DS30+DK30+DT30, 0.1)*$J$11))/($B$13+$C$13+$F$13)</f>
        <v>0.841697572915969</v>
      </c>
      <c r="CI30" s="0" t="n">
        <f aca="false">($B$13*$K$11+$C$13*$K$11+$F$13*((DS30+DK30)/MAX(DS30+DK30+DT30, 0.1)*$P$11+DT30/MAX(DS30+DK30+DT30, 0.1)*$Q$11))/($B$13+$C$13+$F$13)</f>
        <v>0.16287631572782</v>
      </c>
      <c r="CJ30" s="0" t="n">
        <v>6</v>
      </c>
      <c r="CK30" s="0" t="n">
        <v>0.5</v>
      </c>
      <c r="CL30" s="0" t="s">
        <v>295</v>
      </c>
      <c r="CM30" s="1" t="b">
        <f aca="false">TRUE()</f>
        <v>1</v>
      </c>
      <c r="CN30" s="0" t="n">
        <v>1628345679.75</v>
      </c>
      <c r="CO30" s="0" t="n">
        <v>136.9994</v>
      </c>
      <c r="CP30" s="0" t="n">
        <v>142.015433333333</v>
      </c>
      <c r="CQ30" s="0" t="n">
        <v>21.0206533333333</v>
      </c>
      <c r="CR30" s="0" t="n">
        <v>18.9429866666667</v>
      </c>
      <c r="CS30" s="0" t="n">
        <v>137.542933333333</v>
      </c>
      <c r="CT30" s="0" t="n">
        <v>20.97986</v>
      </c>
      <c r="CU30" s="0" t="n">
        <v>600.1734</v>
      </c>
      <c r="CV30" s="0" t="n">
        <v>98.1394966666667</v>
      </c>
      <c r="CW30" s="0" t="n">
        <v>0.0999821033333333</v>
      </c>
      <c r="CX30" s="0" t="n">
        <v>25.4333066666667</v>
      </c>
      <c r="CY30" s="0" t="n">
        <v>24.9875333333333</v>
      </c>
      <c r="CZ30" s="0" t="n">
        <v>999.9</v>
      </c>
      <c r="DA30" s="0" t="n">
        <v>0</v>
      </c>
      <c r="DB30" s="0" t="n">
        <v>0</v>
      </c>
      <c r="DC30" s="0" t="n">
        <v>10001.2456666667</v>
      </c>
      <c r="DD30" s="0" t="n">
        <v>0</v>
      </c>
      <c r="DE30" s="0" t="n">
        <v>64.1006</v>
      </c>
      <c r="DF30" s="0" t="n">
        <v>700.000766666666</v>
      </c>
      <c r="DG30" s="0" t="n">
        <v>0.943005466666667</v>
      </c>
      <c r="DH30" s="0" t="n">
        <v>0.05699449</v>
      </c>
      <c r="DI30" s="0" t="n">
        <v>0</v>
      </c>
      <c r="DJ30" s="0" t="n">
        <v>1027.51066666667</v>
      </c>
      <c r="DK30" s="0" t="n">
        <v>4.99972</v>
      </c>
      <c r="DL30" s="0" t="n">
        <v>7001.28333333333</v>
      </c>
      <c r="DM30" s="0" t="n">
        <v>6056.343</v>
      </c>
      <c r="DN30" s="0" t="n">
        <v>35.9643</v>
      </c>
      <c r="DO30" s="0" t="n">
        <v>38.8393</v>
      </c>
      <c r="DP30" s="0" t="n">
        <v>37.2101</v>
      </c>
      <c r="DQ30" s="0" t="n">
        <v>38.125</v>
      </c>
      <c r="DR30" s="0" t="n">
        <v>38.125</v>
      </c>
      <c r="DS30" s="0" t="n">
        <v>655.389666666667</v>
      </c>
      <c r="DT30" s="0" t="n">
        <v>39.61</v>
      </c>
      <c r="DU30" s="0" t="n">
        <v>0</v>
      </c>
      <c r="DV30" s="0" t="n">
        <v>181.200000047684</v>
      </c>
      <c r="DW30" s="0" t="n">
        <v>0</v>
      </c>
      <c r="DX30" s="0" t="n">
        <v>1027.515</v>
      </c>
      <c r="DY30" s="0" t="n">
        <v>0.736068387091628</v>
      </c>
      <c r="DZ30" s="0" t="n">
        <v>3.15760689281043</v>
      </c>
      <c r="EA30" s="0" t="n">
        <v>7001.34461538462</v>
      </c>
      <c r="EB30" s="0" t="n">
        <v>15</v>
      </c>
      <c r="EC30" s="0" t="n">
        <v>1628345564.5</v>
      </c>
      <c r="ED30" s="0" t="s">
        <v>341</v>
      </c>
      <c r="EE30" s="0" t="n">
        <v>1628345563</v>
      </c>
      <c r="EF30" s="0" t="n">
        <v>1628345564.5</v>
      </c>
      <c r="EG30" s="0" t="n">
        <v>222</v>
      </c>
      <c r="EH30" s="0" t="n">
        <v>0.104</v>
      </c>
      <c r="EI30" s="0" t="n">
        <v>0.002</v>
      </c>
      <c r="EJ30" s="0" t="n">
        <v>-0.429</v>
      </c>
      <c r="EK30" s="0" t="n">
        <v>0.034</v>
      </c>
      <c r="EL30" s="0" t="n">
        <v>143</v>
      </c>
      <c r="EM30" s="0" t="n">
        <v>19</v>
      </c>
      <c r="EN30" s="0" t="n">
        <v>0.3</v>
      </c>
      <c r="EO30" s="0" t="n">
        <v>0.05</v>
      </c>
      <c r="EP30" s="0" t="n">
        <v>-5.01854146341463</v>
      </c>
      <c r="EQ30" s="0" t="n">
        <v>0.0242803484320485</v>
      </c>
      <c r="ER30" s="0" t="n">
        <v>0.0186283514006795</v>
      </c>
      <c r="ES30" s="0" t="n">
        <v>1</v>
      </c>
      <c r="ET30" s="0" t="n">
        <v>1</v>
      </c>
      <c r="EU30" s="0" t="n">
        <v>1</v>
      </c>
      <c r="EV30" s="0" t="s">
        <v>297</v>
      </c>
      <c r="EW30" s="0" t="n">
        <v>100</v>
      </c>
      <c r="EX30" s="0" t="n">
        <v>100</v>
      </c>
      <c r="EY30" s="0" t="n">
        <v>-0.544</v>
      </c>
      <c r="EZ30" s="0" t="n">
        <v>0.0408</v>
      </c>
      <c r="FA30" s="0" t="n">
        <v>-0.463903448959771</v>
      </c>
      <c r="FB30" s="0" t="n">
        <v>-0.00268913998198268</v>
      </c>
      <c r="FC30" s="0" t="n">
        <v>1.89439031474908E-005</v>
      </c>
      <c r="FD30" s="0" t="n">
        <v>-2.61805616790506E-008</v>
      </c>
      <c r="FE30" s="0" t="n">
        <v>-0.266702613939288</v>
      </c>
      <c r="FF30" s="0" t="n">
        <v>0.0359918879154744</v>
      </c>
      <c r="FG30" s="0" t="n">
        <v>-0.00158302312514608</v>
      </c>
      <c r="FH30" s="0" t="n">
        <v>2.69823796839201E-005</v>
      </c>
      <c r="FI30" s="0" t="n">
        <v>11</v>
      </c>
      <c r="FJ30" s="0" t="n">
        <v>397</v>
      </c>
      <c r="FK30" s="0" t="n">
        <v>19</v>
      </c>
      <c r="FL30" s="0" t="n">
        <v>23</v>
      </c>
      <c r="FM30" s="0" t="n">
        <v>2.1</v>
      </c>
      <c r="FN30" s="0" t="n">
        <v>2</v>
      </c>
      <c r="FO30" s="0" t="n">
        <v>0.479736</v>
      </c>
      <c r="FP30" s="0" t="n">
        <v>2.65381</v>
      </c>
      <c r="FQ30" s="0" t="n">
        <v>1.54785</v>
      </c>
      <c r="FR30" s="0" t="n">
        <v>2.3584</v>
      </c>
      <c r="FS30" s="0" t="n">
        <v>1.44897</v>
      </c>
      <c r="FT30" s="0" t="n">
        <v>2.40845</v>
      </c>
      <c r="FU30" s="0" t="n">
        <v>38.3056</v>
      </c>
      <c r="FV30" s="0" t="n">
        <v>24.2364</v>
      </c>
      <c r="FW30" s="0" t="n">
        <v>18</v>
      </c>
      <c r="FX30" s="0" t="n">
        <v>635.932</v>
      </c>
      <c r="FY30" s="0" t="n">
        <v>377.229</v>
      </c>
      <c r="FZ30" s="0" t="n">
        <v>22.806</v>
      </c>
      <c r="GA30" s="0" t="n">
        <v>28.49</v>
      </c>
      <c r="GB30" s="0" t="n">
        <v>30.0001</v>
      </c>
      <c r="GC30" s="0" t="n">
        <v>28.4637</v>
      </c>
      <c r="GD30" s="0" t="n">
        <v>28.4652</v>
      </c>
      <c r="GE30" s="0" t="n">
        <v>9.58093</v>
      </c>
      <c r="GF30" s="0" t="n">
        <v>38.5953</v>
      </c>
      <c r="GG30" s="0" t="n">
        <v>0</v>
      </c>
      <c r="GH30" s="0" t="n">
        <v>22.8077</v>
      </c>
      <c r="GI30" s="0" t="n">
        <v>141.998</v>
      </c>
      <c r="GJ30" s="0" t="n">
        <v>18.9709</v>
      </c>
      <c r="GK30" s="0" t="n">
        <v>100.475</v>
      </c>
      <c r="GL30" s="0" t="n">
        <v>100.334</v>
      </c>
    </row>
    <row r="31" customFormat="false" ht="15" hidden="false" customHeight="false" outlineLevel="0" collapsed="false">
      <c r="A31" s="0" t="n">
        <v>13</v>
      </c>
      <c r="B31" s="0" t="n">
        <v>1628345869</v>
      </c>
      <c r="C31" s="0" t="n">
        <v>2355.5</v>
      </c>
      <c r="D31" s="0" t="s">
        <v>342</v>
      </c>
      <c r="E31" s="0" t="s">
        <v>343</v>
      </c>
      <c r="F31" s="0" t="n">
        <v>15</v>
      </c>
      <c r="G31" s="0" t="n">
        <v>1628345861.25</v>
      </c>
      <c r="H31" s="0" t="n">
        <f aca="false">(I31)/1000</f>
        <v>0.00222141163815794</v>
      </c>
      <c r="I31" s="0" t="n">
        <f aca="false">IF(CM31, AL31, AF31)</f>
        <v>2.22141163815794</v>
      </c>
      <c r="J31" s="0" t="n">
        <f aca="false">IF(CM31, AG31, AE31)</f>
        <v>4.36915242062259</v>
      </c>
      <c r="K31" s="0" t="n">
        <f aca="false">CO31 - IF(AS31&gt;1, J31*CJ31*100/(AU31*DC31), 0)</f>
        <v>124.996933333333</v>
      </c>
      <c r="L31" s="0" t="n">
        <f aca="false">((R31-H31/2)*K31-J31)/(R31+H31/2)</f>
        <v>86.4942135615217</v>
      </c>
      <c r="M31" s="0" t="n">
        <f aca="false">L31*(CV31+CW31)/1000</f>
        <v>8.49705320230367</v>
      </c>
      <c r="N31" s="0" t="n">
        <f aca="false">(CO31 - IF(AS31&gt;1, J31*CJ31*100/(AU31*DC31), 0))*(CV31+CW31)/1000</f>
        <v>12.2794988118215</v>
      </c>
      <c r="O31" s="0" t="n">
        <f aca="false">2/((1/Q31-1/P31)+SIGN(Q31)*SQRT((1/Q31-1/P31)*(1/Q31-1/P31) + 4*CK31/((CK31+1)*(CK31+1))*(2*1/Q31*1/P31-1/P31*1/P31)))</f>
        <v>0.197511034344938</v>
      </c>
      <c r="P31" s="0" t="n">
        <f aca="false">IF(LEFT(CL31,1)&lt;&gt;"0",IF(LEFT(CL31,1)="1",3,$B$7),$D$5+$E$5*(DC31*CV31/($K$5*1000))+$F$5*(DC31*CV31/($K$5*1000))*MAX(MIN(CJ31,$J$5),$I$5)*MAX(MIN(CJ31,$J$5),$I$5)+$G$5*MAX(MIN(CJ31,$J$5),$I$5)*(DC31*CV31/($K$5*1000))+$H$5*(DC31*CV31/($K$5*1000))*(DC31*CV31/($K$5*1000)))</f>
        <v>2.89801556164823</v>
      </c>
      <c r="Q31" s="0" t="n">
        <f aca="false">H31*(1000-(1000*0.61365*EXP(17.502*U31/(240.97+U31))/(CV31+CW31)+CQ31)/2)/(1000*0.61365*EXP(17.502*U31/(240.97+U31))/(CV31+CW31)-CQ31)</f>
        <v>0.190325861182127</v>
      </c>
      <c r="R31" s="0" t="n">
        <f aca="false">1/((CK31+1)/(O31/1.6)+1/(P31/1.37)) + CK31/((CK31+1)/(O31/1.6) + CK31/(P31/1.37))</f>
        <v>0.119577445319411</v>
      </c>
      <c r="S31" s="0" t="n">
        <f aca="false">(CF31*CI31)</f>
        <v>114.014274957461</v>
      </c>
      <c r="T31" s="0" t="n">
        <f aca="false">(CX31+(S31+2*0.95*0.0000000567*(((CX31+$B$9)+273)^4-(CX31+273)^4)-44100*H31)/(1.84*29.3*P31+8*0.95*0.0000000567*(CX31+273)^3))</f>
        <v>25.5187123779888</v>
      </c>
      <c r="U31" s="0" t="n">
        <f aca="false">($C$9*CY31+$D$9*CZ31+$E$9*T31)</f>
        <v>24.9973866666667</v>
      </c>
      <c r="V31" s="0" t="n">
        <f aca="false">0.61365*EXP(17.502*U31/(240.97+U31))</f>
        <v>3.17918221544134</v>
      </c>
      <c r="W31" s="0" t="n">
        <f aca="false">(X31/Y31*100)</f>
        <v>63.2729026478137</v>
      </c>
      <c r="X31" s="0" t="n">
        <f aca="false">CQ31*(CV31+CW31)/1000</f>
        <v>2.06317407301371</v>
      </c>
      <c r="Y31" s="0" t="n">
        <f aca="false">0.61365*EXP(17.502*CX31/(240.97+CX31))</f>
        <v>3.26075458320229</v>
      </c>
      <c r="Z31" s="0" t="n">
        <f aca="false">(V31-CQ31*(CV31+CW31)/1000)</f>
        <v>1.11600814242763</v>
      </c>
      <c r="AA31" s="0" t="n">
        <f aca="false">(-H31*44100)</f>
        <v>-97.9642532427653</v>
      </c>
      <c r="AB31" s="0" t="n">
        <f aca="false">2*29.3*P31*0.92*(CX31-U31)</f>
        <v>66.4968972176639</v>
      </c>
      <c r="AC31" s="0" t="n">
        <f aca="false">2*0.95*0.0000000567*(((CX31+$B$9)+273)^4-(U31+273)^4)</f>
        <v>4.86384302373681</v>
      </c>
      <c r="AD31" s="0" t="n">
        <f aca="false">S31+AC31+AA31+AB31</f>
        <v>87.4107619560965</v>
      </c>
      <c r="AE31" s="0" t="n">
        <f aca="false">CU31*AS31*(CP31-CO31*(1000-AS31*CR31)/(1000-AS31*CQ31))/(100*CJ31)</f>
        <v>4.40466667515926</v>
      </c>
      <c r="AF31" s="0" t="n">
        <f aca="false">1000*CU31*AS31*(CQ31-CR31)/(100*CJ31*(1000-AS31*CQ31))</f>
        <v>2.2196289295334</v>
      </c>
      <c r="AG31" s="0" t="n">
        <f aca="false">(AH31 - AI31 - CV31*1000/(8.314*(CX31+273.15)) * AK31/CU31 * AJ31) * CU31/(100*CJ31) * (1000 - CR31)/1000</f>
        <v>4.36915242062259</v>
      </c>
      <c r="AH31" s="0" t="n">
        <v>132.15872683522</v>
      </c>
      <c r="AI31" s="0" t="n">
        <v>127.706654545455</v>
      </c>
      <c r="AJ31" s="0" t="n">
        <v>7.27488450450013E-005</v>
      </c>
      <c r="AK31" s="0" t="n">
        <v>67.2358226901958</v>
      </c>
      <c r="AL31" s="0" t="n">
        <f aca="false">(AN31 - AM31 + CV31*1000/(8.314*(CX31+273.15)) * AP31/CU31 * AO31) * CU31/(100*CJ31) * 1000/(1000 - AN31)</f>
        <v>2.22141163815794</v>
      </c>
      <c r="AM31" s="0" t="n">
        <v>18.8280525386147</v>
      </c>
      <c r="AN31" s="0" t="n">
        <v>21.0022757575758</v>
      </c>
      <c r="AO31" s="0" t="n">
        <v>-1.47595434867325E-005</v>
      </c>
      <c r="AP31" s="0" t="n">
        <v>78.55</v>
      </c>
      <c r="AQ31" s="0" t="n">
        <v>0</v>
      </c>
      <c r="AR31" s="0" t="n">
        <v>0</v>
      </c>
      <c r="AS31" s="0" t="n">
        <f aca="false">IF(AQ31*$H$15&gt;=AU31,1,(AU31/(AU31-AQ31*$H$15)))</f>
        <v>1</v>
      </c>
      <c r="AT31" s="0" t="n">
        <f aca="false">(AS31-1)*100</f>
        <v>0</v>
      </c>
      <c r="AU31" s="0" t="n">
        <f aca="false">MAX(0,($B$15+$C$15*DC31)/(1+$D$15*DC31)*CV31/(CX31+273)*$E$15)</f>
        <v>52205.2016404297</v>
      </c>
      <c r="AV31" s="0" t="s">
        <v>293</v>
      </c>
      <c r="AW31" s="0" t="n">
        <v>0</v>
      </c>
      <c r="AX31" s="0" t="n">
        <v>0</v>
      </c>
      <c r="AY31" s="0" t="n">
        <v>0</v>
      </c>
      <c r="AZ31" s="0" t="e">
        <f aca="false">1-AX31/AY31</f>
        <v>#DIV/0!</v>
      </c>
      <c r="BA31" s="0" t="n">
        <v>-1</v>
      </c>
      <c r="BB31" s="0" t="s">
        <v>344</v>
      </c>
      <c r="BC31" s="0" t="n">
        <v>9300.86</v>
      </c>
      <c r="BD31" s="0" t="n">
        <v>1033.00384615385</v>
      </c>
      <c r="BE31" s="0" t="n">
        <v>1132.81</v>
      </c>
      <c r="BF31" s="0" t="n">
        <f aca="false">1-BD31/BE31</f>
        <v>0.0881049371440523</v>
      </c>
      <c r="BG31" s="0" t="n">
        <v>0.5</v>
      </c>
      <c r="BH31" s="0" t="n">
        <f aca="false">CG31</f>
        <v>589.194574755161</v>
      </c>
      <c r="BI31" s="0" t="n">
        <f aca="false">J31</f>
        <v>4.36915242062259</v>
      </c>
      <c r="BJ31" s="0" t="n">
        <f aca="false">BF31*BG31*BH31</f>
        <v>25.9554754872101</v>
      </c>
      <c r="BK31" s="0" t="n">
        <f aca="false">(BI31-BA31)/BH31</f>
        <v>0.00911269833544162</v>
      </c>
      <c r="BL31" s="0" t="n">
        <f aca="false">(AY31-BE31)/BE31</f>
        <v>-1</v>
      </c>
      <c r="BM31" s="0" t="e">
        <f aca="false">AX31/(AZ31+AX31/BE31)</f>
        <v>#DIV/0!</v>
      </c>
      <c r="BN31" s="0" t="s">
        <v>293</v>
      </c>
      <c r="BO31" s="0" t="n">
        <v>0</v>
      </c>
      <c r="BP31" s="0" t="e">
        <f aca="false">IF(BO31&lt;&gt;0, BO31, BM31)</f>
        <v>#DIV/0!</v>
      </c>
      <c r="BQ31" s="0" t="e">
        <f aca="false">1-BP31/BE31</f>
        <v>#DIV/0!</v>
      </c>
      <c r="BR31" s="0" t="e">
        <f aca="false">(BE31-BD31)/(BE31-BP31)</f>
        <v>#DIV/0!</v>
      </c>
      <c r="BS31" s="0" t="e">
        <f aca="false">(AY31-BE31)/(AY31-BP31)</f>
        <v>#DIV/0!</v>
      </c>
      <c r="BT31" s="0" t="n">
        <f aca="false">(BE31-BD31)/(BE31-AX31)</f>
        <v>0.0881049371440523</v>
      </c>
      <c r="BU31" s="0" t="e">
        <f aca="false">(AY31-BE31)/(AY31-AX31)</f>
        <v>#DIV/0!</v>
      </c>
      <c r="BV31" s="0" t="e">
        <f aca="false">(BR31*BP31/BD31)</f>
        <v>#DIV/0!</v>
      </c>
      <c r="BW31" s="0" t="e">
        <f aca="false">(1-BV31)</f>
        <v>#DIV/0!</v>
      </c>
      <c r="BX31" s="0" t="n">
        <v>482</v>
      </c>
      <c r="BY31" s="0" t="n">
        <v>130</v>
      </c>
      <c r="BZ31" s="0" t="n">
        <v>130</v>
      </c>
      <c r="CA31" s="0" t="n">
        <v>100</v>
      </c>
      <c r="CB31" s="0" t="n">
        <v>9300.86</v>
      </c>
      <c r="CC31" s="0" t="n">
        <v>1120.7</v>
      </c>
      <c r="CD31" s="0" t="n">
        <v>-0.0197908</v>
      </c>
      <c r="CE31" s="0" t="n">
        <v>1.16</v>
      </c>
      <c r="CF31" s="0" t="n">
        <f aca="false">$B$13*DD31+$C$13*DE31+$F$13*DF31*(1-DI31)</f>
        <v>700.0077</v>
      </c>
      <c r="CG31" s="0" t="n">
        <f aca="false">CF31*CH31</f>
        <v>589.194574755161</v>
      </c>
      <c r="CH31" s="0" t="n">
        <f aca="false">($B$13*$D$11+$C$13*$D$11+$F$13*((DS31+DK31)/MAX(DS31+DK31+DT31, 0.1)*$I$11+DT31/MAX(DS31+DK31+DT31, 0.1)*$J$11))/($B$13+$C$13+$F$13)</f>
        <v>0.841697276694472</v>
      </c>
      <c r="CI31" s="0" t="n">
        <f aca="false">($B$13*$K$11+$C$13*$K$11+$F$13*((DS31+DK31)/MAX(DS31+DK31+DT31, 0.1)*$P$11+DT31/MAX(DS31+DK31+DT31, 0.1)*$Q$11))/($B$13+$C$13+$F$13)</f>
        <v>0.162875744020332</v>
      </c>
      <c r="CJ31" s="0" t="n">
        <v>6</v>
      </c>
      <c r="CK31" s="0" t="n">
        <v>0.5</v>
      </c>
      <c r="CL31" s="0" t="s">
        <v>295</v>
      </c>
      <c r="CM31" s="1" t="b">
        <f aca="false">TRUE()</f>
        <v>1</v>
      </c>
      <c r="CN31" s="0" t="n">
        <v>1628345861.25</v>
      </c>
      <c r="CO31" s="0" t="n">
        <v>124.996933333333</v>
      </c>
      <c r="CP31" s="0" t="n">
        <v>129.677733333333</v>
      </c>
      <c r="CQ31" s="0" t="n">
        <v>21.0017066666667</v>
      </c>
      <c r="CR31" s="0" t="n">
        <v>18.8293033333333</v>
      </c>
      <c r="CS31" s="0" t="n">
        <v>125.620466666667</v>
      </c>
      <c r="CT31" s="0" t="n">
        <v>20.9588133333333</v>
      </c>
      <c r="CU31" s="0" t="n">
        <v>600.168366666667</v>
      </c>
      <c r="CV31" s="0" t="n">
        <v>98.1384933333333</v>
      </c>
      <c r="CW31" s="0" t="n">
        <v>0.0999072766666667</v>
      </c>
      <c r="CX31" s="0" t="n">
        <v>25.423</v>
      </c>
      <c r="CY31" s="0" t="n">
        <v>24.9973866666667</v>
      </c>
      <c r="CZ31" s="0" t="n">
        <v>999.9</v>
      </c>
      <c r="DA31" s="0" t="n">
        <v>0</v>
      </c>
      <c r="DB31" s="0" t="n">
        <v>0</v>
      </c>
      <c r="DC31" s="0" t="n">
        <v>10007.619</v>
      </c>
      <c r="DD31" s="0" t="n">
        <v>0</v>
      </c>
      <c r="DE31" s="0" t="n">
        <v>64.1006</v>
      </c>
      <c r="DF31" s="0" t="n">
        <v>700.0077</v>
      </c>
      <c r="DG31" s="0" t="n">
        <v>0.943013666666667</v>
      </c>
      <c r="DH31" s="0" t="n">
        <v>0.0569863666666667</v>
      </c>
      <c r="DI31" s="0" t="n">
        <v>0</v>
      </c>
      <c r="DJ31" s="0" t="n">
        <v>1033.02733333333</v>
      </c>
      <c r="DK31" s="0" t="n">
        <v>4.99972</v>
      </c>
      <c r="DL31" s="0" t="n">
        <v>7029.74933333333</v>
      </c>
      <c r="DM31" s="0" t="n">
        <v>6056.41666666667</v>
      </c>
      <c r="DN31" s="0" t="n">
        <v>35.5914</v>
      </c>
      <c r="DO31" s="0" t="n">
        <v>38.5</v>
      </c>
      <c r="DP31" s="0" t="n">
        <v>36.812</v>
      </c>
      <c r="DQ31" s="0" t="n">
        <v>37.812</v>
      </c>
      <c r="DR31" s="0" t="n">
        <v>37.7996</v>
      </c>
      <c r="DS31" s="0" t="n">
        <v>655.400666666666</v>
      </c>
      <c r="DT31" s="0" t="n">
        <v>39.6033333333333</v>
      </c>
      <c r="DU31" s="0" t="n">
        <v>0</v>
      </c>
      <c r="DV31" s="0" t="n">
        <v>180.800000190735</v>
      </c>
      <c r="DW31" s="0" t="n">
        <v>0</v>
      </c>
      <c r="DX31" s="0" t="n">
        <v>1033.00384615385</v>
      </c>
      <c r="DY31" s="0" t="n">
        <v>0.808205120612777</v>
      </c>
      <c r="DZ31" s="0" t="n">
        <v>4.57641014825407</v>
      </c>
      <c r="EA31" s="0" t="n">
        <v>7029.67307692308</v>
      </c>
      <c r="EB31" s="0" t="n">
        <v>15</v>
      </c>
      <c r="EC31" s="0" t="n">
        <v>1628345755</v>
      </c>
      <c r="ED31" s="0" t="s">
        <v>345</v>
      </c>
      <c r="EE31" s="0" t="n">
        <v>1628345741.5</v>
      </c>
      <c r="EF31" s="0" t="n">
        <v>1628345755</v>
      </c>
      <c r="EG31" s="0" t="n">
        <v>223</v>
      </c>
      <c r="EH31" s="0" t="n">
        <v>0.041</v>
      </c>
      <c r="EI31" s="0" t="n">
        <v>0.007</v>
      </c>
      <c r="EJ31" s="0" t="n">
        <v>-0.51</v>
      </c>
      <c r="EK31" s="0" t="n">
        <v>0.036</v>
      </c>
      <c r="EL31" s="0" t="n">
        <v>130</v>
      </c>
      <c r="EM31" s="0" t="n">
        <v>19</v>
      </c>
      <c r="EN31" s="0" t="n">
        <v>0.33</v>
      </c>
      <c r="EO31" s="0" t="n">
        <v>0.05</v>
      </c>
      <c r="EP31" s="0" t="n">
        <v>-4.67369</v>
      </c>
      <c r="EQ31" s="0" t="n">
        <v>-0.0330606271777084</v>
      </c>
      <c r="ER31" s="0" t="n">
        <v>0.0271751719540412</v>
      </c>
      <c r="ES31" s="0" t="n">
        <v>1</v>
      </c>
      <c r="ET31" s="0" t="n">
        <v>1</v>
      </c>
      <c r="EU31" s="0" t="n">
        <v>1</v>
      </c>
      <c r="EV31" s="0" t="s">
        <v>297</v>
      </c>
      <c r="EW31" s="0" t="n">
        <v>100</v>
      </c>
      <c r="EX31" s="0" t="n">
        <v>100</v>
      </c>
      <c r="EY31" s="0" t="n">
        <v>-0.623</v>
      </c>
      <c r="EZ31" s="0" t="n">
        <v>0.0429</v>
      </c>
      <c r="FA31" s="0" t="n">
        <v>-0.532556483195654</v>
      </c>
      <c r="FB31" s="0" t="n">
        <v>-0.00268913998198268</v>
      </c>
      <c r="FC31" s="0" t="n">
        <v>1.89439031474908E-005</v>
      </c>
      <c r="FD31" s="0" t="n">
        <v>-2.61805616790506E-008</v>
      </c>
      <c r="FE31" s="0" t="n">
        <v>-0.264492183715148</v>
      </c>
      <c r="FF31" s="0" t="n">
        <v>0.0359918879154744</v>
      </c>
      <c r="FG31" s="0" t="n">
        <v>-0.00158302312514608</v>
      </c>
      <c r="FH31" s="0" t="n">
        <v>2.69823796839201E-005</v>
      </c>
      <c r="FI31" s="0" t="n">
        <v>11</v>
      </c>
      <c r="FJ31" s="0" t="n">
        <v>397</v>
      </c>
      <c r="FK31" s="0" t="n">
        <v>19</v>
      </c>
      <c r="FL31" s="0" t="n">
        <v>23</v>
      </c>
      <c r="FM31" s="0" t="n">
        <v>2.1</v>
      </c>
      <c r="FN31" s="0" t="n">
        <v>1.9</v>
      </c>
      <c r="FO31" s="0" t="n">
        <v>0.450439</v>
      </c>
      <c r="FP31" s="0" t="n">
        <v>2.67578</v>
      </c>
      <c r="FQ31" s="0" t="n">
        <v>1.54785</v>
      </c>
      <c r="FR31" s="0" t="n">
        <v>2.35718</v>
      </c>
      <c r="FS31" s="0" t="n">
        <v>1.44897</v>
      </c>
      <c r="FT31" s="0" t="n">
        <v>2.25586</v>
      </c>
      <c r="FU31" s="0" t="n">
        <v>38.3056</v>
      </c>
      <c r="FV31" s="0" t="n">
        <v>24.2276</v>
      </c>
      <c r="FW31" s="0" t="n">
        <v>18</v>
      </c>
      <c r="FX31" s="0" t="n">
        <v>635.922</v>
      </c>
      <c r="FY31" s="0" t="n">
        <v>376.93</v>
      </c>
      <c r="FZ31" s="0" t="n">
        <v>22.9231</v>
      </c>
      <c r="GA31" s="0" t="n">
        <v>28.4973</v>
      </c>
      <c r="GB31" s="0" t="n">
        <v>30.0004</v>
      </c>
      <c r="GC31" s="0" t="n">
        <v>28.4697</v>
      </c>
      <c r="GD31" s="0" t="n">
        <v>28.4724</v>
      </c>
      <c r="GE31" s="0" t="n">
        <v>9.00076</v>
      </c>
      <c r="GF31" s="0" t="n">
        <v>38.7842</v>
      </c>
      <c r="GG31" s="0" t="n">
        <v>0</v>
      </c>
      <c r="GH31" s="0" t="n">
        <v>22.888</v>
      </c>
      <c r="GI31" s="0" t="n">
        <v>129.689</v>
      </c>
      <c r="GJ31" s="0" t="n">
        <v>18.8581</v>
      </c>
      <c r="GK31" s="0" t="n">
        <v>100.471</v>
      </c>
      <c r="GL31" s="0" t="n">
        <v>100.33</v>
      </c>
    </row>
    <row r="32" customFormat="false" ht="15" hidden="false" customHeight="false" outlineLevel="0" collapsed="false">
      <c r="A32" s="0" t="n">
        <v>14</v>
      </c>
      <c r="B32" s="0" t="n">
        <v>1628346053.6</v>
      </c>
      <c r="C32" s="0" t="n">
        <v>2540.09999990463</v>
      </c>
      <c r="D32" s="0" t="s">
        <v>346</v>
      </c>
      <c r="E32" s="0" t="s">
        <v>347</v>
      </c>
      <c r="F32" s="0" t="n">
        <v>15</v>
      </c>
      <c r="G32" s="0" t="n">
        <v>1628346045.85</v>
      </c>
      <c r="H32" s="0" t="n">
        <f aca="false">(I32)/1000</f>
        <v>0.00228599760433775</v>
      </c>
      <c r="I32" s="0" t="n">
        <f aca="false">IF(CM32, AL32, AF32)</f>
        <v>2.28599760433775</v>
      </c>
      <c r="J32" s="0" t="n">
        <f aca="false">IF(CM32, AG32, AE32)</f>
        <v>3.92636603846034</v>
      </c>
      <c r="K32" s="0" t="n">
        <f aca="false">CO32 - IF(AS32&gt;1, J32*CJ32*100/(AU32*DC32), 0)</f>
        <v>111.996666666667</v>
      </c>
      <c r="L32" s="0" t="n">
        <f aca="false">((R32-H32/2)*K32-J32)/(R32+H32/2)</f>
        <v>78.3874393762408</v>
      </c>
      <c r="M32" s="0" t="n">
        <f aca="false">L32*(CV32+CW32)/1000</f>
        <v>7.70039202657211</v>
      </c>
      <c r="N32" s="0" t="n">
        <f aca="false">(CO32 - IF(AS32&gt;1, J32*CJ32*100/(AU32*DC32), 0))*(CV32+CW32)/1000</f>
        <v>11.001995292425</v>
      </c>
      <c r="O32" s="0" t="n">
        <f aca="false">2/((1/Q32-1/P32)+SIGN(Q32)*SQRT((1/Q32-1/P32)*(1/Q32-1/P32) + 4*CK32/((CK32+1)*(CK32+1))*(2*1/Q32*1/P32-1/P32*1/P32)))</f>
        <v>0.203868402133458</v>
      </c>
      <c r="P32" s="0" t="n">
        <f aca="false">IF(LEFT(CL32,1)&lt;&gt;"0",IF(LEFT(CL32,1)="1",3,$B$7),$D$5+$E$5*(DC32*CV32/($K$5*1000))+$F$5*(DC32*CV32/($K$5*1000))*MAX(MIN(CJ32,$J$5),$I$5)*MAX(MIN(CJ32,$J$5),$I$5)+$G$5*MAX(MIN(CJ32,$J$5),$I$5)*(DC32*CV32/($K$5*1000))+$H$5*(DC32*CV32/($K$5*1000))*(DC32*CV32/($K$5*1000)))</f>
        <v>2.8953901714846</v>
      </c>
      <c r="Q32" s="0" t="n">
        <f aca="false">H32*(1000-(1000*0.61365*EXP(17.502*U32/(240.97+U32))/(CV32+CW32)+CQ32)/2)/(1000*0.61365*EXP(17.502*U32/(240.97+U32))/(CV32+CW32)-CQ32)</f>
        <v>0.19621621859414</v>
      </c>
      <c r="R32" s="0" t="n">
        <f aca="false">1/((CK32+1)/(O32/1.6)+1/(P32/1.37)) + CK32/((CK32+1)/(O32/1.6) + CK32/(P32/1.37))</f>
        <v>0.123298724121511</v>
      </c>
      <c r="S32" s="0" t="n">
        <f aca="false">(CF32*CI32)</f>
        <v>114.014619086031</v>
      </c>
      <c r="T32" s="0" t="n">
        <f aca="false">(CX32+(S32+2*0.95*0.0000000567*(((CX32+$B$9)+273)^4-(CX32+273)^4)-44100*H32)/(1.84*29.3*P32+8*0.95*0.0000000567*(CX32+273)^3))</f>
        <v>25.5004025364342</v>
      </c>
      <c r="U32" s="0" t="n">
        <f aca="false">($C$9*CY32+$D$9*CZ32+$E$9*T32)</f>
        <v>25.0059233333333</v>
      </c>
      <c r="V32" s="0" t="n">
        <f aca="false">0.61365*EXP(17.502*U32/(240.97+U32))</f>
        <v>3.18080064652154</v>
      </c>
      <c r="W32" s="0" t="n">
        <f aca="false">(X32/Y32*100)</f>
        <v>63.3921750065902</v>
      </c>
      <c r="X32" s="0" t="n">
        <f aca="false">CQ32*(CV32+CW32)/1000</f>
        <v>2.06689209355624</v>
      </c>
      <c r="Y32" s="0" t="n">
        <f aca="false">0.61365*EXP(17.502*CX32/(240.97+CX32))</f>
        <v>3.26048458400642</v>
      </c>
      <c r="Z32" s="0" t="n">
        <f aca="false">(V32-CQ32*(CV32+CW32)/1000)</f>
        <v>1.1139085529653</v>
      </c>
      <c r="AA32" s="0" t="n">
        <f aca="false">(-H32*44100)</f>
        <v>-100.812494351295</v>
      </c>
      <c r="AB32" s="0" t="n">
        <f aca="false">2*29.3*P32*0.92*(CX32-U32)</f>
        <v>64.8866198817734</v>
      </c>
      <c r="AC32" s="0" t="n">
        <f aca="false">2*0.95*0.0000000567*(((CX32+$B$9)+273)^4-(U32+273)^4)</f>
        <v>4.75053510299729</v>
      </c>
      <c r="AD32" s="0" t="n">
        <f aca="false">S32+AC32+AA32+AB32</f>
        <v>82.839279719507</v>
      </c>
      <c r="AE32" s="0" t="n">
        <f aca="false">CU32*AS32*(CP32-CO32*(1000-AS32*CR32)/(1000-AS32*CQ32))/(100*CJ32)</f>
        <v>3.92957285319442</v>
      </c>
      <c r="AF32" s="0" t="n">
        <f aca="false">1000*CU32*AS32*(CQ32-CR32)/(100*CJ32*(1000-AS32*CQ32))</f>
        <v>2.28418439720374</v>
      </c>
      <c r="AG32" s="0" t="n">
        <f aca="false">(AH32 - AI32 - CV32*1000/(8.314*(CX32+273.15)) * AK32/CU32 * AJ32) * CU32/(100*CJ32) * (1000 - CR32)/1000</f>
        <v>3.92636603846034</v>
      </c>
      <c r="AH32" s="0" t="n">
        <v>118.386641927132</v>
      </c>
      <c r="AI32" s="0" t="n">
        <v>114.388927272727</v>
      </c>
      <c r="AJ32" s="0" t="n">
        <v>-0.000623065864660498</v>
      </c>
      <c r="AK32" s="0" t="n">
        <v>67.2356236927434</v>
      </c>
      <c r="AL32" s="0" t="n">
        <f aca="false">(AN32 - AM32 + CV32*1000/(8.314*(CX32+273.15)) * AP32/CU32 * AO32) * CU32/(100*CJ32) * 1000/(1000 - AN32)</f>
        <v>2.28599760433775</v>
      </c>
      <c r="AM32" s="0" t="n">
        <v>18.803976964632</v>
      </c>
      <c r="AN32" s="0" t="n">
        <v>21.0412090909091</v>
      </c>
      <c r="AO32" s="0" t="n">
        <v>5.21053001054676E-006</v>
      </c>
      <c r="AP32" s="0" t="n">
        <v>78.55</v>
      </c>
      <c r="AQ32" s="0" t="n">
        <v>0</v>
      </c>
      <c r="AR32" s="0" t="n">
        <v>0</v>
      </c>
      <c r="AS32" s="0" t="n">
        <f aca="false">IF(AQ32*$H$15&gt;=AU32,1,(AU32/(AU32-AQ32*$H$15)))</f>
        <v>1</v>
      </c>
      <c r="AT32" s="0" t="n">
        <f aca="false">(AS32-1)*100</f>
        <v>0</v>
      </c>
      <c r="AU32" s="0" t="n">
        <f aca="false">MAX(0,($B$15+$C$15*DC32)/(1+$D$15*DC32)*CV32/(CX32+273)*$E$15)</f>
        <v>52130.020861879</v>
      </c>
      <c r="AV32" s="0" t="s">
        <v>293</v>
      </c>
      <c r="AW32" s="0" t="n">
        <v>0</v>
      </c>
      <c r="AX32" s="0" t="n">
        <v>0</v>
      </c>
      <c r="AY32" s="0" t="n">
        <v>0</v>
      </c>
      <c r="AZ32" s="0" t="e">
        <f aca="false">1-AX32/AY32</f>
        <v>#DIV/0!</v>
      </c>
      <c r="BA32" s="0" t="n">
        <v>-1</v>
      </c>
      <c r="BB32" s="0" t="s">
        <v>348</v>
      </c>
      <c r="BC32" s="0" t="n">
        <v>9301.14</v>
      </c>
      <c r="BD32" s="0" t="n">
        <v>1038.6728</v>
      </c>
      <c r="BE32" s="0" t="n">
        <v>1129.19</v>
      </c>
      <c r="BF32" s="0" t="n">
        <f aca="false">1-BD32/BE32</f>
        <v>0.0801611774812033</v>
      </c>
      <c r="BG32" s="0" t="n">
        <v>0.5</v>
      </c>
      <c r="BH32" s="0" t="n">
        <f aca="false">CG32</f>
        <v>589.195586096389</v>
      </c>
      <c r="BI32" s="0" t="n">
        <f aca="false">J32</f>
        <v>3.92636603846034</v>
      </c>
      <c r="BJ32" s="0" t="n">
        <f aca="false">BF32*BG32*BH32</f>
        <v>23.6153059741071</v>
      </c>
      <c r="BK32" s="0" t="n">
        <f aca="false">(BI32-BA32)/BH32</f>
        <v>0.0083611726813826</v>
      </c>
      <c r="BL32" s="0" t="n">
        <f aca="false">(AY32-BE32)/BE32</f>
        <v>-1</v>
      </c>
      <c r="BM32" s="0" t="e">
        <f aca="false">AX32/(AZ32+AX32/BE32)</f>
        <v>#DIV/0!</v>
      </c>
      <c r="BN32" s="0" t="s">
        <v>293</v>
      </c>
      <c r="BO32" s="0" t="n">
        <v>0</v>
      </c>
      <c r="BP32" s="0" t="e">
        <f aca="false">IF(BO32&lt;&gt;0, BO32, BM32)</f>
        <v>#DIV/0!</v>
      </c>
      <c r="BQ32" s="0" t="e">
        <f aca="false">1-BP32/BE32</f>
        <v>#DIV/0!</v>
      </c>
      <c r="BR32" s="0" t="e">
        <f aca="false">(BE32-BD32)/(BE32-BP32)</f>
        <v>#DIV/0!</v>
      </c>
      <c r="BS32" s="0" t="e">
        <f aca="false">(AY32-BE32)/(AY32-BP32)</f>
        <v>#DIV/0!</v>
      </c>
      <c r="BT32" s="0" t="n">
        <f aca="false">(BE32-BD32)/(BE32-AX32)</f>
        <v>0.0801611774812033</v>
      </c>
      <c r="BU32" s="0" t="e">
        <f aca="false">(AY32-BE32)/(AY32-AX32)</f>
        <v>#DIV/0!</v>
      </c>
      <c r="BV32" s="0" t="e">
        <f aca="false">(BR32*BP32/BD32)</f>
        <v>#DIV/0!</v>
      </c>
      <c r="BW32" s="0" t="e">
        <f aca="false">(1-BV32)</f>
        <v>#DIV/0!</v>
      </c>
      <c r="BX32" s="0" t="n">
        <v>483</v>
      </c>
      <c r="BY32" s="0" t="n">
        <v>130</v>
      </c>
      <c r="BZ32" s="0" t="n">
        <v>130</v>
      </c>
      <c r="CA32" s="0" t="n">
        <v>100</v>
      </c>
      <c r="CB32" s="0" t="n">
        <v>9301.14</v>
      </c>
      <c r="CC32" s="0" t="n">
        <v>1119.62</v>
      </c>
      <c r="CD32" s="0" t="n">
        <v>-0.0197915</v>
      </c>
      <c r="CE32" s="0" t="n">
        <v>0.93</v>
      </c>
      <c r="CF32" s="0" t="n">
        <f aca="false">$B$13*DD32+$C$13*DE32+$F$13*DF32*(1-DI32)</f>
        <v>700.0088</v>
      </c>
      <c r="CG32" s="0" t="n">
        <f aca="false">CF32*CH32</f>
        <v>589.195586096389</v>
      </c>
      <c r="CH32" s="0" t="n">
        <f aca="false">($B$13*$D$11+$C$13*$D$11+$F$13*((DS32+DK32)/MAX(DS32+DK32+DT32, 0.1)*$I$11+DT32/MAX(DS32+DK32+DT32, 0.1)*$J$11))/($B$13+$C$13+$F$13)</f>
        <v>0.841697398798971</v>
      </c>
      <c r="CI32" s="0" t="n">
        <f aca="false">($B$13*$K$11+$C$13*$K$11+$F$13*((DS32+DK32)/MAX(DS32+DK32+DT32, 0.1)*$P$11+DT32/MAX(DS32+DK32+DT32, 0.1)*$Q$11))/($B$13+$C$13+$F$13)</f>
        <v>0.162875979682014</v>
      </c>
      <c r="CJ32" s="0" t="n">
        <v>6</v>
      </c>
      <c r="CK32" s="0" t="n">
        <v>0.5</v>
      </c>
      <c r="CL32" s="0" t="s">
        <v>295</v>
      </c>
      <c r="CM32" s="1" t="b">
        <f aca="false">TRUE()</f>
        <v>1</v>
      </c>
      <c r="CN32" s="0" t="n">
        <v>1628346045.85</v>
      </c>
      <c r="CO32" s="0" t="n">
        <v>111.996666666667</v>
      </c>
      <c r="CP32" s="0" t="n">
        <v>116.180866666667</v>
      </c>
      <c r="CQ32" s="0" t="n">
        <v>21.0402766666667</v>
      </c>
      <c r="CR32" s="0" t="n">
        <v>18.80479</v>
      </c>
      <c r="CS32" s="0" t="n">
        <v>112.6488</v>
      </c>
      <c r="CT32" s="0" t="n">
        <v>20.99868</v>
      </c>
      <c r="CU32" s="0" t="n">
        <v>600.1712</v>
      </c>
      <c r="CV32" s="0" t="n">
        <v>98.1349633333333</v>
      </c>
      <c r="CW32" s="0" t="n">
        <v>0.100061153333333</v>
      </c>
      <c r="CX32" s="0" t="n">
        <v>25.4216066666667</v>
      </c>
      <c r="CY32" s="0" t="n">
        <v>25.0059233333333</v>
      </c>
      <c r="CZ32" s="0" t="n">
        <v>999.9</v>
      </c>
      <c r="DA32" s="0" t="n">
        <v>0</v>
      </c>
      <c r="DB32" s="0" t="n">
        <v>0</v>
      </c>
      <c r="DC32" s="0" t="n">
        <v>9992.91933333333</v>
      </c>
      <c r="DD32" s="0" t="n">
        <v>0</v>
      </c>
      <c r="DE32" s="0" t="n">
        <v>64.1006</v>
      </c>
      <c r="DF32" s="0" t="n">
        <v>700.0088</v>
      </c>
      <c r="DG32" s="0" t="n">
        <v>0.943009966666667</v>
      </c>
      <c r="DH32" s="0" t="n">
        <v>0.0569900233333333</v>
      </c>
      <c r="DI32" s="0" t="n">
        <v>0</v>
      </c>
      <c r="DJ32" s="0" t="n">
        <v>1038.655</v>
      </c>
      <c r="DK32" s="0" t="n">
        <v>4.99972</v>
      </c>
      <c r="DL32" s="0" t="n">
        <v>7062.25333333333</v>
      </c>
      <c r="DM32" s="0" t="n">
        <v>6056.42133333333</v>
      </c>
      <c r="DN32" s="0" t="n">
        <v>35.375</v>
      </c>
      <c r="DO32" s="0" t="n">
        <v>38.312</v>
      </c>
      <c r="DP32" s="0" t="n">
        <v>36.625</v>
      </c>
      <c r="DQ32" s="0" t="n">
        <v>37.625</v>
      </c>
      <c r="DR32" s="0" t="n">
        <v>37.562</v>
      </c>
      <c r="DS32" s="0" t="n">
        <v>655.400333333333</v>
      </c>
      <c r="DT32" s="0" t="n">
        <v>39.6063333333333</v>
      </c>
      <c r="DU32" s="0" t="n">
        <v>0</v>
      </c>
      <c r="DV32" s="0" t="n">
        <v>184.200000047684</v>
      </c>
      <c r="DW32" s="0" t="n">
        <v>0</v>
      </c>
      <c r="DX32" s="0" t="n">
        <v>1038.6728</v>
      </c>
      <c r="DY32" s="0" t="n">
        <v>0.910769215703807</v>
      </c>
      <c r="DZ32" s="0" t="n">
        <v>2.03538447581049</v>
      </c>
      <c r="EA32" s="0" t="n">
        <v>7062.2956</v>
      </c>
      <c r="EB32" s="0" t="n">
        <v>15</v>
      </c>
      <c r="EC32" s="0" t="n">
        <v>1628345932.5</v>
      </c>
      <c r="ED32" s="0" t="s">
        <v>349</v>
      </c>
      <c r="EE32" s="0" t="n">
        <v>1628345922.5</v>
      </c>
      <c r="EF32" s="0" t="n">
        <v>1628345932.5</v>
      </c>
      <c r="EG32" s="0" t="n">
        <v>224</v>
      </c>
      <c r="EH32" s="0" t="n">
        <v>0.086</v>
      </c>
      <c r="EI32" s="0" t="n">
        <v>0.005</v>
      </c>
      <c r="EJ32" s="0" t="n">
        <v>-0.544</v>
      </c>
      <c r="EK32" s="0" t="n">
        <v>0.034</v>
      </c>
      <c r="EL32" s="0" t="n">
        <v>117</v>
      </c>
      <c r="EM32" s="0" t="n">
        <v>19</v>
      </c>
      <c r="EN32" s="0" t="n">
        <v>0.21</v>
      </c>
      <c r="EO32" s="0" t="n">
        <v>0.03</v>
      </c>
      <c r="EP32" s="0" t="n">
        <v>-4.19367512195122</v>
      </c>
      <c r="EQ32" s="0" t="n">
        <v>0.161194494773514</v>
      </c>
      <c r="ER32" s="0" t="n">
        <v>0.0271080720695255</v>
      </c>
      <c r="ES32" s="0" t="n">
        <v>1</v>
      </c>
      <c r="ET32" s="0" t="n">
        <v>1</v>
      </c>
      <c r="EU32" s="0" t="n">
        <v>1</v>
      </c>
      <c r="EV32" s="0" t="s">
        <v>297</v>
      </c>
      <c r="EW32" s="0" t="n">
        <v>100</v>
      </c>
      <c r="EX32" s="0" t="n">
        <v>100</v>
      </c>
      <c r="EY32" s="0" t="n">
        <v>-0.652</v>
      </c>
      <c r="EZ32" s="0" t="n">
        <v>0.0416</v>
      </c>
      <c r="FA32" s="0" t="n">
        <v>-0.552190154918561</v>
      </c>
      <c r="FB32" s="0" t="n">
        <v>-0.00268913998198268</v>
      </c>
      <c r="FC32" s="0" t="n">
        <v>1.89439031474908E-005</v>
      </c>
      <c r="FD32" s="0" t="n">
        <v>-2.61805616790506E-008</v>
      </c>
      <c r="FE32" s="0" t="n">
        <v>-0.266003584229712</v>
      </c>
      <c r="FF32" s="0" t="n">
        <v>0.0359918879154744</v>
      </c>
      <c r="FG32" s="0" t="n">
        <v>-0.00158302312514608</v>
      </c>
      <c r="FH32" s="0" t="n">
        <v>2.69823796839201E-005</v>
      </c>
      <c r="FI32" s="0" t="n">
        <v>11</v>
      </c>
      <c r="FJ32" s="0" t="n">
        <v>397</v>
      </c>
      <c r="FK32" s="0" t="n">
        <v>19</v>
      </c>
      <c r="FL32" s="0" t="n">
        <v>23</v>
      </c>
      <c r="FM32" s="0" t="n">
        <v>2.2</v>
      </c>
      <c r="FN32" s="0" t="n">
        <v>2</v>
      </c>
      <c r="FO32" s="0" t="n">
        <v>0.418701</v>
      </c>
      <c r="FP32" s="0" t="n">
        <v>2.67944</v>
      </c>
      <c r="FQ32" s="0" t="n">
        <v>1.54785</v>
      </c>
      <c r="FR32" s="0" t="n">
        <v>2.35718</v>
      </c>
      <c r="FS32" s="0" t="n">
        <v>1.44897</v>
      </c>
      <c r="FT32" s="0" t="n">
        <v>2.26685</v>
      </c>
      <c r="FU32" s="0" t="n">
        <v>38.3056</v>
      </c>
      <c r="FV32" s="0" t="n">
        <v>24.2276</v>
      </c>
      <c r="FW32" s="0" t="n">
        <v>18</v>
      </c>
      <c r="FX32" s="0" t="n">
        <v>635.976</v>
      </c>
      <c r="FY32" s="0" t="n">
        <v>376.842</v>
      </c>
      <c r="FZ32" s="0" t="n">
        <v>22.9077</v>
      </c>
      <c r="GA32" s="0" t="n">
        <v>28.5167</v>
      </c>
      <c r="GB32" s="0" t="n">
        <v>30.0001</v>
      </c>
      <c r="GC32" s="0" t="n">
        <v>28.4855</v>
      </c>
      <c r="GD32" s="0" t="n">
        <v>28.487</v>
      </c>
      <c r="GE32" s="0" t="n">
        <v>8.37105</v>
      </c>
      <c r="GF32" s="0" t="n">
        <v>38.9371</v>
      </c>
      <c r="GG32" s="0" t="n">
        <v>0</v>
      </c>
      <c r="GH32" s="0" t="n">
        <v>22.8999</v>
      </c>
      <c r="GI32" s="0" t="n">
        <v>116.229</v>
      </c>
      <c r="GJ32" s="0" t="n">
        <v>18.7837</v>
      </c>
      <c r="GK32" s="0" t="n">
        <v>100.47</v>
      </c>
      <c r="GL32" s="0" t="n">
        <v>100.33</v>
      </c>
    </row>
    <row r="33" customFormat="false" ht="15" hidden="false" customHeight="false" outlineLevel="0" collapsed="false">
      <c r="A33" s="0" t="n">
        <v>15</v>
      </c>
      <c r="B33" s="0" t="n">
        <v>1628346242.6</v>
      </c>
      <c r="C33" s="0" t="n">
        <v>2729.09999990463</v>
      </c>
      <c r="D33" s="0" t="s">
        <v>350</v>
      </c>
      <c r="E33" s="0" t="s">
        <v>351</v>
      </c>
      <c r="F33" s="0" t="n">
        <v>15</v>
      </c>
      <c r="G33" s="0" t="n">
        <v>1628346234.85</v>
      </c>
      <c r="H33" s="0" t="n">
        <f aca="false">(I33)/1000</f>
        <v>0.00236730035364365</v>
      </c>
      <c r="I33" s="0" t="n">
        <f aca="false">IF(CM33, AL33, AF33)</f>
        <v>2.36730035364365</v>
      </c>
      <c r="J33" s="0" t="n">
        <f aca="false">IF(CM33, AG33, AE33)</f>
        <v>3.51053601164135</v>
      </c>
      <c r="K33" s="0" t="n">
        <f aca="false">CO33 - IF(AS33&gt;1, J33*CJ33*100/(AU33*DC33), 0)</f>
        <v>100.010706666667</v>
      </c>
      <c r="L33" s="0" t="n">
        <f aca="false">((R33-H33/2)*K33-J33)/(R33+H33/2)</f>
        <v>70.9712294996578</v>
      </c>
      <c r="M33" s="0" t="n">
        <f aca="false">L33*(CV33+CW33)/1000</f>
        <v>6.97155588265121</v>
      </c>
      <c r="N33" s="0" t="n">
        <f aca="false">(CO33 - IF(AS33&gt;1, J33*CJ33*100/(AU33*DC33), 0))*(CV33+CW33)/1000</f>
        <v>9.82412500537936</v>
      </c>
      <c r="O33" s="0" t="n">
        <f aca="false">2/((1/Q33-1/P33)+SIGN(Q33)*SQRT((1/Q33-1/P33)*(1/Q33-1/P33) + 4*CK33/((CK33+1)*(CK33+1))*(2*1/Q33*1/P33-1/P33*1/P33)))</f>
        <v>0.211664522734036</v>
      </c>
      <c r="P33" s="0" t="n">
        <f aca="false">IF(LEFT(CL33,1)&lt;&gt;"0",IF(LEFT(CL33,1)="1",3,$B$7),$D$5+$E$5*(DC33*CV33/($K$5*1000))+$F$5*(DC33*CV33/($K$5*1000))*MAX(MIN(CJ33,$J$5),$I$5)*MAX(MIN(CJ33,$J$5),$I$5)+$G$5*MAX(MIN(CJ33,$J$5),$I$5)*(DC33*CV33/($K$5*1000))+$H$5*(DC33*CV33/($K$5*1000))*(DC33*CV33/($K$5*1000)))</f>
        <v>2.89639888408107</v>
      </c>
      <c r="Q33" s="0" t="n">
        <f aca="false">H33*(1000-(1000*0.61365*EXP(17.502*U33/(240.97+U33))/(CV33+CW33)+CQ33)/2)/(1000*0.61365*EXP(17.502*U33/(240.97+U33))/(CV33+CW33)-CQ33)</f>
        <v>0.203431358949417</v>
      </c>
      <c r="R33" s="0" t="n">
        <f aca="false">1/((CK33+1)/(O33/1.6)+1/(P33/1.37)) + CK33/((CK33+1)/(O33/1.6) + CK33/(P33/1.37))</f>
        <v>0.127857632879015</v>
      </c>
      <c r="S33" s="0" t="n">
        <f aca="false">(CF33*CI33)</f>
        <v>114.010208849412</v>
      </c>
      <c r="T33" s="0" t="n">
        <f aca="false">(CX33+(S33+2*0.95*0.0000000567*(((CX33+$B$9)+273)^4-(CX33+273)^4)-44100*H33)/(1.84*29.3*P33+8*0.95*0.0000000567*(CX33+273)^3))</f>
        <v>25.4700317935415</v>
      </c>
      <c r="U33" s="0" t="n">
        <f aca="false">($C$9*CY33+$D$9*CZ33+$E$9*T33)</f>
        <v>24.99512</v>
      </c>
      <c r="V33" s="0" t="n">
        <f aca="false">0.61365*EXP(17.502*U33/(240.97+U33))</f>
        <v>3.17875260847058</v>
      </c>
      <c r="W33" s="0" t="n">
        <f aca="false">(X33/Y33*100)</f>
        <v>63.4037628394056</v>
      </c>
      <c r="X33" s="0" t="n">
        <f aca="false">CQ33*(CV33+CW33)/1000</f>
        <v>2.06617344637783</v>
      </c>
      <c r="Y33" s="0" t="n">
        <f aca="false">0.61365*EXP(17.502*CX33/(240.97+CX33))</f>
        <v>3.25875524392962</v>
      </c>
      <c r="Z33" s="0" t="n">
        <f aca="false">(V33-CQ33*(CV33+CW33)/1000)</f>
        <v>1.11257916209275</v>
      </c>
      <c r="AA33" s="0" t="n">
        <f aca="false">(-H33*44100)</f>
        <v>-104.397945595685</v>
      </c>
      <c r="AB33" s="0" t="n">
        <f aca="false">2*29.3*P33*0.92*(CX33-U33)</f>
        <v>65.2022681860052</v>
      </c>
      <c r="AC33" s="0" t="n">
        <f aca="false">2*0.95*0.0000000567*(((CX33+$B$9)+273)^4-(U33+273)^4)</f>
        <v>4.77150858911404</v>
      </c>
      <c r="AD33" s="0" t="n">
        <f aca="false">S33+AC33+AA33+AB33</f>
        <v>79.5860400288457</v>
      </c>
      <c r="AE33" s="0" t="n">
        <f aca="false">CU33*AS33*(CP33-CO33*(1000-AS33*CR33)/(1000-AS33*CQ33))/(100*CJ33)</f>
        <v>3.50764901137089</v>
      </c>
      <c r="AF33" s="0" t="n">
        <f aca="false">1000*CU33*AS33*(CQ33-CR33)/(100*CJ33*(1000-AS33*CQ33))</f>
        <v>2.36397273305422</v>
      </c>
      <c r="AG33" s="0" t="n">
        <f aca="false">(AH33 - AI33 - CV33*1000/(8.314*(CX33+273.15)) * AK33/CU33 * AJ33) * CU33/(100*CJ33) * (1000 - CR33)/1000</f>
        <v>3.51053601164135</v>
      </c>
      <c r="AH33" s="0" t="n">
        <v>105.710626548048</v>
      </c>
      <c r="AI33" s="0" t="n">
        <v>102.134860606061</v>
      </c>
      <c r="AJ33" s="0" t="n">
        <v>-0.000167895062534597</v>
      </c>
      <c r="AK33" s="0" t="n">
        <v>67.2348604968722</v>
      </c>
      <c r="AL33" s="0" t="n">
        <f aca="false">(AN33 - AM33 + CV33*1000/(8.314*(CX33+273.15)) * AP33/CU33 * AO33) * CU33/(100*CJ33) * 1000/(1000 - AN33)</f>
        <v>2.36730035364365</v>
      </c>
      <c r="AM33" s="0" t="n">
        <v>18.7196167706926</v>
      </c>
      <c r="AN33" s="0" t="n">
        <v>21.036423030303</v>
      </c>
      <c r="AO33" s="0" t="n">
        <v>9.23331677429671E-006</v>
      </c>
      <c r="AP33" s="0" t="n">
        <v>78.55</v>
      </c>
      <c r="AQ33" s="0" t="n">
        <v>0</v>
      </c>
      <c r="AR33" s="0" t="n">
        <v>0</v>
      </c>
      <c r="AS33" s="0" t="n">
        <f aca="false">IF(AQ33*$H$15&gt;=AU33,1,(AU33/(AU33-AQ33*$H$15)))</f>
        <v>1</v>
      </c>
      <c r="AT33" s="0" t="n">
        <f aca="false">(AS33-1)*100</f>
        <v>0</v>
      </c>
      <c r="AU33" s="0" t="n">
        <f aca="false">MAX(0,($B$15+$C$15*DC33)/(1+$D$15*DC33)*CV33/(CX33+273)*$E$15)</f>
        <v>52160.4342811023</v>
      </c>
      <c r="AV33" s="0" t="s">
        <v>293</v>
      </c>
      <c r="AW33" s="0" t="n">
        <v>0</v>
      </c>
      <c r="AX33" s="0" t="n">
        <v>0</v>
      </c>
      <c r="AY33" s="0" t="n">
        <v>0</v>
      </c>
      <c r="AZ33" s="0" t="e">
        <f aca="false">1-AX33/AY33</f>
        <v>#DIV/0!</v>
      </c>
      <c r="BA33" s="0" t="n">
        <v>-1</v>
      </c>
      <c r="BB33" s="0" t="s">
        <v>352</v>
      </c>
      <c r="BC33" s="0" t="n">
        <v>9301.44</v>
      </c>
      <c r="BD33" s="0" t="n">
        <v>1043.92230769231</v>
      </c>
      <c r="BE33" s="0" t="n">
        <v>1124.64</v>
      </c>
      <c r="BF33" s="0" t="n">
        <f aca="false">1-BD33/BE33</f>
        <v>0.0717720268776604</v>
      </c>
      <c r="BG33" s="0" t="n">
        <v>0.5</v>
      </c>
      <c r="BH33" s="0" t="n">
        <f aca="false">CG33</f>
        <v>589.173535320939</v>
      </c>
      <c r="BI33" s="0" t="n">
        <f aca="false">J33</f>
        <v>3.51053601164135</v>
      </c>
      <c r="BJ33" s="0" t="n">
        <f aca="false">BF33*BG33*BH33</f>
        <v>21.1430894063303</v>
      </c>
      <c r="BK33" s="0" t="n">
        <f aca="false">(BI33-BA33)/BH33</f>
        <v>0.00765570030090429</v>
      </c>
      <c r="BL33" s="0" t="n">
        <f aca="false">(AY33-BE33)/BE33</f>
        <v>-1</v>
      </c>
      <c r="BM33" s="0" t="e">
        <f aca="false">AX33/(AZ33+AX33/BE33)</f>
        <v>#DIV/0!</v>
      </c>
      <c r="BN33" s="0" t="s">
        <v>293</v>
      </c>
      <c r="BO33" s="0" t="n">
        <v>0</v>
      </c>
      <c r="BP33" s="0" t="e">
        <f aca="false">IF(BO33&lt;&gt;0, BO33, BM33)</f>
        <v>#DIV/0!</v>
      </c>
      <c r="BQ33" s="0" t="e">
        <f aca="false">1-BP33/BE33</f>
        <v>#DIV/0!</v>
      </c>
      <c r="BR33" s="0" t="e">
        <f aca="false">(BE33-BD33)/(BE33-BP33)</f>
        <v>#DIV/0!</v>
      </c>
      <c r="BS33" s="0" t="e">
        <f aca="false">(AY33-BE33)/(AY33-BP33)</f>
        <v>#DIV/0!</v>
      </c>
      <c r="BT33" s="0" t="n">
        <f aca="false">(BE33-BD33)/(BE33-AX33)</f>
        <v>0.0717720268776604</v>
      </c>
      <c r="BU33" s="0" t="e">
        <f aca="false">(AY33-BE33)/(AY33-AX33)</f>
        <v>#DIV/0!</v>
      </c>
      <c r="BV33" s="0" t="e">
        <f aca="false">(BR33*BP33/BD33)</f>
        <v>#DIV/0!</v>
      </c>
      <c r="BW33" s="0" t="e">
        <f aca="false">(1-BV33)</f>
        <v>#DIV/0!</v>
      </c>
      <c r="BX33" s="0" t="n">
        <v>484</v>
      </c>
      <c r="BY33" s="0" t="n">
        <v>130</v>
      </c>
      <c r="BZ33" s="0" t="n">
        <v>130</v>
      </c>
      <c r="CA33" s="0" t="n">
        <v>100</v>
      </c>
      <c r="CB33" s="0" t="n">
        <v>9301.44</v>
      </c>
      <c r="CC33" s="0" t="n">
        <v>1118.79</v>
      </c>
      <c r="CD33" s="0" t="n">
        <v>-0.0197922</v>
      </c>
      <c r="CE33" s="0" t="n">
        <v>1.03</v>
      </c>
      <c r="CF33" s="0" t="n">
        <f aca="false">$B$13*DD33+$C$13*DE33+$F$13*DF33*(1-DI33)</f>
        <v>699.9827</v>
      </c>
      <c r="CG33" s="0" t="n">
        <f aca="false">CF33*CH33</f>
        <v>589.173535320939</v>
      </c>
      <c r="CH33" s="0" t="n">
        <f aca="false">($B$13*$D$11+$C$13*$D$11+$F$13*((DS33+DK33)/MAX(DS33+DK33+DT33, 0.1)*$I$11+DT33/MAX(DS33+DK33+DT33, 0.1)*$J$11))/($B$13+$C$13+$F$13)</f>
        <v>0.841697280976999</v>
      </c>
      <c r="CI33" s="0" t="n">
        <f aca="false">($B$13*$K$11+$C$13*$K$11+$F$13*((DS33+DK33)/MAX(DS33+DK33+DT33, 0.1)*$P$11+DT33/MAX(DS33+DK33+DT33, 0.1)*$Q$11))/($B$13+$C$13+$F$13)</f>
        <v>0.162875752285609</v>
      </c>
      <c r="CJ33" s="0" t="n">
        <v>6</v>
      </c>
      <c r="CK33" s="0" t="n">
        <v>0.5</v>
      </c>
      <c r="CL33" s="0" t="s">
        <v>295</v>
      </c>
      <c r="CM33" s="1" t="b">
        <f aca="false">TRUE()</f>
        <v>1</v>
      </c>
      <c r="CN33" s="0" t="n">
        <v>1628346234.85</v>
      </c>
      <c r="CO33" s="0" t="n">
        <v>100.010706666667</v>
      </c>
      <c r="CP33" s="0" t="n">
        <v>103.753733333333</v>
      </c>
      <c r="CQ33" s="0" t="n">
        <v>21.03388</v>
      </c>
      <c r="CR33" s="0" t="n">
        <v>18.7202766666667</v>
      </c>
      <c r="CS33" s="0" t="n">
        <v>100.6583</v>
      </c>
      <c r="CT33" s="0" t="n">
        <v>20.9929133333333</v>
      </c>
      <c r="CU33" s="0" t="n">
        <v>600.1675</v>
      </c>
      <c r="CV33" s="0" t="n">
        <v>98.13075</v>
      </c>
      <c r="CW33" s="0" t="n">
        <v>0.0999828166666667</v>
      </c>
      <c r="CX33" s="0" t="n">
        <v>25.41268</v>
      </c>
      <c r="CY33" s="0" t="n">
        <v>24.99512</v>
      </c>
      <c r="CZ33" s="0" t="n">
        <v>999.9</v>
      </c>
      <c r="DA33" s="0" t="n">
        <v>0</v>
      </c>
      <c r="DB33" s="0" t="n">
        <v>0</v>
      </c>
      <c r="DC33" s="0" t="n">
        <v>9999.133</v>
      </c>
      <c r="DD33" s="0" t="n">
        <v>0</v>
      </c>
      <c r="DE33" s="0" t="n">
        <v>64.0438</v>
      </c>
      <c r="DF33" s="0" t="n">
        <v>699.9827</v>
      </c>
      <c r="DG33" s="0" t="n">
        <v>0.943012133333333</v>
      </c>
      <c r="DH33" s="0" t="n">
        <v>0.0569878933333333</v>
      </c>
      <c r="DI33" s="0" t="n">
        <v>0</v>
      </c>
      <c r="DJ33" s="0" t="n">
        <v>1043.93366666667</v>
      </c>
      <c r="DK33" s="0" t="n">
        <v>4.99972</v>
      </c>
      <c r="DL33" s="0" t="n">
        <v>7094.077</v>
      </c>
      <c r="DM33" s="0" t="n">
        <v>6056.19766666667</v>
      </c>
      <c r="DN33" s="0" t="n">
        <v>35.25</v>
      </c>
      <c r="DO33" s="0" t="n">
        <v>38.1766666666667</v>
      </c>
      <c r="DP33" s="0" t="n">
        <v>36.4454</v>
      </c>
      <c r="DQ33" s="0" t="n">
        <v>37.5</v>
      </c>
      <c r="DR33" s="0" t="n">
        <v>37.437</v>
      </c>
      <c r="DS33" s="0" t="n">
        <v>655.376666666667</v>
      </c>
      <c r="DT33" s="0" t="n">
        <v>39.602</v>
      </c>
      <c r="DU33" s="0" t="n">
        <v>0</v>
      </c>
      <c r="DV33" s="0" t="n">
        <v>188.600000143051</v>
      </c>
      <c r="DW33" s="0" t="n">
        <v>0</v>
      </c>
      <c r="DX33" s="0" t="n">
        <v>1043.92230769231</v>
      </c>
      <c r="DY33" s="0" t="n">
        <v>-0.209914529670222</v>
      </c>
      <c r="DZ33" s="0" t="n">
        <v>4.61059831393442</v>
      </c>
      <c r="EA33" s="0" t="n">
        <v>7094.27</v>
      </c>
      <c r="EB33" s="0" t="n">
        <v>15</v>
      </c>
      <c r="EC33" s="0" t="n">
        <v>1628346114.6</v>
      </c>
      <c r="ED33" s="0" t="s">
        <v>353</v>
      </c>
      <c r="EE33" s="0" t="n">
        <v>1628346107.6</v>
      </c>
      <c r="EF33" s="0" t="n">
        <v>1628346114.6</v>
      </c>
      <c r="EG33" s="0" t="n">
        <v>225</v>
      </c>
      <c r="EH33" s="0" t="n">
        <v>0.109</v>
      </c>
      <c r="EI33" s="0" t="n">
        <v>0.004</v>
      </c>
      <c r="EJ33" s="0" t="n">
        <v>-0.547</v>
      </c>
      <c r="EK33" s="0" t="n">
        <v>0.033</v>
      </c>
      <c r="EL33" s="0" t="n">
        <v>104</v>
      </c>
      <c r="EM33" s="0" t="n">
        <v>19</v>
      </c>
      <c r="EN33" s="0" t="n">
        <v>0.44</v>
      </c>
      <c r="EO33" s="0" t="n">
        <v>0.04</v>
      </c>
      <c r="EP33" s="0" t="n">
        <v>-3.75198658536585</v>
      </c>
      <c r="EQ33" s="0" t="n">
        <v>0.164967386759578</v>
      </c>
      <c r="ER33" s="0" t="n">
        <v>0.0212266537015297</v>
      </c>
      <c r="ES33" s="0" t="n">
        <v>1</v>
      </c>
      <c r="ET33" s="0" t="n">
        <v>1</v>
      </c>
      <c r="EU33" s="0" t="n">
        <v>1</v>
      </c>
      <c r="EV33" s="0" t="s">
        <v>297</v>
      </c>
      <c r="EW33" s="0" t="n">
        <v>100</v>
      </c>
      <c r="EX33" s="0" t="n">
        <v>100</v>
      </c>
      <c r="EY33" s="0" t="n">
        <v>-0.647</v>
      </c>
      <c r="EZ33" s="0" t="n">
        <v>0.041</v>
      </c>
      <c r="FA33" s="0" t="n">
        <v>-0.541987661344802</v>
      </c>
      <c r="FB33" s="0" t="n">
        <v>-0.00268913998198268</v>
      </c>
      <c r="FC33" s="0" t="n">
        <v>1.89439031474908E-005</v>
      </c>
      <c r="FD33" s="0" t="n">
        <v>-2.61805616790506E-008</v>
      </c>
      <c r="FE33" s="0" t="n">
        <v>-0.951889580326796</v>
      </c>
      <c r="FF33" s="0" t="n">
        <v>0.133166487587124</v>
      </c>
      <c r="FG33" s="0" t="n">
        <v>-0.0061659240160939</v>
      </c>
      <c r="FH33" s="0" t="n">
        <v>9.88631568585418E-005</v>
      </c>
      <c r="FI33" s="0" t="n">
        <v>11</v>
      </c>
      <c r="FJ33" s="0" t="n">
        <v>397</v>
      </c>
      <c r="FK33" s="0" t="n">
        <v>18</v>
      </c>
      <c r="FL33" s="0" t="n">
        <v>23</v>
      </c>
      <c r="FM33" s="0" t="n">
        <v>2.2</v>
      </c>
      <c r="FN33" s="0" t="n">
        <v>2.1</v>
      </c>
      <c r="FO33" s="0" t="n">
        <v>0.389404</v>
      </c>
      <c r="FP33" s="0" t="n">
        <v>2.66113</v>
      </c>
      <c r="FQ33" s="0" t="n">
        <v>1.54785</v>
      </c>
      <c r="FR33" s="0" t="n">
        <v>2.3584</v>
      </c>
      <c r="FS33" s="0" t="n">
        <v>1.44897</v>
      </c>
      <c r="FT33" s="0" t="n">
        <v>2.44141</v>
      </c>
      <c r="FU33" s="0" t="n">
        <v>38.3056</v>
      </c>
      <c r="FV33" s="0" t="n">
        <v>24.2364</v>
      </c>
      <c r="FW33" s="0" t="n">
        <v>18</v>
      </c>
      <c r="FX33" s="0" t="n">
        <v>635.94</v>
      </c>
      <c r="FY33" s="0" t="n">
        <v>376.648</v>
      </c>
      <c r="FZ33" s="0" t="n">
        <v>22.9449</v>
      </c>
      <c r="GA33" s="0" t="n">
        <v>28.5387</v>
      </c>
      <c r="GB33" s="0" t="n">
        <v>30.0001</v>
      </c>
      <c r="GC33" s="0" t="n">
        <v>28.5049</v>
      </c>
      <c r="GD33" s="0" t="n">
        <v>28.5089</v>
      </c>
      <c r="GE33" s="0" t="n">
        <v>7.78007</v>
      </c>
      <c r="GF33" s="0" t="n">
        <v>39.0387</v>
      </c>
      <c r="GG33" s="0" t="n">
        <v>0</v>
      </c>
      <c r="GH33" s="0" t="n">
        <v>22.9453</v>
      </c>
      <c r="GI33" s="0" t="n">
        <v>103.771</v>
      </c>
      <c r="GJ33" s="0" t="n">
        <v>18.7236</v>
      </c>
      <c r="GK33" s="0" t="n">
        <v>100.466</v>
      </c>
      <c r="GL33" s="0" t="n">
        <v>100.328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354</v>
      </c>
      <c r="B1" s="0" t="s">
        <v>355</v>
      </c>
    </row>
    <row r="2" customFormat="false" ht="15" hidden="false" customHeight="false" outlineLevel="0" collapsed="false">
      <c r="A2" s="0" t="s">
        <v>356</v>
      </c>
      <c r="B2" s="0" t="s">
        <v>357</v>
      </c>
    </row>
    <row r="3" customFormat="false" ht="15" hidden="false" customHeight="false" outlineLevel="0" collapsed="false">
      <c r="A3" s="0" t="s">
        <v>358</v>
      </c>
      <c r="B3" s="0" t="s">
        <v>359</v>
      </c>
    </row>
    <row r="4" customFormat="false" ht="15" hidden="false" customHeight="false" outlineLevel="0" collapsed="false">
      <c r="A4" s="0" t="s">
        <v>360</v>
      </c>
      <c r="B4" s="0" t="s">
        <v>361</v>
      </c>
    </row>
    <row r="5" customFormat="false" ht="15" hidden="false" customHeight="false" outlineLevel="0" collapsed="false">
      <c r="A5" s="0" t="s">
        <v>362</v>
      </c>
      <c r="B5" s="0" t="s">
        <v>363</v>
      </c>
    </row>
    <row r="6" customFormat="false" ht="15" hidden="false" customHeight="false" outlineLevel="0" collapsed="false">
      <c r="A6" s="0" t="s">
        <v>364</v>
      </c>
      <c r="B6" s="0" t="s">
        <v>365</v>
      </c>
    </row>
    <row r="7" customFormat="false" ht="15" hidden="false" customHeight="false" outlineLevel="0" collapsed="false">
      <c r="A7" s="0" t="s">
        <v>366</v>
      </c>
      <c r="B7" s="0" t="s">
        <v>367</v>
      </c>
    </row>
    <row r="8" customFormat="false" ht="15" hidden="false" customHeight="false" outlineLevel="0" collapsed="false">
      <c r="A8" s="0" t="s">
        <v>368</v>
      </c>
      <c r="B8" s="0" t="s">
        <v>15</v>
      </c>
    </row>
    <row r="9" customFormat="false" ht="15" hidden="false" customHeight="false" outlineLevel="0" collapsed="false">
      <c r="A9" s="0" t="s">
        <v>369</v>
      </c>
      <c r="B9" s="0" t="s">
        <v>370</v>
      </c>
    </row>
    <row r="10" customFormat="false" ht="15" hidden="false" customHeight="false" outlineLevel="0" collapsed="false">
      <c r="A10" s="0" t="s">
        <v>371</v>
      </c>
      <c r="B10" s="0" t="s">
        <v>372</v>
      </c>
    </row>
    <row r="11" customFormat="false" ht="15" hidden="false" customHeight="false" outlineLevel="0" collapsed="false">
      <c r="A11" s="0" t="s">
        <v>373</v>
      </c>
      <c r="B11" s="0" t="s">
        <v>372</v>
      </c>
    </row>
    <row r="12" customFormat="false" ht="15" hidden="false" customHeight="false" outlineLevel="0" collapsed="false">
      <c r="A12" s="0" t="s">
        <v>374</v>
      </c>
      <c r="B12" s="0" t="s">
        <v>370</v>
      </c>
    </row>
    <row r="13" customFormat="false" ht="15" hidden="false" customHeight="false" outlineLevel="0" collapsed="false">
      <c r="A13" s="0" t="s">
        <v>375</v>
      </c>
      <c r="B13" s="0" t="s">
        <v>365</v>
      </c>
    </row>
    <row r="14" customFormat="false" ht="15" hidden="false" customHeight="false" outlineLevel="0" collapsed="false">
      <c r="A14" s="0" t="s">
        <v>376</v>
      </c>
      <c r="B14" s="0" t="s">
        <v>377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2021-08-07T14:25:43Z</dcterms:created>
  <dc:creator/>
  <dc:description/>
  <dc:language>en-US</dc:language>
  <cp:lastModifiedBy/>
  <dcterms:modified xsi:type="dcterms:W3CDTF">2021-08-07T14:25:43Z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