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<sst xmlns="http://schemas.openxmlformats.org/spreadsheetml/2006/main" count="1177" uniqueCount="390">
  <si>
    <t>File opened</t>
  </si>
  <si>
    <t>2023-01-12 15:31:59</t>
  </si>
  <si>
    <t>Console s/n</t>
  </si>
  <si>
    <t>68C-022410</t>
  </si>
  <si>
    <t>Console ver</t>
  </si>
  <si>
    <t>Bluestem v.2.0.02</t>
  </si>
  <si>
    <t>Scripts ver</t>
  </si>
  <si>
    <t>2021.06  2.0.01, June 2021</t>
  </si>
  <si>
    <t>Head s/n</t>
  </si>
  <si>
    <t>68H-422400</t>
  </si>
  <si>
    <t>Head ver</t>
  </si>
  <si>
    <t>1.4.7</t>
  </si>
  <si>
    <t>Head cal</t>
  </si>
  <si>
    <t>{"oxygen": "0", "co2azero": "0.978881", "co2aspan1": "1.00241", "co2aspan2": "-0.0353394", "co2aspan2a": "0.286102", "co2aspan2b": "0.2839", "co2aspanconc1": "2470", "co2aspanconc2": "293.8", "co2bzero": "0.91718", "co2bspan1": "1.00234", "co2bspan2": "-0.0349974", "co2bspan2a": "0.292534", "co2bspan2b": "0.290224", "co2bspanconc1": "2470", "co2bspanconc2": "293.8", "h2oazero": "1.10633", "h2oaspan1": "1.00064", "h2oaspan2": "0", "h2oaspan2a": "0.0661794", "h2oaspan2b": "0.066222", "h2oaspanconc1": "12.55", "h2oaspanconc2": "0", "h2obzero": "1.1035", "h2obspan1": "1.00137", "h2obspan2": "0", "h2obspan2a": "0.068989", "h2obspan2b": "0.0690837", "h2obspanconc1": "12.55", "h2obspanconc2": "0", "tazero": "0.0513821", "tbzero": "0.0164795", "flowmeterzero": "1.00344", "flowazero": "0.325", "flowbzero": "0.272", "chamberpressurezero": "2.53369", "ssa_ref": "39073.2", "ssb_ref": "26934.7"}</t>
  </si>
  <si>
    <t>Chamber type</t>
  </si>
  <si>
    <t>6800-01A</t>
  </si>
  <si>
    <t>Chamber s/n</t>
  </si>
  <si>
    <t>MPF-282085</t>
  </si>
  <si>
    <t>Chamber rev</t>
  </si>
  <si>
    <t>0</t>
  </si>
  <si>
    <t>Chamber cal</t>
  </si>
  <si>
    <t>Fluorometer</t>
  </si>
  <si>
    <t>Flr. Version</t>
  </si>
  <si>
    <t>15:31:59</t>
  </si>
  <si>
    <t>Stability Definition:	H2O_r (Meas): Slp&lt;0.05 Per=40	CO2_r (Meas): Slp&lt;0.1 Per=20</t>
  </si>
  <si>
    <t>SysConst</t>
  </si>
  <si>
    <t>AvgTime</t>
  </si>
  <si>
    <t>4</t>
  </si>
  <si>
    <t>Oxygen</t>
  </si>
  <si>
    <t>ChambConst</t>
  </si>
  <si>
    <t>Chamber</t>
  </si>
  <si>
    <t>Aperture</t>
  </si>
  <si>
    <t>2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</si>
  <si>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</si>
  <si>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</si>
  <si>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</si>
  <si>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</si>
  <si>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</si>
  <si>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</si>
  <si>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</si>
  <si>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</si>
  <si>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</si>
  <si>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</si>
  <si>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</si>
  <si>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</si>
  <si>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</si>
  <si>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</si>
  <si>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</si>
  <si>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</si>
  <si>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</si>
  <si>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</si>
  <si>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</si>
  <si>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</si>
  <si>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</si>
  <si>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</si>
  <si>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</si>
  <si>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</si>
  <si>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</si>
  <si>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</si>
  <si>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</si>
  <si>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</si>
  <si>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</si>
  <si>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</si>
  <si>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</si>
  <si>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</si>
  <si>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</si>
  <si>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</si>
  <si>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</si>
  <si>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</si>
  <si>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</si>
  <si>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</si>
  <si>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</si>
  <si>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</si>
  <si>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</si>
  <si>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</si>
  <si>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</si>
  <si>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</si>
  <si>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</si>
  <si>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</si>
  <si>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1.22752 92.1051 375.101 617.031 867.632 1082.38 1261.78 1414.15</t>
  </si>
  <si>
    <t>Fs_true</t>
  </si>
  <si>
    <t>0.319314 114.587 401.728 601.45 802.002 1003.27 1201.7 1400.31</t>
  </si>
  <si>
    <t>leak_wt</t>
  </si>
  <si>
    <t>SysObs</t>
  </si>
  <si>
    <t>UserDefCon</t>
  </si>
  <si>
    <t>GasEx</t>
  </si>
  <si>
    <t>Dynamic</t>
  </si>
  <si>
    <t>Leak</t>
  </si>
  <si>
    <t>LeafQ</t>
  </si>
  <si>
    <t>Meas</t>
  </si>
  <si>
    <t>FlrLS</t>
  </si>
  <si>
    <t>MchEvent</t>
  </si>
  <si>
    <t>Stability</t>
  </si>
  <si>
    <t>Raw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</si>
  <si>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</si>
  <si>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</si>
  <si>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</si>
  <si>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</si>
  <si>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</si>
  <si>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</si>
  <si>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</si>
  <si>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</si>
  <si>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</si>
  <si>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plant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</si>
  <si>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</si>
  <si>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</si>
  <si>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</si>
  <si>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</si>
  <si>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</si>
  <si>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</si>
  <si>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</si>
  <si>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</si>
  <si>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</si>
  <si>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</si>
  <si>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</si>
  <si>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</si>
  <si>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</si>
  <si>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</si>
  <si>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</si>
  <si>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</si>
  <si>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</si>
  <si>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</si>
  <si>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</si>
  <si>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</si>
  <si>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</si>
  <si>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</si>
  <si>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</si>
  <si>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</si>
  <si>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</si>
  <si>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</si>
  <si>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</si>
  <si>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</si>
  <si>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</si>
  <si>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</si>
  <si>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</si>
  <si>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</si>
  <si>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</si>
  <si>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</si>
  <si>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</si>
  <si>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</si>
  <si>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</si>
  <si>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</si>
  <si>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</si>
  <si>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</si>
  <si>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</si>
  <si>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</si>
  <si>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</si>
  <si>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</si>
  <si>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</si>
  <si>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</si>
  <si>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</si>
  <si>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</si>
  <si>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</si>
  <si>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</si>
  <si>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</si>
  <si>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</si>
  <si>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</si>
  <si>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</si>
  <si>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</si>
  <si>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</si>
  <si>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</si>
  <si>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</si>
  <si>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</si>
  <si>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</si>
  <si>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</si>
  <si>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</si>
  <si>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</si>
  <si>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</si>
  <si>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</si>
  <si>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</si>
  <si>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</si>
  <si>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</si>
  <si>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</si>
  <si>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</si>
  <si>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</si>
  <si>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</si>
  <si>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</si>
  <si>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</si>
  <si>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</si>
  <si>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</si>
  <si>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</si>
  <si>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</si>
  <si>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</si>
  <si>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</si>
  <si>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</si>
  <si>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</si>
  <si>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</si>
  <si>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</si>
  <si>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</si>
  <si>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</si>
  <si>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</si>
  <si>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</si>
  <si>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</si>
  <si>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</si>
  <si>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</si>
  <si>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</si>
  <si>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</si>
  <si>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</si>
  <si>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CO2_r:MN</t>
  </si>
  <si>
    <t>CO2_r:SLP</t>
  </si>
  <si>
    <t>CO2_r:SD</t>
  </si>
  <si>
    <t>CO2_r:OK</t>
  </si>
  <si>
    <t>H2O_r:MN</t>
  </si>
  <si>
    <t>H2O_r:SLP</t>
  </si>
  <si>
    <t>H2O_r:SD</t>
  </si>
  <si>
    <t>H2O_r:OK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</si>
  <si>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</si>
  <si>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</si>
  <si>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</si>
  <si>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</si>
  <si>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</si>
  <si>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</si>
  <si>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</si>
  <si>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</si>
  <si>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</si>
  <si>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</si>
  <si>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</si>
  <si>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</si>
  <si>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</si>
  <si>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</si>
  <si>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</si>
  <si>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</si>
  <si>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</si>
  <si>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</si>
  <si>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</si>
  <si>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</si>
  <si>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</si>
  <si>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</si>
  <si>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</si>
  <si>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</si>
  <si>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</si>
  <si>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</si>
  <si>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</si>
  <si>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</si>
  <si>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</si>
  <si>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</si>
  <si>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</si>
  <si>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</si>
  <si>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</si>
  <si>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</si>
  <si>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</si>
  <si>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</si>
  <si>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</si>
  <si>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</si>
  <si>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</si>
  <si>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</si>
  <si>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</si>
  <si>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</si>
  <si>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</si>
  <si>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</si>
  <si>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</si>
  <si>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</si>
  <si>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</si>
  <si>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</si>
  <si>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</si>
  <si>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</si>
  <si>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</si>
  <si>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</si>
  <si>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</si>
  <si>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</si>
  <si>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</si>
  <si>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</si>
  <si>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</si>
  <si>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</si>
  <si>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</si>
  <si>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</si>
  <si>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</si>
  <si>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</si>
  <si>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</si>
  <si>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</si>
  <si>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</si>
  <si>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</si>
  <si>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</si>
  <si>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</si>
  <si>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</si>
  <si>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</si>
  <si>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</si>
  <si>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</si>
  <si>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</si>
  <si>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</si>
  <si>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</si>
  <si>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</si>
  <si>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</si>
  <si>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</si>
  <si>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</si>
  <si>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</si>
  <si>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</si>
  <si>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</si>
  <si>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</si>
  <si>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</si>
  <si>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</si>
  <si>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</si>
  <si>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</si>
  <si>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min</t>
  </si>
  <si>
    <t>20230112 15:35:57</t>
  </si>
  <si>
    <t>15:35:57</t>
  </si>
  <si>
    <t>none</t>
  </si>
  <si>
    <t>0: Broadleaf</t>
  </si>
  <si>
    <t>15:33:03</t>
  </si>
  <si>
    <t>2/2</t>
  </si>
  <si>
    <t>20230112 15:38:03</t>
  </si>
  <si>
    <t>15:38:03</t>
  </si>
  <si>
    <t>20230112 15:40:12</t>
  </si>
  <si>
    <t>15:40:12</t>
  </si>
  <si>
    <t>20230112 15:42:12</t>
  </si>
  <si>
    <t>15:42:12</t>
  </si>
  <si>
    <t>20230112 15:44:13</t>
  </si>
  <si>
    <t>15:44:13</t>
  </si>
  <si>
    <t>20230112 15:46:19</t>
  </si>
  <si>
    <t>15:46:19</t>
  </si>
  <si>
    <t>20230112 15:48:19</t>
  </si>
  <si>
    <t>15:48:19</t>
  </si>
  <si>
    <t>2</t>
  </si>
  <si>
    <t>20230112 15:55:39</t>
  </si>
  <si>
    <t>15:55:39</t>
  </si>
  <si>
    <t>15:53:07</t>
  </si>
  <si>
    <t>20230112 15:58:06</t>
  </si>
  <si>
    <t>15:58:06</t>
  </si>
  <si>
    <t>20230112 16:00:08</t>
  </si>
  <si>
    <t>16:00:08</t>
  </si>
  <si>
    <t>20230112 16:02:14</t>
  </si>
  <si>
    <t>16:02:14</t>
  </si>
  <si>
    <t>20230112 16:04:14</t>
  </si>
  <si>
    <t>16:04:14</t>
  </si>
  <si>
    <t>20230112 16:06:15</t>
  </si>
  <si>
    <t>16:06:15</t>
  </si>
  <si>
    <t>20230112 16:08:21</t>
  </si>
  <si>
    <t>16:08:21</t>
  </si>
  <si>
    <t>21</t>
  </si>
  <si>
    <t>20230112 16:17:21</t>
  </si>
  <si>
    <t>16:17:21</t>
  </si>
  <si>
    <t>16:14:29</t>
  </si>
  <si>
    <t>20230112 16:19:44</t>
  </si>
  <si>
    <t>16:19:44</t>
  </si>
  <si>
    <t>20230112 16:21:48</t>
  </si>
  <si>
    <t>16:21:48</t>
  </si>
  <si>
    <t>20230112 16:23:48</t>
  </si>
  <si>
    <t>16:23:48</t>
  </si>
  <si>
    <t>20230112 16:25:49</t>
  </si>
  <si>
    <t>16:25:49</t>
  </si>
  <si>
    <t>20230112 16:27:49</t>
  </si>
  <si>
    <t>16:27:49</t>
  </si>
  <si>
    <t>1/2</t>
  </si>
  <si>
    <t>20230112 16:29:55</t>
  </si>
  <si>
    <t>16:29:55</t>
  </si>
  <si>
    <t>20230112 16:39:37</t>
  </si>
  <si>
    <t>16:39:37</t>
  </si>
  <si>
    <t>16:36:45</t>
  </si>
  <si>
    <t>20230112 16:41:44</t>
  </si>
  <si>
    <t>16:41:44</t>
  </si>
  <si>
    <t>20230112 16:43:44</t>
  </si>
  <si>
    <t>16:43:44</t>
  </si>
  <si>
    <t>20230112 16:45:46</t>
  </si>
  <si>
    <t>16:45:46</t>
  </si>
  <si>
    <t>20230112 16:47:48</t>
  </si>
  <si>
    <t>16:47:48</t>
  </si>
  <si>
    <t>20230112 16:49:54</t>
  </si>
  <si>
    <t>16:49:54</t>
  </si>
  <si>
    <t>20230112 16:52:01</t>
  </si>
  <si>
    <t>16:52:01</t>
  </si>
  <si>
    <t>20230112 17:06:41</t>
  </si>
  <si>
    <t>17:06:41</t>
  </si>
  <si>
    <t>17:03:56</t>
  </si>
  <si>
    <t>20230112 17:08:54</t>
  </si>
  <si>
    <t>17:08:54</t>
  </si>
  <si>
    <t>20230112 17:10:54</t>
  </si>
  <si>
    <t>17:10:54</t>
  </si>
  <si>
    <t>20230112 17:12:55</t>
  </si>
  <si>
    <t>17:12:55</t>
  </si>
  <si>
    <t>20230112 17:14:56</t>
  </si>
  <si>
    <t>17:14:56</t>
  </si>
  <si>
    <t>20230112 17:16:56</t>
  </si>
  <si>
    <t>17:16:56</t>
  </si>
  <si>
    <t>20230112 17:18:57</t>
  </si>
  <si>
    <t>17:18:57</t>
  </si>
  <si>
    <t>20230112 17:37:54</t>
  </si>
  <si>
    <t>17:37:54</t>
  </si>
  <si>
    <t>17:35:13</t>
  </si>
  <si>
    <t>20230112 17:39:58</t>
  </si>
  <si>
    <t>17:39:58</t>
  </si>
  <si>
    <t>20230112 17:41:58</t>
  </si>
  <si>
    <t>17:41:58</t>
  </si>
  <si>
    <t>20230112 17:43:59</t>
  </si>
  <si>
    <t>17:43:59</t>
  </si>
  <si>
    <t>20230112 17:46:12</t>
  </si>
  <si>
    <t>17:46:12</t>
  </si>
  <si>
    <t>20230112 17:48:21</t>
  </si>
  <si>
    <t>17:48:21</t>
  </si>
  <si>
    <t>20230112 17:50:25</t>
  </si>
  <si>
    <t>17:50:25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</si>
</sst>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T70"/>
  <sheetViews>
    <sheetView tabSelected="1" workbookViewId="0"/>
  </sheetViews>
  <sheetFormatPr defaultRowHeight="15"/>
  <sheetData>
    <row r="2" spans="1:176">
      <c r="A2" t="s">
        <v>25</v>
      </c>
      <c r="B2" t="s">
        <v>26</v>
      </c>
      <c r="C2" t="s">
        <v>28</v>
      </c>
    </row>
    <row r="3" spans="1:176">
      <c r="B3" t="s">
        <v>27</v>
      </c>
      <c r="C3" t="s">
        <v>19</v>
      </c>
    </row>
    <row r="4" spans="1:176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6">
      <c r="B5" t="s">
        <v>15</v>
      </c>
      <c r="C5" t="s">
        <v>32</v>
      </c>
      <c r="D5">
        <v>0.572</v>
      </c>
      <c r="E5">
        <v>0.3872742</v>
      </c>
      <c r="F5">
        <v>-0.01870584</v>
      </c>
      <c r="G5">
        <v>0</v>
      </c>
      <c r="H5">
        <v>-0.00737389</v>
      </c>
      <c r="I5">
        <v>1</v>
      </c>
      <c r="J5">
        <v>2</v>
      </c>
      <c r="K5">
        <v>96.90000000000001</v>
      </c>
    </row>
    <row r="6" spans="1:176">
      <c r="A6" t="s">
        <v>41</v>
      </c>
      <c r="B6" t="s">
        <v>42</v>
      </c>
    </row>
    <row r="7" spans="1:176">
      <c r="B7">
        <v>2</v>
      </c>
    </row>
    <row r="8" spans="1:176">
      <c r="A8" t="s">
        <v>43</v>
      </c>
      <c r="B8" t="s">
        <v>44</v>
      </c>
      <c r="C8" t="s">
        <v>45</v>
      </c>
      <c r="D8" t="s">
        <v>46</v>
      </c>
      <c r="E8" t="s">
        <v>47</v>
      </c>
    </row>
    <row r="9" spans="1:176">
      <c r="B9">
        <v>0</v>
      </c>
      <c r="C9">
        <v>1</v>
      </c>
      <c r="D9">
        <v>0</v>
      </c>
      <c r="E9">
        <v>0</v>
      </c>
    </row>
    <row r="10" spans="1:176">
      <c r="A10" t="s">
        <v>48</v>
      </c>
      <c r="B10" t="s">
        <v>49</v>
      </c>
      <c r="C10" t="s">
        <v>51</v>
      </c>
      <c r="D10" t="s">
        <v>53</v>
      </c>
      <c r="E10" t="s">
        <v>54</v>
      </c>
      <c r="F10" t="s">
        <v>55</v>
      </c>
      <c r="G10" t="s">
        <v>56</v>
      </c>
      <c r="H10" t="s">
        <v>57</v>
      </c>
      <c r="I10" t="s">
        <v>58</v>
      </c>
      <c r="J10" t="s">
        <v>59</v>
      </c>
      <c r="K10" t="s">
        <v>60</v>
      </c>
      <c r="L10" t="s">
        <v>61</v>
      </c>
      <c r="M10" t="s">
        <v>62</v>
      </c>
      <c r="N10" t="s">
        <v>63</v>
      </c>
      <c r="O10" t="s">
        <v>64</v>
      </c>
      <c r="P10" t="s">
        <v>65</v>
      </c>
      <c r="Q10" t="s">
        <v>66</v>
      </c>
    </row>
    <row r="11" spans="1:176">
      <c r="B11" t="s">
        <v>50</v>
      </c>
      <c r="C11" t="s">
        <v>52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</v>
      </c>
      <c r="L11">
        <v>0.1512</v>
      </c>
      <c r="M11">
        <v>0.161</v>
      </c>
      <c r="N11">
        <v>0.2262</v>
      </c>
      <c r="O11">
        <v>0.1575</v>
      </c>
      <c r="P11">
        <v>0.1596</v>
      </c>
      <c r="Q11">
        <v>0.2175</v>
      </c>
    </row>
    <row r="12" spans="1:176">
      <c r="A12" t="s">
        <v>67</v>
      </c>
      <c r="B12" t="s">
        <v>68</v>
      </c>
      <c r="C12" t="s">
        <v>69</v>
      </c>
      <c r="D12" t="s">
        <v>70</v>
      </c>
      <c r="E12" t="s">
        <v>71</v>
      </c>
      <c r="F12" t="s">
        <v>72</v>
      </c>
    </row>
    <row r="13" spans="1:176">
      <c r="B13">
        <v>0</v>
      </c>
      <c r="C13">
        <v>0</v>
      </c>
      <c r="D13">
        <v>0</v>
      </c>
      <c r="E13">
        <v>0</v>
      </c>
      <c r="F13">
        <v>1</v>
      </c>
    </row>
    <row r="14" spans="1:176">
      <c r="A14" t="s">
        <v>73</v>
      </c>
      <c r="B14" t="s">
        <v>74</v>
      </c>
      <c r="C14" t="s">
        <v>75</v>
      </c>
      <c r="D14" t="s">
        <v>76</v>
      </c>
      <c r="E14" t="s">
        <v>77</v>
      </c>
      <c r="F14" t="s">
        <v>78</v>
      </c>
      <c r="G14" t="s">
        <v>80</v>
      </c>
      <c r="H14" t="s">
        <v>82</v>
      </c>
    </row>
    <row r="15" spans="1:176">
      <c r="B15">
        <v>-6276</v>
      </c>
      <c r="C15">
        <v>6.6</v>
      </c>
      <c r="D15">
        <v>1.709E-05</v>
      </c>
      <c r="E15">
        <v>3.11</v>
      </c>
      <c r="F15" t="s">
        <v>79</v>
      </c>
      <c r="G15" t="s">
        <v>81</v>
      </c>
      <c r="H15">
        <v>0</v>
      </c>
    </row>
    <row r="16" spans="1:176">
      <c r="A16" t="s">
        <v>83</v>
      </c>
      <c r="B16" t="s">
        <v>83</v>
      </c>
      <c r="C16" t="s">
        <v>83</v>
      </c>
      <c r="D16" t="s">
        <v>83</v>
      </c>
      <c r="E16" t="s">
        <v>83</v>
      </c>
      <c r="F16" t="s">
        <v>83</v>
      </c>
      <c r="G16" t="s">
        <v>84</v>
      </c>
      <c r="H16" t="s">
        <v>85</v>
      </c>
      <c r="I16" t="s">
        <v>85</v>
      </c>
      <c r="J16" t="s">
        <v>85</v>
      </c>
      <c r="K16" t="s">
        <v>85</v>
      </c>
      <c r="L16" t="s">
        <v>85</v>
      </c>
      <c r="M16" t="s">
        <v>85</v>
      </c>
      <c r="N16" t="s">
        <v>85</v>
      </c>
      <c r="O16" t="s">
        <v>85</v>
      </c>
      <c r="P16" t="s">
        <v>85</v>
      </c>
      <c r="Q16" t="s">
        <v>85</v>
      </c>
      <c r="R16" t="s">
        <v>85</v>
      </c>
      <c r="S16" t="s">
        <v>85</v>
      </c>
      <c r="T16" t="s">
        <v>85</v>
      </c>
      <c r="U16" t="s">
        <v>85</v>
      </c>
      <c r="V16" t="s">
        <v>85</v>
      </c>
      <c r="W16" t="s">
        <v>85</v>
      </c>
      <c r="X16" t="s">
        <v>85</v>
      </c>
      <c r="Y16" t="s">
        <v>85</v>
      </c>
      <c r="Z16" t="s">
        <v>85</v>
      </c>
      <c r="AA16" t="s">
        <v>85</v>
      </c>
      <c r="AB16" t="s">
        <v>85</v>
      </c>
      <c r="AC16" t="s">
        <v>85</v>
      </c>
      <c r="AD16" t="s">
        <v>85</v>
      </c>
      <c r="AE16" t="s">
        <v>85</v>
      </c>
      <c r="AF16" t="s">
        <v>85</v>
      </c>
      <c r="AG16" t="s">
        <v>85</v>
      </c>
      <c r="AH16" t="s">
        <v>86</v>
      </c>
      <c r="AI16" t="s">
        <v>86</v>
      </c>
      <c r="AJ16" t="s">
        <v>86</v>
      </c>
      <c r="AK16" t="s">
        <v>86</v>
      </c>
      <c r="AL16" t="s">
        <v>86</v>
      </c>
      <c r="AM16" t="s">
        <v>86</v>
      </c>
      <c r="AN16" t="s">
        <v>86</v>
      </c>
      <c r="AO16" t="s">
        <v>86</v>
      </c>
      <c r="AP16" t="s">
        <v>86</v>
      </c>
      <c r="AQ16" t="s">
        <v>86</v>
      </c>
      <c r="AR16" t="s">
        <v>87</v>
      </c>
      <c r="AS16" t="s">
        <v>87</v>
      </c>
      <c r="AT16" t="s">
        <v>87</v>
      </c>
      <c r="AU16" t="s">
        <v>87</v>
      </c>
      <c r="AV16" t="s">
        <v>87</v>
      </c>
      <c r="AW16" t="s">
        <v>88</v>
      </c>
      <c r="AX16" t="s">
        <v>88</v>
      </c>
      <c r="AY16" t="s">
        <v>88</v>
      </c>
      <c r="AZ16" t="s">
        <v>88</v>
      </c>
      <c r="BA16" t="s">
        <v>41</v>
      </c>
      <c r="BB16" t="s">
        <v>41</v>
      </c>
      <c r="BC16" t="s">
        <v>41</v>
      </c>
      <c r="BD16" t="s">
        <v>41</v>
      </c>
      <c r="BE16" t="s">
        <v>89</v>
      </c>
      <c r="BF16" t="s">
        <v>89</v>
      </c>
      <c r="BG16" t="s">
        <v>89</v>
      </c>
      <c r="BH16" t="s">
        <v>89</v>
      </c>
      <c r="BI16" t="s">
        <v>89</v>
      </c>
      <c r="BJ16" t="s">
        <v>89</v>
      </c>
      <c r="BK16" t="s">
        <v>89</v>
      </c>
      <c r="BL16" t="s">
        <v>89</v>
      </c>
      <c r="BM16" t="s">
        <v>89</v>
      </c>
      <c r="BN16" t="s">
        <v>89</v>
      </c>
      <c r="BO16" t="s">
        <v>89</v>
      </c>
      <c r="BP16" t="s">
        <v>89</v>
      </c>
      <c r="BQ16" t="s">
        <v>89</v>
      </c>
      <c r="BR16" t="s">
        <v>89</v>
      </c>
      <c r="BS16" t="s">
        <v>89</v>
      </c>
      <c r="BT16" t="s">
        <v>89</v>
      </c>
      <c r="BU16" t="s">
        <v>89</v>
      </c>
      <c r="BV16" t="s">
        <v>89</v>
      </c>
      <c r="BW16" t="s">
        <v>90</v>
      </c>
      <c r="BX16" t="s">
        <v>90</v>
      </c>
      <c r="BY16" t="s">
        <v>90</v>
      </c>
      <c r="BZ16" t="s">
        <v>90</v>
      </c>
      <c r="CA16" t="s">
        <v>90</v>
      </c>
      <c r="CB16" t="s">
        <v>90</v>
      </c>
      <c r="CC16" t="s">
        <v>90</v>
      </c>
      <c r="CD16" t="s">
        <v>90</v>
      </c>
      <c r="CE16" t="s">
        <v>90</v>
      </c>
      <c r="CF16" t="s">
        <v>90</v>
      </c>
      <c r="CG16" t="s">
        <v>90</v>
      </c>
      <c r="CH16" t="s">
        <v>90</v>
      </c>
      <c r="CI16" t="s">
        <v>90</v>
      </c>
      <c r="CJ16" t="s">
        <v>90</v>
      </c>
      <c r="CK16" t="s">
        <v>90</v>
      </c>
      <c r="CL16" t="s">
        <v>90</v>
      </c>
      <c r="CM16" t="s">
        <v>90</v>
      </c>
      <c r="CN16" t="s">
        <v>90</v>
      </c>
      <c r="CO16" t="s">
        <v>91</v>
      </c>
      <c r="CP16" t="s">
        <v>91</v>
      </c>
      <c r="CQ16" t="s">
        <v>91</v>
      </c>
      <c r="CR16" t="s">
        <v>91</v>
      </c>
      <c r="CS16" t="s">
        <v>91</v>
      </c>
      <c r="CT16" t="s">
        <v>91</v>
      </c>
      <c r="CU16" t="s">
        <v>91</v>
      </c>
      <c r="CV16" t="s">
        <v>91</v>
      </c>
      <c r="CW16" t="s">
        <v>91</v>
      </c>
      <c r="CX16" t="s">
        <v>91</v>
      </c>
      <c r="CY16" t="s">
        <v>91</v>
      </c>
      <c r="CZ16" t="s">
        <v>91</v>
      </c>
      <c r="DA16" t="s">
        <v>91</v>
      </c>
      <c r="DB16" t="s">
        <v>92</v>
      </c>
      <c r="DC16" t="s">
        <v>92</v>
      </c>
      <c r="DD16" t="s">
        <v>92</v>
      </c>
      <c r="DE16" t="s">
        <v>92</v>
      </c>
      <c r="DF16" t="s">
        <v>92</v>
      </c>
      <c r="DG16" t="s">
        <v>92</v>
      </c>
      <c r="DH16" t="s">
        <v>92</v>
      </c>
      <c r="DI16" t="s">
        <v>92</v>
      </c>
      <c r="DJ16" t="s">
        <v>92</v>
      </c>
      <c r="DK16" t="s">
        <v>92</v>
      </c>
      <c r="DL16" t="s">
        <v>92</v>
      </c>
      <c r="DM16" t="s">
        <v>93</v>
      </c>
      <c r="DN16" t="s">
        <v>93</v>
      </c>
      <c r="DO16" t="s">
        <v>93</v>
      </c>
      <c r="DP16" t="s">
        <v>93</v>
      </c>
      <c r="DQ16" t="s">
        <v>93</v>
      </c>
      <c r="DR16" t="s">
        <v>93</v>
      </c>
      <c r="DS16" t="s">
        <v>93</v>
      </c>
      <c r="DT16" t="s">
        <v>93</v>
      </c>
      <c r="DU16" t="s">
        <v>93</v>
      </c>
      <c r="DV16" t="s">
        <v>93</v>
      </c>
      <c r="DW16" t="s">
        <v>93</v>
      </c>
      <c r="DX16" t="s">
        <v>93</v>
      </c>
      <c r="DY16" t="s">
        <v>93</v>
      </c>
      <c r="DZ16" t="s">
        <v>93</v>
      </c>
      <c r="EA16" t="s">
        <v>93</v>
      </c>
      <c r="EB16" t="s">
        <v>93</v>
      </c>
      <c r="EC16" t="s">
        <v>93</v>
      </c>
      <c r="ED16" t="s">
        <v>93</v>
      </c>
      <c r="EE16" t="s">
        <v>94</v>
      </c>
      <c r="EF16" t="s">
        <v>94</v>
      </c>
      <c r="EG16" t="s">
        <v>94</v>
      </c>
      <c r="EH16" t="s">
        <v>94</v>
      </c>
      <c r="EI16" t="s">
        <v>94</v>
      </c>
      <c r="EJ16" t="s">
        <v>94</v>
      </c>
      <c r="EK16" t="s">
        <v>94</v>
      </c>
      <c r="EL16" t="s">
        <v>94</v>
      </c>
      <c r="EM16" t="s">
        <v>94</v>
      </c>
      <c r="EN16" t="s">
        <v>94</v>
      </c>
      <c r="EO16" t="s">
        <v>94</v>
      </c>
      <c r="EP16" t="s">
        <v>94</v>
      </c>
      <c r="EQ16" t="s">
        <v>94</v>
      </c>
      <c r="ER16" t="s">
        <v>94</v>
      </c>
      <c r="ES16" t="s">
        <v>94</v>
      </c>
      <c r="ET16" t="s">
        <v>94</v>
      </c>
      <c r="EU16" t="s">
        <v>94</v>
      </c>
      <c r="EV16" t="s">
        <v>94</v>
      </c>
      <c r="EW16" t="s">
        <v>95</v>
      </c>
      <c r="EX16" t="s">
        <v>95</v>
      </c>
      <c r="EY16" t="s">
        <v>95</v>
      </c>
      <c r="EZ16" t="s">
        <v>95</v>
      </c>
      <c r="FA16" t="s">
        <v>95</v>
      </c>
      <c r="FB16" t="s">
        <v>95</v>
      </c>
      <c r="FC16" t="s">
        <v>95</v>
      </c>
      <c r="FD16" t="s">
        <v>95</v>
      </c>
      <c r="FE16" t="s">
        <v>96</v>
      </c>
      <c r="FF16" t="s">
        <v>96</v>
      </c>
      <c r="FG16" t="s">
        <v>96</v>
      </c>
      <c r="FH16" t="s">
        <v>96</v>
      </c>
      <c r="FI16" t="s">
        <v>96</v>
      </c>
      <c r="FJ16" t="s">
        <v>96</v>
      </c>
      <c r="FK16" t="s">
        <v>96</v>
      </c>
      <c r="FL16" t="s">
        <v>96</v>
      </c>
      <c r="FM16" t="s">
        <v>96</v>
      </c>
      <c r="FN16" t="s">
        <v>96</v>
      </c>
      <c r="FO16" t="s">
        <v>96</v>
      </c>
      <c r="FP16" t="s">
        <v>96</v>
      </c>
      <c r="FQ16" t="s">
        <v>96</v>
      </c>
      <c r="FR16" t="s">
        <v>96</v>
      </c>
      <c r="FS16" t="s">
        <v>96</v>
      </c>
      <c r="FT16" t="s">
        <v>96</v>
      </c>
    </row>
    <row r="17" spans="1:176">
      <c r="A17" t="s">
        <v>97</v>
      </c>
      <c r="B17" t="s">
        <v>98</v>
      </c>
      <c r="C17" t="s">
        <v>99</v>
      </c>
      <c r="D17" t="s">
        <v>100</v>
      </c>
      <c r="E17" t="s">
        <v>101</v>
      </c>
      <c r="F17" t="s">
        <v>102</v>
      </c>
      <c r="G17" t="s">
        <v>103</v>
      </c>
      <c r="H17" t="s">
        <v>104</v>
      </c>
      <c r="I17" t="s">
        <v>105</v>
      </c>
      <c r="J17" t="s">
        <v>106</v>
      </c>
      <c r="K17" t="s">
        <v>107</v>
      </c>
      <c r="L17" t="s">
        <v>108</v>
      </c>
      <c r="M17" t="s">
        <v>109</v>
      </c>
      <c r="N17" t="s">
        <v>110</v>
      </c>
      <c r="O17" t="s">
        <v>111</v>
      </c>
      <c r="P17" t="s">
        <v>112</v>
      </c>
      <c r="Q17" t="s">
        <v>113</v>
      </c>
      <c r="R17" t="s">
        <v>114</v>
      </c>
      <c r="S17" t="s">
        <v>115</v>
      </c>
      <c r="T17" t="s">
        <v>116</v>
      </c>
      <c r="U17" t="s">
        <v>117</v>
      </c>
      <c r="V17" t="s">
        <v>118</v>
      </c>
      <c r="W17" t="s">
        <v>119</v>
      </c>
      <c r="X17" t="s">
        <v>120</v>
      </c>
      <c r="Y17" t="s">
        <v>121</v>
      </c>
      <c r="Z17" t="s">
        <v>122</v>
      </c>
      <c r="AA17" t="s">
        <v>123</v>
      </c>
      <c r="AB17" t="s">
        <v>124</v>
      </c>
      <c r="AC17" t="s">
        <v>125</v>
      </c>
      <c r="AD17" t="s">
        <v>126</v>
      </c>
      <c r="AE17" t="s">
        <v>127</v>
      </c>
      <c r="AF17" t="s">
        <v>128</v>
      </c>
      <c r="AG17" t="s">
        <v>129</v>
      </c>
      <c r="AH17" t="s">
        <v>130</v>
      </c>
      <c r="AI17" t="s">
        <v>131</v>
      </c>
      <c r="AJ17" t="s">
        <v>132</v>
      </c>
      <c r="AK17" t="s">
        <v>133</v>
      </c>
      <c r="AL17" t="s">
        <v>134</v>
      </c>
      <c r="AM17" t="s">
        <v>135</v>
      </c>
      <c r="AN17" t="s">
        <v>136</v>
      </c>
      <c r="AO17" t="s">
        <v>137</v>
      </c>
      <c r="AP17" t="s">
        <v>138</v>
      </c>
      <c r="AQ17" t="s">
        <v>139</v>
      </c>
      <c r="AR17" t="s">
        <v>87</v>
      </c>
      <c r="AS17" t="s">
        <v>140</v>
      </c>
      <c r="AT17" t="s">
        <v>141</v>
      </c>
      <c r="AU17" t="s">
        <v>142</v>
      </c>
      <c r="AV17" t="s">
        <v>143</v>
      </c>
      <c r="AW17" t="s">
        <v>144</v>
      </c>
      <c r="AX17" t="s">
        <v>145</v>
      </c>
      <c r="AY17" t="s">
        <v>146</v>
      </c>
      <c r="AZ17" t="s">
        <v>147</v>
      </c>
      <c r="BA17" t="s">
        <v>148</v>
      </c>
      <c r="BB17" t="s">
        <v>149</v>
      </c>
      <c r="BC17" t="s">
        <v>150</v>
      </c>
      <c r="BD17" t="s">
        <v>151</v>
      </c>
      <c r="BE17" t="s">
        <v>104</v>
      </c>
      <c r="BF17" t="s">
        <v>152</v>
      </c>
      <c r="BG17" t="s">
        <v>153</v>
      </c>
      <c r="BH17" t="s">
        <v>154</v>
      </c>
      <c r="BI17" t="s">
        <v>155</v>
      </c>
      <c r="BJ17" t="s">
        <v>156</v>
      </c>
      <c r="BK17" t="s">
        <v>157</v>
      </c>
      <c r="BL17" t="s">
        <v>158</v>
      </c>
      <c r="BM17" t="s">
        <v>159</v>
      </c>
      <c r="BN17" t="s">
        <v>160</v>
      </c>
      <c r="BO17" t="s">
        <v>161</v>
      </c>
      <c r="BP17" t="s">
        <v>162</v>
      </c>
      <c r="BQ17" t="s">
        <v>163</v>
      </c>
      <c r="BR17" t="s">
        <v>164</v>
      </c>
      <c r="BS17" t="s">
        <v>165</v>
      </c>
      <c r="BT17" t="s">
        <v>166</v>
      </c>
      <c r="BU17" t="s">
        <v>167</v>
      </c>
      <c r="BV17" t="s">
        <v>168</v>
      </c>
      <c r="BW17" t="s">
        <v>169</v>
      </c>
      <c r="BX17" t="s">
        <v>170</v>
      </c>
      <c r="BY17" t="s">
        <v>171</v>
      </c>
      <c r="BZ17" t="s">
        <v>172</v>
      </c>
      <c r="CA17" t="s">
        <v>173</v>
      </c>
      <c r="CB17" t="s">
        <v>174</v>
      </c>
      <c r="CC17" t="s">
        <v>175</v>
      </c>
      <c r="CD17" t="s">
        <v>176</v>
      </c>
      <c r="CE17" t="s">
        <v>177</v>
      </c>
      <c r="CF17" t="s">
        <v>178</v>
      </c>
      <c r="CG17" t="s">
        <v>179</v>
      </c>
      <c r="CH17" t="s">
        <v>180</v>
      </c>
      <c r="CI17" t="s">
        <v>181</v>
      </c>
      <c r="CJ17" t="s">
        <v>182</v>
      </c>
      <c r="CK17" t="s">
        <v>183</v>
      </c>
      <c r="CL17" t="s">
        <v>184</v>
      </c>
      <c r="CM17" t="s">
        <v>185</v>
      </c>
      <c r="CN17" t="s">
        <v>186</v>
      </c>
      <c r="CO17" t="s">
        <v>98</v>
      </c>
      <c r="CP17" t="s">
        <v>101</v>
      </c>
      <c r="CQ17" t="s">
        <v>187</v>
      </c>
      <c r="CR17" t="s">
        <v>188</v>
      </c>
      <c r="CS17" t="s">
        <v>189</v>
      </c>
      <c r="CT17" t="s">
        <v>190</v>
      </c>
      <c r="CU17" t="s">
        <v>191</v>
      </c>
      <c r="CV17" t="s">
        <v>192</v>
      </c>
      <c r="CW17" t="s">
        <v>193</v>
      </c>
      <c r="CX17" t="s">
        <v>194</v>
      </c>
      <c r="CY17" t="s">
        <v>195</v>
      </c>
      <c r="CZ17" t="s">
        <v>196</v>
      </c>
      <c r="DA17" t="s">
        <v>197</v>
      </c>
      <c r="DB17" t="s">
        <v>198</v>
      </c>
      <c r="DC17" t="s">
        <v>199</v>
      </c>
      <c r="DD17" t="s">
        <v>200</v>
      </c>
      <c r="DE17" t="s">
        <v>201</v>
      </c>
      <c r="DF17" t="s">
        <v>202</v>
      </c>
      <c r="DG17" t="s">
        <v>203</v>
      </c>
      <c r="DH17" t="s">
        <v>204</v>
      </c>
      <c r="DI17" t="s">
        <v>205</v>
      </c>
      <c r="DJ17" t="s">
        <v>206</v>
      </c>
      <c r="DK17" t="s">
        <v>207</v>
      </c>
      <c r="DL17" t="s">
        <v>208</v>
      </c>
      <c r="DM17" t="s">
        <v>209</v>
      </c>
      <c r="DN17" t="s">
        <v>210</v>
      </c>
      <c r="DO17" t="s">
        <v>211</v>
      </c>
      <c r="DP17" t="s">
        <v>212</v>
      </c>
      <c r="DQ17" t="s">
        <v>213</v>
      </c>
      <c r="DR17" t="s">
        <v>214</v>
      </c>
      <c r="DS17" t="s">
        <v>215</v>
      </c>
      <c r="DT17" t="s">
        <v>216</v>
      </c>
      <c r="DU17" t="s">
        <v>217</v>
      </c>
      <c r="DV17" t="s">
        <v>218</v>
      </c>
      <c r="DW17" t="s">
        <v>219</v>
      </c>
      <c r="DX17" t="s">
        <v>220</v>
      </c>
      <c r="DY17" t="s">
        <v>221</v>
      </c>
      <c r="DZ17" t="s">
        <v>222</v>
      </c>
      <c r="EA17" t="s">
        <v>223</v>
      </c>
      <c r="EB17" t="s">
        <v>224</v>
      </c>
      <c r="EC17" t="s">
        <v>225</v>
      </c>
      <c r="ED17" t="s">
        <v>226</v>
      </c>
      <c r="EE17" t="s">
        <v>227</v>
      </c>
      <c r="EF17" t="s">
        <v>228</v>
      </c>
      <c r="EG17" t="s">
        <v>229</v>
      </c>
      <c r="EH17" t="s">
        <v>230</v>
      </c>
      <c r="EI17" t="s">
        <v>231</v>
      </c>
      <c r="EJ17" t="s">
        <v>232</v>
      </c>
      <c r="EK17" t="s">
        <v>233</v>
      </c>
      <c r="EL17" t="s">
        <v>234</v>
      </c>
      <c r="EM17" t="s">
        <v>235</v>
      </c>
      <c r="EN17" t="s">
        <v>236</v>
      </c>
      <c r="EO17" t="s">
        <v>237</v>
      </c>
      <c r="EP17" t="s">
        <v>238</v>
      </c>
      <c r="EQ17" t="s">
        <v>239</v>
      </c>
      <c r="ER17" t="s">
        <v>240</v>
      </c>
      <c r="ES17" t="s">
        <v>241</v>
      </c>
      <c r="ET17" t="s">
        <v>242</v>
      </c>
      <c r="EU17" t="s">
        <v>243</v>
      </c>
      <c r="EV17" t="s">
        <v>244</v>
      </c>
      <c r="EW17" t="s">
        <v>245</v>
      </c>
      <c r="EX17" t="s">
        <v>246</v>
      </c>
      <c r="EY17" t="s">
        <v>247</v>
      </c>
      <c r="EZ17" t="s">
        <v>248</v>
      </c>
      <c r="FA17" t="s">
        <v>249</v>
      </c>
      <c r="FB17" t="s">
        <v>250</v>
      </c>
      <c r="FC17" t="s">
        <v>251</v>
      </c>
      <c r="FD17" t="s">
        <v>252</v>
      </c>
      <c r="FE17" t="s">
        <v>253</v>
      </c>
      <c r="FF17" t="s">
        <v>254</v>
      </c>
      <c r="FG17" t="s">
        <v>255</v>
      </c>
      <c r="FH17" t="s">
        <v>256</v>
      </c>
      <c r="FI17" t="s">
        <v>257</v>
      </c>
      <c r="FJ17" t="s">
        <v>258</v>
      </c>
      <c r="FK17" t="s">
        <v>259</v>
      </c>
      <c r="FL17" t="s">
        <v>260</v>
      </c>
      <c r="FM17" t="s">
        <v>261</v>
      </c>
      <c r="FN17" t="s">
        <v>262</v>
      </c>
      <c r="FO17" t="s">
        <v>263</v>
      </c>
      <c r="FP17" t="s">
        <v>264</v>
      </c>
      <c r="FQ17" t="s">
        <v>265</v>
      </c>
      <c r="FR17" t="s">
        <v>266</v>
      </c>
      <c r="FS17" t="s">
        <v>267</v>
      </c>
      <c r="FT17" t="s">
        <v>268</v>
      </c>
    </row>
    <row r="18" spans="1:176">
      <c r="B18" t="s">
        <v>269</v>
      </c>
      <c r="C18" t="s">
        <v>269</v>
      </c>
      <c r="F18" t="s">
        <v>269</v>
      </c>
      <c r="H18" t="s">
        <v>269</v>
      </c>
      <c r="I18" t="s">
        <v>270</v>
      </c>
      <c r="J18" t="s">
        <v>271</v>
      </c>
      <c r="K18" t="s">
        <v>272</v>
      </c>
      <c r="L18" t="s">
        <v>273</v>
      </c>
      <c r="M18" t="s">
        <v>273</v>
      </c>
      <c r="N18" t="s">
        <v>159</v>
      </c>
      <c r="O18" t="s">
        <v>159</v>
      </c>
      <c r="P18" t="s">
        <v>270</v>
      </c>
      <c r="Q18" t="s">
        <v>270</v>
      </c>
      <c r="R18" t="s">
        <v>270</v>
      </c>
      <c r="S18" t="s">
        <v>270</v>
      </c>
      <c r="T18" t="s">
        <v>274</v>
      </c>
      <c r="U18" t="s">
        <v>275</v>
      </c>
      <c r="V18" t="s">
        <v>275</v>
      </c>
      <c r="W18" t="s">
        <v>276</v>
      </c>
      <c r="X18" t="s">
        <v>277</v>
      </c>
      <c r="Y18" t="s">
        <v>276</v>
      </c>
      <c r="Z18" t="s">
        <v>276</v>
      </c>
      <c r="AA18" t="s">
        <v>276</v>
      </c>
      <c r="AB18" t="s">
        <v>274</v>
      </c>
      <c r="AC18" t="s">
        <v>274</v>
      </c>
      <c r="AD18" t="s">
        <v>274</v>
      </c>
      <c r="AE18" t="s">
        <v>274</v>
      </c>
      <c r="AF18" t="s">
        <v>272</v>
      </c>
      <c r="AG18" t="s">
        <v>271</v>
      </c>
      <c r="AH18" t="s">
        <v>272</v>
      </c>
      <c r="AI18" t="s">
        <v>273</v>
      </c>
      <c r="AJ18" t="s">
        <v>273</v>
      </c>
      <c r="AK18" t="s">
        <v>278</v>
      </c>
      <c r="AL18" t="s">
        <v>279</v>
      </c>
      <c r="AM18" t="s">
        <v>271</v>
      </c>
      <c r="AN18" t="s">
        <v>280</v>
      </c>
      <c r="AO18" t="s">
        <v>280</v>
      </c>
      <c r="AP18" t="s">
        <v>281</v>
      </c>
      <c r="AQ18" t="s">
        <v>279</v>
      </c>
      <c r="AR18" t="s">
        <v>282</v>
      </c>
      <c r="AS18" t="s">
        <v>277</v>
      </c>
      <c r="AU18" t="s">
        <v>277</v>
      </c>
      <c r="AV18" t="s">
        <v>282</v>
      </c>
      <c r="AW18" t="s">
        <v>272</v>
      </c>
      <c r="AX18" t="s">
        <v>272</v>
      </c>
      <c r="AZ18" t="s">
        <v>283</v>
      </c>
      <c r="BA18" t="s">
        <v>284</v>
      </c>
      <c r="BE18" t="s">
        <v>269</v>
      </c>
      <c r="BF18" t="s">
        <v>273</v>
      </c>
      <c r="BG18" t="s">
        <v>273</v>
      </c>
      <c r="BH18" t="s">
        <v>280</v>
      </c>
      <c r="BI18" t="s">
        <v>280</v>
      </c>
      <c r="BJ18" t="s">
        <v>273</v>
      </c>
      <c r="BK18" t="s">
        <v>280</v>
      </c>
      <c r="BL18" t="s">
        <v>282</v>
      </c>
      <c r="BM18" t="s">
        <v>276</v>
      </c>
      <c r="BN18" t="s">
        <v>276</v>
      </c>
      <c r="BO18" t="s">
        <v>275</v>
      </c>
      <c r="BP18" t="s">
        <v>275</v>
      </c>
      <c r="BQ18" t="s">
        <v>275</v>
      </c>
      <c r="BR18" t="s">
        <v>275</v>
      </c>
      <c r="BS18" t="s">
        <v>275</v>
      </c>
      <c r="BT18" t="s">
        <v>285</v>
      </c>
      <c r="BU18" t="s">
        <v>272</v>
      </c>
      <c r="BV18" t="s">
        <v>272</v>
      </c>
      <c r="BW18" t="s">
        <v>272</v>
      </c>
      <c r="CB18" t="s">
        <v>272</v>
      </c>
      <c r="CE18" t="s">
        <v>275</v>
      </c>
      <c r="CF18" t="s">
        <v>275</v>
      </c>
      <c r="CG18" t="s">
        <v>275</v>
      </c>
      <c r="CH18" t="s">
        <v>275</v>
      </c>
      <c r="CI18" t="s">
        <v>275</v>
      </c>
      <c r="CJ18" t="s">
        <v>272</v>
      </c>
      <c r="CK18" t="s">
        <v>272</v>
      </c>
      <c r="CL18" t="s">
        <v>272</v>
      </c>
      <c r="CM18" t="s">
        <v>269</v>
      </c>
      <c r="CO18" t="s">
        <v>286</v>
      </c>
      <c r="CQ18" t="s">
        <v>269</v>
      </c>
      <c r="CR18" t="s">
        <v>269</v>
      </c>
      <c r="CT18" t="s">
        <v>287</v>
      </c>
      <c r="CU18" t="s">
        <v>288</v>
      </c>
      <c r="CV18" t="s">
        <v>287</v>
      </c>
      <c r="CW18" t="s">
        <v>288</v>
      </c>
      <c r="CX18" t="s">
        <v>287</v>
      </c>
      <c r="CY18" t="s">
        <v>288</v>
      </c>
      <c r="CZ18" t="s">
        <v>277</v>
      </c>
      <c r="DA18" t="s">
        <v>277</v>
      </c>
      <c r="DB18" t="s">
        <v>273</v>
      </c>
      <c r="DC18" t="s">
        <v>289</v>
      </c>
      <c r="DD18" t="s">
        <v>273</v>
      </c>
      <c r="DF18" t="s">
        <v>280</v>
      </c>
      <c r="DG18" t="s">
        <v>290</v>
      </c>
      <c r="DH18" t="s">
        <v>280</v>
      </c>
      <c r="DM18" t="s">
        <v>291</v>
      </c>
      <c r="DN18" t="s">
        <v>291</v>
      </c>
      <c r="EA18" t="s">
        <v>291</v>
      </c>
      <c r="EB18" t="s">
        <v>291</v>
      </c>
      <c r="EC18" t="s">
        <v>292</v>
      </c>
      <c r="ED18" t="s">
        <v>292</v>
      </c>
      <c r="EE18" t="s">
        <v>277</v>
      </c>
      <c r="EF18" t="s">
        <v>277</v>
      </c>
      <c r="EG18" t="s">
        <v>287</v>
      </c>
      <c r="EH18" t="s">
        <v>288</v>
      </c>
      <c r="EI18" t="s">
        <v>288</v>
      </c>
      <c r="EM18" t="s">
        <v>288</v>
      </c>
      <c r="EQ18" t="s">
        <v>273</v>
      </c>
      <c r="ER18" t="s">
        <v>273</v>
      </c>
      <c r="ES18" t="s">
        <v>280</v>
      </c>
      <c r="ET18" t="s">
        <v>280</v>
      </c>
      <c r="EU18" t="s">
        <v>293</v>
      </c>
      <c r="EV18" t="s">
        <v>293</v>
      </c>
      <c r="EW18" t="s">
        <v>291</v>
      </c>
      <c r="EX18" t="s">
        <v>291</v>
      </c>
      <c r="EY18" t="s">
        <v>291</v>
      </c>
      <c r="EZ18" t="s">
        <v>291</v>
      </c>
      <c r="FA18" t="s">
        <v>291</v>
      </c>
      <c r="FB18" t="s">
        <v>291</v>
      </c>
      <c r="FC18" t="s">
        <v>275</v>
      </c>
      <c r="FD18" t="s">
        <v>291</v>
      </c>
      <c r="FF18" t="s">
        <v>282</v>
      </c>
      <c r="FG18" t="s">
        <v>282</v>
      </c>
      <c r="FH18" t="s">
        <v>275</v>
      </c>
      <c r="FI18" t="s">
        <v>275</v>
      </c>
      <c r="FJ18" t="s">
        <v>275</v>
      </c>
      <c r="FK18" t="s">
        <v>275</v>
      </c>
      <c r="FL18" t="s">
        <v>275</v>
      </c>
      <c r="FM18" t="s">
        <v>277</v>
      </c>
      <c r="FN18" t="s">
        <v>277</v>
      </c>
      <c r="FO18" t="s">
        <v>277</v>
      </c>
      <c r="FP18" t="s">
        <v>275</v>
      </c>
      <c r="FQ18" t="s">
        <v>273</v>
      </c>
      <c r="FR18" t="s">
        <v>280</v>
      </c>
      <c r="FS18" t="s">
        <v>277</v>
      </c>
      <c r="FT18" t="s">
        <v>277</v>
      </c>
    </row>
    <row r="19" spans="1:176">
      <c r="A19">
        <v>1</v>
      </c>
      <c r="B19">
        <v>1673534157.6</v>
      </c>
      <c r="C19">
        <v>0</v>
      </c>
      <c r="D19" t="s">
        <v>294</v>
      </c>
      <c r="E19" t="s">
        <v>295</v>
      </c>
      <c r="F19" t="s">
        <v>296</v>
      </c>
      <c r="H19">
        <v>1673534157.6</v>
      </c>
      <c r="I19">
        <f>(J19)/1000</f>
        <v>0</v>
      </c>
      <c r="J19">
        <f>IF(BD19, AM19, AG19)</f>
        <v>0</v>
      </c>
      <c r="K19">
        <f>IF(BD19, AH19, AF19)</f>
        <v>0</v>
      </c>
      <c r="L19">
        <f>BF19 - IF(AT19&gt;1, K19*BA19*100.0/(AV19*BT19), 0)</f>
        <v>0</v>
      </c>
      <c r="M19">
        <f>((S19-I19/2)*L19-K19)/(S19+I19/2)</f>
        <v>0</v>
      </c>
      <c r="N19">
        <f>M19*(BM19+BN19)/1000.0</f>
        <v>0</v>
      </c>
      <c r="O19">
        <f>(BF19 - IF(AT19&gt;1, K19*BA19*100.0/(AV19*BT19), 0))*(BM19+BN19)/1000.0</f>
        <v>0</v>
      </c>
      <c r="P19">
        <f>2.0/((1/R19-1/Q19)+SIGN(R19)*SQRT((1/R19-1/Q19)*(1/R19-1/Q19) + 4*BB19/((BB19+1)*(BB19+1))*(2*1/R19*1/Q19-1/Q19*1/Q19)))</f>
        <v>0</v>
      </c>
      <c r="Q19">
        <f>IF(LEFT(BC19,1)&lt;&gt;"0",IF(LEFT(BC19,1)="1",3.0,$B$7),$D$5+$E$5*(BT19*BM19/($K$5*1000))+$F$5*(BT19*BM19/($K$5*1000))*MAX(MIN(BA19,$J$5),$I$5)*MAX(MIN(BA19,$J$5),$I$5)+$G$5*MAX(MIN(BA19,$J$5),$I$5)*(BT19*BM19/($K$5*1000))+$H$5*(BT19*BM19/($K$5*1000))*(BT19*BM19/($K$5*1000)))</f>
        <v>0</v>
      </c>
      <c r="R19">
        <f>I19*(1000-(1000*0.61365*exp(17.502*V19/(240.97+V19))/(BM19+BN19)+BH19)/2)/(1000*0.61365*exp(17.502*V19/(240.97+V19))/(BM19+BN19)-BH19)</f>
        <v>0</v>
      </c>
      <c r="S19">
        <f>1/((BB19+1)/(P19/1.6)+1/(Q19/1.37)) + BB19/((BB19+1)/(P19/1.6) + BB19/(Q19/1.37))</f>
        <v>0</v>
      </c>
      <c r="T19">
        <f>(AW19*AZ19)</f>
        <v>0</v>
      </c>
      <c r="U19">
        <f>(BO19+(T19+2*0.95*5.67E-8*(((BO19+$B$9)+273)^4-(BO19+273)^4)-44100*I19)/(1.84*29.3*Q19+8*0.95*5.67E-8*(BO19+273)^3))</f>
        <v>0</v>
      </c>
      <c r="V19">
        <f>($C$9*BP19+$D$9*BQ19+$E$9*U19)</f>
        <v>0</v>
      </c>
      <c r="W19">
        <f>0.61365*exp(17.502*V19/(240.97+V19))</f>
        <v>0</v>
      </c>
      <c r="X19">
        <f>(Y19/Z19*100)</f>
        <v>0</v>
      </c>
      <c r="Y19">
        <f>BH19*(BM19+BN19)/1000</f>
        <v>0</v>
      </c>
      <c r="Z19">
        <f>0.61365*exp(17.502*BO19/(240.97+BO19))</f>
        <v>0</v>
      </c>
      <c r="AA19">
        <f>(W19-BH19*(BM19+BN19)/1000)</f>
        <v>0</v>
      </c>
      <c r="AB19">
        <f>(-I19*44100)</f>
        <v>0</v>
      </c>
      <c r="AC19">
        <f>2*29.3*Q19*0.92*(BO19-V19)</f>
        <v>0</v>
      </c>
      <c r="AD19">
        <f>2*0.95*5.67E-8*(((BO19+$B$9)+273)^4-(V19+273)^4)</f>
        <v>0</v>
      </c>
      <c r="AE19">
        <f>T19+AD19+AB19+AC19</f>
        <v>0</v>
      </c>
      <c r="AF19">
        <f>BL19*AT19*(BG19-BF19*(1000-AT19*BI19)/(1000-AT19*BH19))/(100*BA19)</f>
        <v>0</v>
      </c>
      <c r="AG19">
        <f>1000*BL19*AT19*(BH19-BI19)/(100*BA19*(1000-AT19*BH19))</f>
        <v>0</v>
      </c>
      <c r="AH19">
        <f>(AI19 - AJ19 - BM19*1E3/(8.314*(BO19+273.15)) * AL19/BL19 * AK19) * BL19/(100*BA19) * (1000 - BI19)/1000</f>
        <v>0</v>
      </c>
      <c r="AI19">
        <v>1.648373303043185</v>
      </c>
      <c r="AJ19">
        <v>1.759123878787878</v>
      </c>
      <c r="AK19">
        <v>-1.274216747931127E-05</v>
      </c>
      <c r="AL19">
        <v>66.87872074539172</v>
      </c>
      <c r="AM19">
        <f>(AO19 - AN19 + BM19*1E3/(8.314*(BO19+273.15)) * AQ19/BL19 * AP19) * BL19/(100*BA19) * 1000/(1000 - AO19)</f>
        <v>0</v>
      </c>
      <c r="AN19">
        <v>0.1702000264962874</v>
      </c>
      <c r="AO19">
        <v>0.2527409212121212</v>
      </c>
      <c r="AP19">
        <v>-1.559436411258335E-06</v>
      </c>
      <c r="AQ19">
        <v>78.37392681836663</v>
      </c>
      <c r="AR19">
        <v>0</v>
      </c>
      <c r="AS19">
        <v>0</v>
      </c>
      <c r="AT19">
        <f>IF(AR19*$H$15&gt;=AV19,1.0,(AV19/(AV19-AR19*$H$15)))</f>
        <v>0</v>
      </c>
      <c r="AU19">
        <f>(AT19-1)*100</f>
        <v>0</v>
      </c>
      <c r="AV19">
        <f>MAX(0,($B$15+$C$15*BT19)/(1+$D$15*BT19)*BM19/(BO19+273)*$E$15)</f>
        <v>0</v>
      </c>
      <c r="AW19">
        <f>$B$13*BU19+$C$13*BV19+$F$13*BW19*(1-BZ19)</f>
        <v>0</v>
      </c>
      <c r="AX19">
        <f>AW19*AY19</f>
        <v>0</v>
      </c>
      <c r="AY19">
        <f>($B$13*$D$11+$C$13*$D$11+$F$13*((CJ19+CB19)/MAX(CJ19+CB19+CK19, 0.1)*$I$11+CK19/MAX(CJ19+CB19+CK19, 0.1)*$J$11))/($B$13+$C$13+$F$13)</f>
        <v>0</v>
      </c>
      <c r="AZ19">
        <f>($B$13*$K$11+$C$13*$K$11+$F$13*((CJ19+CB19)/MAX(CJ19+CB19+CK19, 0.1)*$P$11+CK19/MAX(CJ19+CB19+CK19, 0.1)*$Q$11))/($B$13+$C$13+$F$13)</f>
        <v>0</v>
      </c>
      <c r="BA19">
        <v>2</v>
      </c>
      <c r="BB19">
        <v>0.5</v>
      </c>
      <c r="BC19" t="s">
        <v>297</v>
      </c>
      <c r="BD19" t="b">
        <v>1</v>
      </c>
      <c r="BE19">
        <v>1673534157.6</v>
      </c>
      <c r="BF19">
        <v>1.75869</v>
      </c>
      <c r="BG19">
        <v>1.64137</v>
      </c>
      <c r="BH19">
        <v>0.252629</v>
      </c>
      <c r="BI19">
        <v>0.169213</v>
      </c>
      <c r="BJ19">
        <v>2.41621</v>
      </c>
      <c r="BK19">
        <v>0.251744</v>
      </c>
      <c r="BL19">
        <v>600.016</v>
      </c>
      <c r="BM19">
        <v>99.3026</v>
      </c>
      <c r="BN19">
        <v>0.100131</v>
      </c>
      <c r="BO19">
        <v>25.1758</v>
      </c>
      <c r="BP19">
        <v>24.9845</v>
      </c>
      <c r="BQ19">
        <v>999.9</v>
      </c>
      <c r="BR19">
        <v>0</v>
      </c>
      <c r="BS19">
        <v>0</v>
      </c>
      <c r="BT19">
        <v>10000</v>
      </c>
      <c r="BU19">
        <v>0</v>
      </c>
      <c r="BV19">
        <v>0.227307</v>
      </c>
      <c r="BW19">
        <v>0</v>
      </c>
      <c r="BX19">
        <v>0</v>
      </c>
      <c r="BY19">
        <v>0</v>
      </c>
      <c r="BZ19">
        <v>0</v>
      </c>
      <c r="CA19">
        <v>1.17</v>
      </c>
      <c r="CB19">
        <v>0</v>
      </c>
      <c r="CC19">
        <v>-15.89</v>
      </c>
      <c r="CD19">
        <v>-1.67</v>
      </c>
      <c r="CE19">
        <v>34</v>
      </c>
      <c r="CF19">
        <v>38.312</v>
      </c>
      <c r="CG19">
        <v>36.375</v>
      </c>
      <c r="CH19">
        <v>37.125</v>
      </c>
      <c r="CI19">
        <v>35</v>
      </c>
      <c r="CJ19">
        <v>0</v>
      </c>
      <c r="CK19">
        <v>0</v>
      </c>
      <c r="CL19">
        <v>0</v>
      </c>
      <c r="CM19">
        <v>1673534158.4</v>
      </c>
      <c r="CN19">
        <v>0</v>
      </c>
      <c r="CO19">
        <v>1673533983.6</v>
      </c>
      <c r="CP19" t="s">
        <v>298</v>
      </c>
      <c r="CQ19">
        <v>1673533983.6</v>
      </c>
      <c r="CR19">
        <v>1673533983.6</v>
      </c>
      <c r="CS19">
        <v>8</v>
      </c>
      <c r="CT19">
        <v>0.6929999999999999</v>
      </c>
      <c r="CU19">
        <v>0.024</v>
      </c>
      <c r="CV19">
        <v>-0.658</v>
      </c>
      <c r="CW19">
        <v>0</v>
      </c>
      <c r="CX19">
        <v>2</v>
      </c>
      <c r="CY19">
        <v>0</v>
      </c>
      <c r="CZ19">
        <v>0.25</v>
      </c>
      <c r="DA19">
        <v>0.07000000000000001</v>
      </c>
      <c r="DB19">
        <v>1.640874634146341</v>
      </c>
      <c r="DC19">
        <v>0.0734991637630663</v>
      </c>
      <c r="DD19">
        <v>0.01023860654046934</v>
      </c>
      <c r="DE19">
        <v>1</v>
      </c>
      <c r="DF19">
        <v>0.1712493375</v>
      </c>
      <c r="DG19">
        <v>-0.003652111111110815</v>
      </c>
      <c r="DH19">
        <v>0.0007531781486432985</v>
      </c>
      <c r="DI19">
        <v>1</v>
      </c>
      <c r="DJ19">
        <v>2</v>
      </c>
      <c r="DK19">
        <v>2</v>
      </c>
      <c r="DL19" t="s">
        <v>299</v>
      </c>
      <c r="DM19">
        <v>3.17868</v>
      </c>
      <c r="DN19">
        <v>2.68328</v>
      </c>
      <c r="DO19">
        <v>0.000673802</v>
      </c>
      <c r="DP19">
        <v>0.000474063</v>
      </c>
      <c r="DQ19">
        <v>0.00212141</v>
      </c>
      <c r="DR19">
        <v>0.0014967</v>
      </c>
      <c r="DS19">
        <v>32420</v>
      </c>
      <c r="DT19">
        <v>25279.5</v>
      </c>
      <c r="DU19">
        <v>31892</v>
      </c>
      <c r="DV19">
        <v>23275</v>
      </c>
      <c r="DW19">
        <v>42754.4</v>
      </c>
      <c r="DX19">
        <v>28496.4</v>
      </c>
      <c r="DY19">
        <v>47463</v>
      </c>
      <c r="DZ19">
        <v>31519.8</v>
      </c>
      <c r="EA19">
        <v>2.1918</v>
      </c>
      <c r="EB19">
        <v>2.25625</v>
      </c>
      <c r="EC19">
        <v>0.0295006</v>
      </c>
      <c r="ED19">
        <v>0</v>
      </c>
      <c r="EE19">
        <v>100</v>
      </c>
      <c r="EF19">
        <v>100</v>
      </c>
      <c r="EG19">
        <v>-0.658</v>
      </c>
      <c r="EH19">
        <v>0.0009</v>
      </c>
      <c r="EI19">
        <v>-0.6655149140223586</v>
      </c>
      <c r="EJ19">
        <v>0.003316852167042556</v>
      </c>
      <c r="EK19">
        <v>-2.920790098003309E-06</v>
      </c>
      <c r="EL19">
        <v>1.167992686709218E-09</v>
      </c>
      <c r="EM19">
        <v>-0.0017254688623023</v>
      </c>
      <c r="EN19">
        <v>0.01054205470485779</v>
      </c>
      <c r="EO19">
        <v>-0.0006985154870527117</v>
      </c>
      <c r="EP19">
        <v>2.048592975971164E-05</v>
      </c>
      <c r="EQ19">
        <v>5</v>
      </c>
      <c r="ER19">
        <v>2041</v>
      </c>
      <c r="ES19">
        <v>1</v>
      </c>
      <c r="ET19">
        <v>19</v>
      </c>
      <c r="EU19">
        <v>2.9</v>
      </c>
      <c r="EV19">
        <v>2.9</v>
      </c>
      <c r="EW19">
        <v>0.032959</v>
      </c>
      <c r="EX19">
        <v>4.99878</v>
      </c>
      <c r="EY19">
        <v>2.24731</v>
      </c>
      <c r="EZ19">
        <v>2.60742</v>
      </c>
      <c r="FA19">
        <v>2.19849</v>
      </c>
      <c r="FB19">
        <v>2.39136</v>
      </c>
      <c r="FC19">
        <v>37.2659</v>
      </c>
      <c r="FD19">
        <v>24.2451</v>
      </c>
      <c r="FE19">
        <v>18</v>
      </c>
      <c r="FF19">
        <v>626.011</v>
      </c>
      <c r="FG19">
        <v>798.397</v>
      </c>
      <c r="FH19">
        <v>23.5033</v>
      </c>
      <c r="FI19">
        <v>27.7098</v>
      </c>
      <c r="FJ19">
        <v>30.0001</v>
      </c>
      <c r="FK19">
        <v>27.6836</v>
      </c>
      <c r="FL19">
        <v>27.684</v>
      </c>
      <c r="FM19">
        <v>0</v>
      </c>
      <c r="FN19">
        <v>100</v>
      </c>
      <c r="FO19">
        <v>0</v>
      </c>
      <c r="FP19">
        <v>23.5068</v>
      </c>
      <c r="FQ19">
        <v>0</v>
      </c>
      <c r="FR19">
        <v>0</v>
      </c>
      <c r="FS19">
        <v>101.547</v>
      </c>
      <c r="FT19">
        <v>101.718</v>
      </c>
    </row>
    <row r="20" spans="1:176">
      <c r="A20">
        <v>2</v>
      </c>
      <c r="B20">
        <v>1673534283.1</v>
      </c>
      <c r="C20">
        <v>125.5</v>
      </c>
      <c r="D20" t="s">
        <v>300</v>
      </c>
      <c r="E20" t="s">
        <v>301</v>
      </c>
      <c r="F20" t="s">
        <v>296</v>
      </c>
      <c r="H20">
        <v>1673534283.1</v>
      </c>
      <c r="I20">
        <f>(J20)/1000</f>
        <v>0</v>
      </c>
      <c r="J20">
        <f>IF(BD20, AM20, AG20)</f>
        <v>0</v>
      </c>
      <c r="K20">
        <f>IF(BD20, AH20, AF20)</f>
        <v>0</v>
      </c>
      <c r="L20">
        <f>BF20 - IF(AT20&gt;1, K20*BA20*100.0/(AV20*BT20), 0)</f>
        <v>0</v>
      </c>
      <c r="M20">
        <f>((S20-I20/2)*L20-K20)/(S20+I20/2)</f>
        <v>0</v>
      </c>
      <c r="N20">
        <f>M20*(BM20+BN20)/1000.0</f>
        <v>0</v>
      </c>
      <c r="O20">
        <f>(BF20 - IF(AT20&gt;1, K20*BA20*100.0/(AV20*BT20), 0))*(BM20+BN20)/1000.0</f>
        <v>0</v>
      </c>
      <c r="P20">
        <f>2.0/((1/R20-1/Q20)+SIGN(R20)*SQRT((1/R20-1/Q20)*(1/R20-1/Q20) + 4*BB20/((BB20+1)*(BB20+1))*(2*1/R20*1/Q20-1/Q20*1/Q20)))</f>
        <v>0</v>
      </c>
      <c r="Q20">
        <f>IF(LEFT(BC20,1)&lt;&gt;"0",IF(LEFT(BC20,1)="1",3.0,$B$7),$D$5+$E$5*(BT20*BM20/($K$5*1000))+$F$5*(BT20*BM20/($K$5*1000))*MAX(MIN(BA20,$J$5),$I$5)*MAX(MIN(BA20,$J$5),$I$5)+$G$5*MAX(MIN(BA20,$J$5),$I$5)*(BT20*BM20/($K$5*1000))+$H$5*(BT20*BM20/($K$5*1000))*(BT20*BM20/($K$5*1000)))</f>
        <v>0</v>
      </c>
      <c r="R20">
        <f>I20*(1000-(1000*0.61365*exp(17.502*V20/(240.97+V20))/(BM20+BN20)+BH20)/2)/(1000*0.61365*exp(17.502*V20/(240.97+V20))/(BM20+BN20)-BH20)</f>
        <v>0</v>
      </c>
      <c r="S20">
        <f>1/((BB20+1)/(P20/1.6)+1/(Q20/1.37)) + BB20/((BB20+1)/(P20/1.6) + BB20/(Q20/1.37))</f>
        <v>0</v>
      </c>
      <c r="T20">
        <f>(AW20*AZ20)</f>
        <v>0</v>
      </c>
      <c r="U20">
        <f>(BO20+(T20+2*0.95*5.67E-8*(((BO20+$B$9)+273)^4-(BO20+273)^4)-44100*I20)/(1.84*29.3*Q20+8*0.95*5.67E-8*(BO20+273)^3))</f>
        <v>0</v>
      </c>
      <c r="V20">
        <f>($C$9*BP20+$D$9*BQ20+$E$9*U20)</f>
        <v>0</v>
      </c>
      <c r="W20">
        <f>0.61365*exp(17.502*V20/(240.97+V20))</f>
        <v>0</v>
      </c>
      <c r="X20">
        <f>(Y20/Z20*100)</f>
        <v>0</v>
      </c>
      <c r="Y20">
        <f>BH20*(BM20+BN20)/1000</f>
        <v>0</v>
      </c>
      <c r="Z20">
        <f>0.61365*exp(17.502*BO20/(240.97+BO20))</f>
        <v>0</v>
      </c>
      <c r="AA20">
        <f>(W20-BH20*(BM20+BN20)/1000)</f>
        <v>0</v>
      </c>
      <c r="AB20">
        <f>(-I20*44100)</f>
        <v>0</v>
      </c>
      <c r="AC20">
        <f>2*29.3*Q20*0.92*(BO20-V20)</f>
        <v>0</v>
      </c>
      <c r="AD20">
        <f>2*0.95*5.67E-8*(((BO20+$B$9)+273)^4-(V20+273)^4)</f>
        <v>0</v>
      </c>
      <c r="AE20">
        <f>T20+AD20+AB20+AC20</f>
        <v>0</v>
      </c>
      <c r="AF20">
        <f>BL20*AT20*(BG20-BF20*(1000-AT20*BI20)/(1000-AT20*BH20))/(100*BA20)</f>
        <v>0</v>
      </c>
      <c r="AG20">
        <f>1000*BL20*AT20*(BH20-BI20)/(100*BA20*(1000-AT20*BH20))</f>
        <v>0</v>
      </c>
      <c r="AH20">
        <f>(AI20 - AJ20 - BM20*1E3/(8.314*(BO20+273.15)) * AL20/BL20 * AK20) * BL20/(100*BA20) * (1000 - BI20)/1000</f>
        <v>0</v>
      </c>
      <c r="AI20">
        <v>400.4324614966882</v>
      </c>
      <c r="AJ20">
        <v>400.9424787878789</v>
      </c>
      <c r="AK20">
        <v>-0.0003845857448708636</v>
      </c>
      <c r="AL20">
        <v>66.87872074539172</v>
      </c>
      <c r="AM20">
        <f>(AO20 - AN20 + BM20*1E3/(8.314*(BO20+273.15)) * AQ20/BL20 * AP20) * BL20/(100*BA20) * 1000/(1000 - AO20)</f>
        <v>0</v>
      </c>
      <c r="AN20">
        <v>0.1752963385431054</v>
      </c>
      <c r="AO20">
        <v>0.2518045151515153</v>
      </c>
      <c r="AP20">
        <v>-1.722768979996285E-06</v>
      </c>
      <c r="AQ20">
        <v>78.37392681836663</v>
      </c>
      <c r="AR20">
        <v>0</v>
      </c>
      <c r="AS20">
        <v>0</v>
      </c>
      <c r="AT20">
        <f>IF(AR20*$H$15&gt;=AV20,1.0,(AV20/(AV20-AR20*$H$15)))</f>
        <v>0</v>
      </c>
      <c r="AU20">
        <f>(AT20-1)*100</f>
        <v>0</v>
      </c>
      <c r="AV20">
        <f>MAX(0,($B$15+$C$15*BT20)/(1+$D$15*BT20)*BM20/(BO20+273)*$E$15)</f>
        <v>0</v>
      </c>
      <c r="AW20">
        <f>$B$13*BU20+$C$13*BV20+$F$13*BW20*(1-BZ20)</f>
        <v>0</v>
      </c>
      <c r="AX20">
        <f>AW20*AY20</f>
        <v>0</v>
      </c>
      <c r="AY20">
        <f>($B$13*$D$11+$C$13*$D$11+$F$13*((CJ20+CB20)/MAX(CJ20+CB20+CK20, 0.1)*$I$11+CK20/MAX(CJ20+CB20+CK20, 0.1)*$J$11))/($B$13+$C$13+$F$13)</f>
        <v>0</v>
      </c>
      <c r="AZ20">
        <f>($B$13*$K$11+$C$13*$K$11+$F$13*((CJ20+CB20)/MAX(CJ20+CB20+CK20, 0.1)*$P$11+CK20/MAX(CJ20+CB20+CK20, 0.1)*$Q$11))/($B$13+$C$13+$F$13)</f>
        <v>0</v>
      </c>
      <c r="BA20">
        <v>2</v>
      </c>
      <c r="BB20">
        <v>0.5</v>
      </c>
      <c r="BC20" t="s">
        <v>297</v>
      </c>
      <c r="BD20" t="b">
        <v>1</v>
      </c>
      <c r="BE20">
        <v>1673534283.1</v>
      </c>
      <c r="BF20">
        <v>400.832</v>
      </c>
      <c r="BG20">
        <v>400.366</v>
      </c>
      <c r="BH20">
        <v>0.251696</v>
      </c>
      <c r="BI20">
        <v>0.175379</v>
      </c>
      <c r="BJ20">
        <v>400.562</v>
      </c>
      <c r="BK20">
        <v>0.250821</v>
      </c>
      <c r="BL20">
        <v>600.021</v>
      </c>
      <c r="BM20">
        <v>99.2997</v>
      </c>
      <c r="BN20">
        <v>0.10031</v>
      </c>
      <c r="BO20">
        <v>25.1728</v>
      </c>
      <c r="BP20">
        <v>24.9947</v>
      </c>
      <c r="BQ20">
        <v>999.9</v>
      </c>
      <c r="BR20">
        <v>0</v>
      </c>
      <c r="BS20">
        <v>0</v>
      </c>
      <c r="BT20">
        <v>9975</v>
      </c>
      <c r="BU20">
        <v>0</v>
      </c>
      <c r="BV20">
        <v>0.227307</v>
      </c>
      <c r="BW20">
        <v>0</v>
      </c>
      <c r="BX20">
        <v>0</v>
      </c>
      <c r="BY20">
        <v>0</v>
      </c>
      <c r="BZ20">
        <v>0</v>
      </c>
      <c r="CA20">
        <v>3.24</v>
      </c>
      <c r="CB20">
        <v>0</v>
      </c>
      <c r="CC20">
        <v>-17.83</v>
      </c>
      <c r="CD20">
        <v>-1.51</v>
      </c>
      <c r="CE20">
        <v>34.062</v>
      </c>
      <c r="CF20">
        <v>40.062</v>
      </c>
      <c r="CG20">
        <v>37.062</v>
      </c>
      <c r="CH20">
        <v>38.875</v>
      </c>
      <c r="CI20">
        <v>35.562</v>
      </c>
      <c r="CJ20">
        <v>0</v>
      </c>
      <c r="CK20">
        <v>0</v>
      </c>
      <c r="CL20">
        <v>0</v>
      </c>
      <c r="CM20">
        <v>1673534283.8</v>
      </c>
      <c r="CN20">
        <v>0</v>
      </c>
      <c r="CO20">
        <v>1673533983.6</v>
      </c>
      <c r="CP20" t="s">
        <v>298</v>
      </c>
      <c r="CQ20">
        <v>1673533983.6</v>
      </c>
      <c r="CR20">
        <v>1673533983.6</v>
      </c>
      <c r="CS20">
        <v>8</v>
      </c>
      <c r="CT20">
        <v>0.6929999999999999</v>
      </c>
      <c r="CU20">
        <v>0.024</v>
      </c>
      <c r="CV20">
        <v>-0.658</v>
      </c>
      <c r="CW20">
        <v>0</v>
      </c>
      <c r="CX20">
        <v>2</v>
      </c>
      <c r="CY20">
        <v>0</v>
      </c>
      <c r="CZ20">
        <v>0.25</v>
      </c>
      <c r="DA20">
        <v>0.07000000000000001</v>
      </c>
      <c r="DB20">
        <v>400.3700243902439</v>
      </c>
      <c r="DC20">
        <v>-0.08199303135909226</v>
      </c>
      <c r="DD20">
        <v>0.03170095621000019</v>
      </c>
      <c r="DE20">
        <v>1</v>
      </c>
      <c r="DF20">
        <v>0.17635825</v>
      </c>
      <c r="DG20">
        <v>-0.003186351617440079</v>
      </c>
      <c r="DH20">
        <v>0.0008043536457926957</v>
      </c>
      <c r="DI20">
        <v>1</v>
      </c>
      <c r="DJ20">
        <v>2</v>
      </c>
      <c r="DK20">
        <v>2</v>
      </c>
      <c r="DL20" t="s">
        <v>299</v>
      </c>
      <c r="DM20">
        <v>3.17869</v>
      </c>
      <c r="DN20">
        <v>2.68324</v>
      </c>
      <c r="DO20">
        <v>0.0910478</v>
      </c>
      <c r="DP20">
        <v>0.093475</v>
      </c>
      <c r="DQ20">
        <v>0.00211369</v>
      </c>
      <c r="DR20">
        <v>0.00155055</v>
      </c>
      <c r="DS20">
        <v>29488.5</v>
      </c>
      <c r="DT20">
        <v>22926.8</v>
      </c>
      <c r="DU20">
        <v>31892.2</v>
      </c>
      <c r="DV20">
        <v>23274.2</v>
      </c>
      <c r="DW20">
        <v>42759.2</v>
      </c>
      <c r="DX20">
        <v>28497.2</v>
      </c>
      <c r="DY20">
        <v>47463.6</v>
      </c>
      <c r="DZ20">
        <v>31519.1</v>
      </c>
      <c r="EA20">
        <v>2.19195</v>
      </c>
      <c r="EB20">
        <v>2.25793</v>
      </c>
      <c r="EC20">
        <v>0.0295192</v>
      </c>
      <c r="ED20">
        <v>0</v>
      </c>
      <c r="EE20">
        <v>100</v>
      </c>
      <c r="EF20">
        <v>100</v>
      </c>
      <c r="EG20">
        <v>0.27</v>
      </c>
      <c r="EH20">
        <v>0.0009</v>
      </c>
      <c r="EI20">
        <v>-0.6655149140223586</v>
      </c>
      <c r="EJ20">
        <v>0.003316852167042556</v>
      </c>
      <c r="EK20">
        <v>-2.920790098003309E-06</v>
      </c>
      <c r="EL20">
        <v>1.167992686709218E-09</v>
      </c>
      <c r="EM20">
        <v>-0.0017254688623023</v>
      </c>
      <c r="EN20">
        <v>0.01054205470485779</v>
      </c>
      <c r="EO20">
        <v>-0.0006985154870527117</v>
      </c>
      <c r="EP20">
        <v>2.048592975971164E-05</v>
      </c>
      <c r="EQ20">
        <v>5</v>
      </c>
      <c r="ER20">
        <v>2041</v>
      </c>
      <c r="ES20">
        <v>1</v>
      </c>
      <c r="ET20">
        <v>19</v>
      </c>
      <c r="EU20">
        <v>5</v>
      </c>
      <c r="EV20">
        <v>5</v>
      </c>
      <c r="EW20">
        <v>1.34277</v>
      </c>
      <c r="EX20">
        <v>2.67334</v>
      </c>
      <c r="EY20">
        <v>2.24731</v>
      </c>
      <c r="EZ20">
        <v>2.60742</v>
      </c>
      <c r="FA20">
        <v>2.19849</v>
      </c>
      <c r="FB20">
        <v>2.29004</v>
      </c>
      <c r="FC20">
        <v>37.2899</v>
      </c>
      <c r="FD20">
        <v>24.2539</v>
      </c>
      <c r="FE20">
        <v>18</v>
      </c>
      <c r="FF20">
        <v>626.12</v>
      </c>
      <c r="FG20">
        <v>800.101</v>
      </c>
      <c r="FH20">
        <v>23.5912</v>
      </c>
      <c r="FI20">
        <v>27.7075</v>
      </c>
      <c r="FJ20">
        <v>30</v>
      </c>
      <c r="FK20">
        <v>27.6836</v>
      </c>
      <c r="FL20">
        <v>27.6863</v>
      </c>
      <c r="FM20">
        <v>26.8659</v>
      </c>
      <c r="FN20">
        <v>100</v>
      </c>
      <c r="FO20">
        <v>0</v>
      </c>
      <c r="FP20">
        <v>23.5939</v>
      </c>
      <c r="FQ20">
        <v>400</v>
      </c>
      <c r="FR20">
        <v>0</v>
      </c>
      <c r="FS20">
        <v>101.548</v>
      </c>
      <c r="FT20">
        <v>101.715</v>
      </c>
    </row>
    <row r="21" spans="1:176">
      <c r="A21">
        <v>3</v>
      </c>
      <c r="B21">
        <v>1673534412.1</v>
      </c>
      <c r="C21">
        <v>254.5</v>
      </c>
      <c r="D21" t="s">
        <v>302</v>
      </c>
      <c r="E21" t="s">
        <v>303</v>
      </c>
      <c r="F21" t="s">
        <v>296</v>
      </c>
      <c r="H21">
        <v>1673534412.1</v>
      </c>
      <c r="I21">
        <f>(J21)/1000</f>
        <v>0</v>
      </c>
      <c r="J21">
        <f>IF(BD21, AM21, AG21)</f>
        <v>0</v>
      </c>
      <c r="K21">
        <f>IF(BD21, AH21, AF21)</f>
        <v>0</v>
      </c>
      <c r="L21">
        <f>BF21 - IF(AT21&gt;1, K21*BA21*100.0/(AV21*BT21), 0)</f>
        <v>0</v>
      </c>
      <c r="M21">
        <f>((S21-I21/2)*L21-K21)/(S21+I21/2)</f>
        <v>0</v>
      </c>
      <c r="N21">
        <f>M21*(BM21+BN21)/1000.0</f>
        <v>0</v>
      </c>
      <c r="O21">
        <f>(BF21 - IF(AT21&gt;1, K21*BA21*100.0/(AV21*BT21), 0))*(BM21+BN21)/1000.0</f>
        <v>0</v>
      </c>
      <c r="P21">
        <f>2.0/((1/R21-1/Q21)+SIGN(R21)*SQRT((1/R21-1/Q21)*(1/R21-1/Q21) + 4*BB21/((BB21+1)*(BB21+1))*(2*1/R21*1/Q21-1/Q21*1/Q21)))</f>
        <v>0</v>
      </c>
      <c r="Q21">
        <f>IF(LEFT(BC21,1)&lt;&gt;"0",IF(LEFT(BC21,1)="1",3.0,$B$7),$D$5+$E$5*(BT21*BM21/($K$5*1000))+$F$5*(BT21*BM21/($K$5*1000))*MAX(MIN(BA21,$J$5),$I$5)*MAX(MIN(BA21,$J$5),$I$5)+$G$5*MAX(MIN(BA21,$J$5),$I$5)*(BT21*BM21/($K$5*1000))+$H$5*(BT21*BM21/($K$5*1000))*(BT21*BM21/($K$5*1000)))</f>
        <v>0</v>
      </c>
      <c r="R21">
        <f>I21*(1000-(1000*0.61365*exp(17.502*V21/(240.97+V21))/(BM21+BN21)+BH21)/2)/(1000*0.61365*exp(17.502*V21/(240.97+V21))/(BM21+BN21)-BH21)</f>
        <v>0</v>
      </c>
      <c r="S21">
        <f>1/((BB21+1)/(P21/1.6)+1/(Q21/1.37)) + BB21/((BB21+1)/(P21/1.6) + BB21/(Q21/1.37))</f>
        <v>0</v>
      </c>
      <c r="T21">
        <f>(AW21*AZ21)</f>
        <v>0</v>
      </c>
      <c r="U21">
        <f>(BO21+(T21+2*0.95*5.67E-8*(((BO21+$B$9)+273)^4-(BO21+273)^4)-44100*I21)/(1.84*29.3*Q21+8*0.95*5.67E-8*(BO21+273)^3))</f>
        <v>0</v>
      </c>
      <c r="V21">
        <f>($C$9*BP21+$D$9*BQ21+$E$9*U21)</f>
        <v>0</v>
      </c>
      <c r="W21">
        <f>0.61365*exp(17.502*V21/(240.97+V21))</f>
        <v>0</v>
      </c>
      <c r="X21">
        <f>(Y21/Z21*100)</f>
        <v>0</v>
      </c>
      <c r="Y21">
        <f>BH21*(BM21+BN21)/1000</f>
        <v>0</v>
      </c>
      <c r="Z21">
        <f>0.61365*exp(17.502*BO21/(240.97+BO21))</f>
        <v>0</v>
      </c>
      <c r="AA21">
        <f>(W21-BH21*(BM21+BN21)/1000)</f>
        <v>0</v>
      </c>
      <c r="AB21">
        <f>(-I21*44100)</f>
        <v>0</v>
      </c>
      <c r="AC21">
        <f>2*29.3*Q21*0.92*(BO21-V21)</f>
        <v>0</v>
      </c>
      <c r="AD21">
        <f>2*0.95*5.67E-8*(((BO21+$B$9)+273)^4-(V21+273)^4)</f>
        <v>0</v>
      </c>
      <c r="AE21">
        <f>T21+AD21+AB21+AC21</f>
        <v>0</v>
      </c>
      <c r="AF21">
        <f>BL21*AT21*(BG21-BF21*(1000-AT21*BI21)/(1000-AT21*BH21))/(100*BA21)</f>
        <v>0</v>
      </c>
      <c r="AG21">
        <f>1000*BL21*AT21*(BH21-BI21)/(100*BA21*(1000-AT21*BH21))</f>
        <v>0</v>
      </c>
      <c r="AH21">
        <f>(AI21 - AJ21 - BM21*1E3/(8.314*(BO21+273.15)) * AL21/BL21 * AK21) * BL21/(100*BA21) * (1000 - BI21)/1000</f>
        <v>0</v>
      </c>
      <c r="AI21">
        <v>800.2303657745714</v>
      </c>
      <c r="AJ21">
        <v>800.5533575757571</v>
      </c>
      <c r="AK21">
        <v>0.0007195892744114637</v>
      </c>
      <c r="AL21">
        <v>66.87872074539172</v>
      </c>
      <c r="AM21">
        <f>(AO21 - AN21 + BM21*1E3/(8.314*(BO21+273.15)) * AQ21/BL21 * AP21) * BL21/(100*BA21) * 1000/(1000 - AO21)</f>
        <v>0</v>
      </c>
      <c r="AN21">
        <v>0.1766787823930598</v>
      </c>
      <c r="AO21">
        <v>0.2457363515151515</v>
      </c>
      <c r="AP21">
        <v>-2.163738118979625E-07</v>
      </c>
      <c r="AQ21">
        <v>78.37392681836663</v>
      </c>
      <c r="AR21">
        <v>0</v>
      </c>
      <c r="AS21">
        <v>0</v>
      </c>
      <c r="AT21">
        <f>IF(AR21*$H$15&gt;=AV21,1.0,(AV21/(AV21-AR21*$H$15)))</f>
        <v>0</v>
      </c>
      <c r="AU21">
        <f>(AT21-1)*100</f>
        <v>0</v>
      </c>
      <c r="AV21">
        <f>MAX(0,($B$15+$C$15*BT21)/(1+$D$15*BT21)*BM21/(BO21+273)*$E$15)</f>
        <v>0</v>
      </c>
      <c r="AW21">
        <f>$B$13*BU21+$C$13*BV21+$F$13*BW21*(1-BZ21)</f>
        <v>0</v>
      </c>
      <c r="AX21">
        <f>AW21*AY21</f>
        <v>0</v>
      </c>
      <c r="AY21">
        <f>($B$13*$D$11+$C$13*$D$11+$F$13*((CJ21+CB21)/MAX(CJ21+CB21+CK21, 0.1)*$I$11+CK21/MAX(CJ21+CB21+CK21, 0.1)*$J$11))/($B$13+$C$13+$F$13)</f>
        <v>0</v>
      </c>
      <c r="AZ21">
        <f>($B$13*$K$11+$C$13*$K$11+$F$13*((CJ21+CB21)/MAX(CJ21+CB21+CK21, 0.1)*$P$11+CK21/MAX(CJ21+CB21+CK21, 0.1)*$Q$11))/($B$13+$C$13+$F$13)</f>
        <v>0</v>
      </c>
      <c r="BA21">
        <v>2</v>
      </c>
      <c r="BB21">
        <v>0.5</v>
      </c>
      <c r="BC21" t="s">
        <v>297</v>
      </c>
      <c r="BD21" t="b">
        <v>1</v>
      </c>
      <c r="BE21">
        <v>1673534412.1</v>
      </c>
      <c r="BF21">
        <v>800.359</v>
      </c>
      <c r="BG21">
        <v>800.114</v>
      </c>
      <c r="BH21">
        <v>0.245724</v>
      </c>
      <c r="BI21">
        <v>0.176609</v>
      </c>
      <c r="BJ21">
        <v>799.6420000000001</v>
      </c>
      <c r="BK21">
        <v>0.24491</v>
      </c>
      <c r="BL21">
        <v>599.985</v>
      </c>
      <c r="BM21">
        <v>99.2954</v>
      </c>
      <c r="BN21">
        <v>0.099013</v>
      </c>
      <c r="BO21">
        <v>25.196</v>
      </c>
      <c r="BP21">
        <v>25.0091</v>
      </c>
      <c r="BQ21">
        <v>999.9</v>
      </c>
      <c r="BR21">
        <v>0</v>
      </c>
      <c r="BS21">
        <v>0</v>
      </c>
      <c r="BT21">
        <v>10048.8</v>
      </c>
      <c r="BU21">
        <v>0</v>
      </c>
      <c r="BV21">
        <v>0.241514</v>
      </c>
      <c r="BW21">
        <v>0</v>
      </c>
      <c r="BX21">
        <v>0</v>
      </c>
      <c r="BY21">
        <v>0</v>
      </c>
      <c r="BZ21">
        <v>0</v>
      </c>
      <c r="CA21">
        <v>2.05</v>
      </c>
      <c r="CB21">
        <v>0</v>
      </c>
      <c r="CC21">
        <v>-18.68</v>
      </c>
      <c r="CD21">
        <v>-2.68</v>
      </c>
      <c r="CE21">
        <v>34.625</v>
      </c>
      <c r="CF21">
        <v>41.437</v>
      </c>
      <c r="CG21">
        <v>37.812</v>
      </c>
      <c r="CH21">
        <v>40.687</v>
      </c>
      <c r="CI21">
        <v>36.187</v>
      </c>
      <c r="CJ21">
        <v>0</v>
      </c>
      <c r="CK21">
        <v>0</v>
      </c>
      <c r="CL21">
        <v>0</v>
      </c>
      <c r="CM21">
        <v>1673534412.8</v>
      </c>
      <c r="CN21">
        <v>0</v>
      </c>
      <c r="CO21">
        <v>1673533983.6</v>
      </c>
      <c r="CP21" t="s">
        <v>298</v>
      </c>
      <c r="CQ21">
        <v>1673533983.6</v>
      </c>
      <c r="CR21">
        <v>1673533983.6</v>
      </c>
      <c r="CS21">
        <v>8</v>
      </c>
      <c r="CT21">
        <v>0.6929999999999999</v>
      </c>
      <c r="CU21">
        <v>0.024</v>
      </c>
      <c r="CV21">
        <v>-0.658</v>
      </c>
      <c r="CW21">
        <v>0</v>
      </c>
      <c r="CX21">
        <v>2</v>
      </c>
      <c r="CY21">
        <v>0</v>
      </c>
      <c r="CZ21">
        <v>0.25</v>
      </c>
      <c r="DA21">
        <v>0.07000000000000001</v>
      </c>
      <c r="DB21">
        <v>800.0786829268293</v>
      </c>
      <c r="DC21">
        <v>-0.04659930313496796</v>
      </c>
      <c r="DD21">
        <v>0.03647079621832856</v>
      </c>
      <c r="DE21">
        <v>1</v>
      </c>
      <c r="DF21">
        <v>0.1770926875</v>
      </c>
      <c r="DG21">
        <v>-0.002523464135021022</v>
      </c>
      <c r="DH21">
        <v>0.0005993069871474458</v>
      </c>
      <c r="DI21">
        <v>1</v>
      </c>
      <c r="DJ21">
        <v>2</v>
      </c>
      <c r="DK21">
        <v>2</v>
      </c>
      <c r="DL21" t="s">
        <v>299</v>
      </c>
      <c r="DM21">
        <v>3.17862</v>
      </c>
      <c r="DN21">
        <v>2.68259</v>
      </c>
      <c r="DO21">
        <v>0.149337</v>
      </c>
      <c r="DP21">
        <v>0.153265</v>
      </c>
      <c r="DQ21">
        <v>0.0020646</v>
      </c>
      <c r="DR21">
        <v>0.00156125</v>
      </c>
      <c r="DS21">
        <v>27597.8</v>
      </c>
      <c r="DT21">
        <v>21415</v>
      </c>
      <c r="DU21">
        <v>31892.6</v>
      </c>
      <c r="DV21">
        <v>23274.6</v>
      </c>
      <c r="DW21">
        <v>42764.2</v>
      </c>
      <c r="DX21">
        <v>28498.7</v>
      </c>
      <c r="DY21">
        <v>47463.9</v>
      </c>
      <c r="DZ21">
        <v>31519</v>
      </c>
      <c r="EA21">
        <v>2.1919</v>
      </c>
      <c r="EB21">
        <v>2.2591</v>
      </c>
      <c r="EC21">
        <v>0.0303686</v>
      </c>
      <c r="ED21">
        <v>0</v>
      </c>
      <c r="EE21">
        <v>100</v>
      </c>
      <c r="EF21">
        <v>100</v>
      </c>
      <c r="EG21">
        <v>0.717</v>
      </c>
      <c r="EH21">
        <v>0.0008</v>
      </c>
      <c r="EI21">
        <v>-0.6655149140223586</v>
      </c>
      <c r="EJ21">
        <v>0.003316852167042556</v>
      </c>
      <c r="EK21">
        <v>-2.920790098003309E-06</v>
      </c>
      <c r="EL21">
        <v>1.167992686709218E-09</v>
      </c>
      <c r="EM21">
        <v>-0.0017254688623023</v>
      </c>
      <c r="EN21">
        <v>0.01054205470485779</v>
      </c>
      <c r="EO21">
        <v>-0.0006985154870527117</v>
      </c>
      <c r="EP21">
        <v>2.048592975971164E-05</v>
      </c>
      <c r="EQ21">
        <v>5</v>
      </c>
      <c r="ER21">
        <v>2041</v>
      </c>
      <c r="ES21">
        <v>1</v>
      </c>
      <c r="ET21">
        <v>19</v>
      </c>
      <c r="EU21">
        <v>7.1</v>
      </c>
      <c r="EV21">
        <v>7.1</v>
      </c>
      <c r="EW21">
        <v>2.34253</v>
      </c>
      <c r="EX21">
        <v>2.65869</v>
      </c>
      <c r="EY21">
        <v>2.24731</v>
      </c>
      <c r="EZ21">
        <v>2.60742</v>
      </c>
      <c r="FA21">
        <v>2.19849</v>
      </c>
      <c r="FB21">
        <v>2.38892</v>
      </c>
      <c r="FC21">
        <v>37.2899</v>
      </c>
      <c r="FD21">
        <v>24.2626</v>
      </c>
      <c r="FE21">
        <v>18</v>
      </c>
      <c r="FF21">
        <v>626.059</v>
      </c>
      <c r="FG21">
        <v>801.241</v>
      </c>
      <c r="FH21">
        <v>23.4661</v>
      </c>
      <c r="FI21">
        <v>27.7028</v>
      </c>
      <c r="FJ21">
        <v>30</v>
      </c>
      <c r="FK21">
        <v>27.6813</v>
      </c>
      <c r="FL21">
        <v>27.684</v>
      </c>
      <c r="FM21">
        <v>46.8748</v>
      </c>
      <c r="FN21">
        <v>100</v>
      </c>
      <c r="FO21">
        <v>0</v>
      </c>
      <c r="FP21">
        <v>23.4651</v>
      </c>
      <c r="FQ21">
        <v>800</v>
      </c>
      <c r="FR21">
        <v>0</v>
      </c>
      <c r="FS21">
        <v>101.549</v>
      </c>
      <c r="FT21">
        <v>101.716</v>
      </c>
    </row>
    <row r="22" spans="1:176">
      <c r="A22">
        <v>4</v>
      </c>
      <c r="B22">
        <v>1673534532.6</v>
      </c>
      <c r="C22">
        <v>375</v>
      </c>
      <c r="D22" t="s">
        <v>304</v>
      </c>
      <c r="E22" t="s">
        <v>305</v>
      </c>
      <c r="F22" t="s">
        <v>296</v>
      </c>
      <c r="H22">
        <v>1673534532.6</v>
      </c>
      <c r="I22">
        <f>(J22)/1000</f>
        <v>0</v>
      </c>
      <c r="J22">
        <f>IF(BD22, AM22, AG22)</f>
        <v>0</v>
      </c>
      <c r="K22">
        <f>IF(BD22, AH22, AF22)</f>
        <v>0</v>
      </c>
      <c r="L22">
        <f>BF22 - IF(AT22&gt;1, K22*BA22*100.0/(AV22*BT22), 0)</f>
        <v>0</v>
      </c>
      <c r="M22">
        <f>((S22-I22/2)*L22-K22)/(S22+I22/2)</f>
        <v>0</v>
      </c>
      <c r="N22">
        <f>M22*(BM22+BN22)/1000.0</f>
        <v>0</v>
      </c>
      <c r="O22">
        <f>(BF22 - IF(AT22&gt;1, K22*BA22*100.0/(AV22*BT22), 0))*(BM22+BN22)/1000.0</f>
        <v>0</v>
      </c>
      <c r="P22">
        <f>2.0/((1/R22-1/Q22)+SIGN(R22)*SQRT((1/R22-1/Q22)*(1/R22-1/Q22) + 4*BB22/((BB22+1)*(BB22+1))*(2*1/R22*1/Q22-1/Q22*1/Q22)))</f>
        <v>0</v>
      </c>
      <c r="Q22">
        <f>IF(LEFT(BC22,1)&lt;&gt;"0",IF(LEFT(BC22,1)="1",3.0,$B$7),$D$5+$E$5*(BT22*BM22/($K$5*1000))+$F$5*(BT22*BM22/($K$5*1000))*MAX(MIN(BA22,$J$5),$I$5)*MAX(MIN(BA22,$J$5),$I$5)+$G$5*MAX(MIN(BA22,$J$5),$I$5)*(BT22*BM22/($K$5*1000))+$H$5*(BT22*BM22/($K$5*1000))*(BT22*BM22/($K$5*1000)))</f>
        <v>0</v>
      </c>
      <c r="R22">
        <f>I22*(1000-(1000*0.61365*exp(17.502*V22/(240.97+V22))/(BM22+BN22)+BH22)/2)/(1000*0.61365*exp(17.502*V22/(240.97+V22))/(BM22+BN22)-BH22)</f>
        <v>0</v>
      </c>
      <c r="S22">
        <f>1/((BB22+1)/(P22/1.6)+1/(Q22/1.37)) + BB22/((BB22+1)/(P22/1.6) + BB22/(Q22/1.37))</f>
        <v>0</v>
      </c>
      <c r="T22">
        <f>(AW22*AZ22)</f>
        <v>0</v>
      </c>
      <c r="U22">
        <f>(BO22+(T22+2*0.95*5.67E-8*(((BO22+$B$9)+273)^4-(BO22+273)^4)-44100*I22)/(1.84*29.3*Q22+8*0.95*5.67E-8*(BO22+273)^3))</f>
        <v>0</v>
      </c>
      <c r="V22">
        <f>($C$9*BP22+$D$9*BQ22+$E$9*U22)</f>
        <v>0</v>
      </c>
      <c r="W22">
        <f>0.61365*exp(17.502*V22/(240.97+V22))</f>
        <v>0</v>
      </c>
      <c r="X22">
        <f>(Y22/Z22*100)</f>
        <v>0</v>
      </c>
      <c r="Y22">
        <f>BH22*(BM22+BN22)/1000</f>
        <v>0</v>
      </c>
      <c r="Z22">
        <f>0.61365*exp(17.502*BO22/(240.97+BO22))</f>
        <v>0</v>
      </c>
      <c r="AA22">
        <f>(W22-BH22*(BM22+BN22)/1000)</f>
        <v>0</v>
      </c>
      <c r="AB22">
        <f>(-I22*44100)</f>
        <v>0</v>
      </c>
      <c r="AC22">
        <f>2*29.3*Q22*0.92*(BO22-V22)</f>
        <v>0</v>
      </c>
      <c r="AD22">
        <f>2*0.95*5.67E-8*(((BO22+$B$9)+273)^4-(V22+273)^4)</f>
        <v>0</v>
      </c>
      <c r="AE22">
        <f>T22+AD22+AB22+AC22</f>
        <v>0</v>
      </c>
      <c r="AF22">
        <f>BL22*AT22*(BG22-BF22*(1000-AT22*BI22)/(1000-AT22*BH22))/(100*BA22)</f>
        <v>0</v>
      </c>
      <c r="AG22">
        <f>1000*BL22*AT22*(BH22-BI22)/(100*BA22*(1000-AT22*BH22))</f>
        <v>0</v>
      </c>
      <c r="AH22">
        <f>(AI22 - AJ22 - BM22*1E3/(8.314*(BO22+273.15)) * AL22/BL22 * AK22) * BL22/(100*BA22) * (1000 - BI22)/1000</f>
        <v>0</v>
      </c>
      <c r="AI22">
        <v>1200.307698319392</v>
      </c>
      <c r="AJ22">
        <v>1201.082545454545</v>
      </c>
      <c r="AK22">
        <v>0.001997561532406555</v>
      </c>
      <c r="AL22">
        <v>66.87872074539172</v>
      </c>
      <c r="AM22">
        <f>(AO22 - AN22 + BM22*1E3/(8.314*(BO22+273.15)) * AQ22/BL22 * AP22) * BL22/(100*BA22) * 1000/(1000 - AO22)</f>
        <v>0</v>
      </c>
      <c r="AN22">
        <v>0.1787320013011499</v>
      </c>
      <c r="AO22">
        <v>0.2429546242424242</v>
      </c>
      <c r="AP22">
        <v>-1.176484437664861E-06</v>
      </c>
      <c r="AQ22">
        <v>78.37392681836663</v>
      </c>
      <c r="AR22">
        <v>0</v>
      </c>
      <c r="AS22">
        <v>0</v>
      </c>
      <c r="AT22">
        <f>IF(AR22*$H$15&gt;=AV22,1.0,(AV22/(AV22-AR22*$H$15)))</f>
        <v>0</v>
      </c>
      <c r="AU22">
        <f>(AT22-1)*100</f>
        <v>0</v>
      </c>
      <c r="AV22">
        <f>MAX(0,($B$15+$C$15*BT22)/(1+$D$15*BT22)*BM22/(BO22+273)*$E$15)</f>
        <v>0</v>
      </c>
      <c r="AW22">
        <f>$B$13*BU22+$C$13*BV22+$F$13*BW22*(1-BZ22)</f>
        <v>0</v>
      </c>
      <c r="AX22">
        <f>AW22*AY22</f>
        <v>0</v>
      </c>
      <c r="AY22">
        <f>($B$13*$D$11+$C$13*$D$11+$F$13*((CJ22+CB22)/MAX(CJ22+CB22+CK22, 0.1)*$I$11+CK22/MAX(CJ22+CB22+CK22, 0.1)*$J$11))/($B$13+$C$13+$F$13)</f>
        <v>0</v>
      </c>
      <c r="AZ22">
        <f>($B$13*$K$11+$C$13*$K$11+$F$13*((CJ22+CB22)/MAX(CJ22+CB22+CK22, 0.1)*$P$11+CK22/MAX(CJ22+CB22+CK22, 0.1)*$Q$11))/($B$13+$C$13+$F$13)</f>
        <v>0</v>
      </c>
      <c r="BA22">
        <v>2</v>
      </c>
      <c r="BB22">
        <v>0.5</v>
      </c>
      <c r="BC22" t="s">
        <v>297</v>
      </c>
      <c r="BD22" t="b">
        <v>1</v>
      </c>
      <c r="BE22">
        <v>1673534532.6</v>
      </c>
      <c r="BF22">
        <v>1200.77</v>
      </c>
      <c r="BG22">
        <v>1199.99</v>
      </c>
      <c r="BH22">
        <v>0.243085</v>
      </c>
      <c r="BI22">
        <v>0.177533</v>
      </c>
      <c r="BJ22">
        <v>1199.65</v>
      </c>
      <c r="BK22">
        <v>0.242296</v>
      </c>
      <c r="BL22">
        <v>600</v>
      </c>
      <c r="BM22">
        <v>99.30110000000001</v>
      </c>
      <c r="BN22">
        <v>0.100002</v>
      </c>
      <c r="BO22">
        <v>25.2087</v>
      </c>
      <c r="BP22">
        <v>25.0046</v>
      </c>
      <c r="BQ22">
        <v>999.9</v>
      </c>
      <c r="BR22">
        <v>0</v>
      </c>
      <c r="BS22">
        <v>0</v>
      </c>
      <c r="BT22">
        <v>10005</v>
      </c>
      <c r="BU22">
        <v>0</v>
      </c>
      <c r="BV22">
        <v>0.227307</v>
      </c>
      <c r="BW22">
        <v>0</v>
      </c>
      <c r="BX22">
        <v>0</v>
      </c>
      <c r="BY22">
        <v>0</v>
      </c>
      <c r="BZ22">
        <v>0</v>
      </c>
      <c r="CA22">
        <v>0.95</v>
      </c>
      <c r="CB22">
        <v>0</v>
      </c>
      <c r="CC22">
        <v>-17.96</v>
      </c>
      <c r="CD22">
        <v>-2.89</v>
      </c>
      <c r="CE22">
        <v>34.937</v>
      </c>
      <c r="CF22">
        <v>40.812</v>
      </c>
      <c r="CG22">
        <v>37.812</v>
      </c>
      <c r="CH22">
        <v>40.125</v>
      </c>
      <c r="CI22">
        <v>36.187</v>
      </c>
      <c r="CJ22">
        <v>0</v>
      </c>
      <c r="CK22">
        <v>0</v>
      </c>
      <c r="CL22">
        <v>0</v>
      </c>
      <c r="CM22">
        <v>1673534533.4</v>
      </c>
      <c r="CN22">
        <v>0</v>
      </c>
      <c r="CO22">
        <v>1673533983.6</v>
      </c>
      <c r="CP22" t="s">
        <v>298</v>
      </c>
      <c r="CQ22">
        <v>1673533983.6</v>
      </c>
      <c r="CR22">
        <v>1673533983.6</v>
      </c>
      <c r="CS22">
        <v>8</v>
      </c>
      <c r="CT22">
        <v>0.6929999999999999</v>
      </c>
      <c r="CU22">
        <v>0.024</v>
      </c>
      <c r="CV22">
        <v>-0.658</v>
      </c>
      <c r="CW22">
        <v>0</v>
      </c>
      <c r="CX22">
        <v>2</v>
      </c>
      <c r="CY22">
        <v>0</v>
      </c>
      <c r="CZ22">
        <v>0.25</v>
      </c>
      <c r="DA22">
        <v>0.07000000000000001</v>
      </c>
      <c r="DB22">
        <v>1200.023170731707</v>
      </c>
      <c r="DC22">
        <v>-0.04996515679438362</v>
      </c>
      <c r="DD22">
        <v>0.05105898188536027</v>
      </c>
      <c r="DE22">
        <v>1</v>
      </c>
      <c r="DF22">
        <v>0.1788523625</v>
      </c>
      <c r="DG22">
        <v>-0.002380535864978649</v>
      </c>
      <c r="DH22">
        <v>0.0006480406862950433</v>
      </c>
      <c r="DI22">
        <v>1</v>
      </c>
      <c r="DJ22">
        <v>2</v>
      </c>
      <c r="DK22">
        <v>2</v>
      </c>
      <c r="DL22" t="s">
        <v>299</v>
      </c>
      <c r="DM22">
        <v>3.17865</v>
      </c>
      <c r="DN22">
        <v>2.68319</v>
      </c>
      <c r="DO22">
        <v>0.193961</v>
      </c>
      <c r="DP22">
        <v>0.198842</v>
      </c>
      <c r="DQ22">
        <v>0.00204305</v>
      </c>
      <c r="DR22">
        <v>0.00156943</v>
      </c>
      <c r="DS22">
        <v>26150.6</v>
      </c>
      <c r="DT22">
        <v>20261.8</v>
      </c>
      <c r="DU22">
        <v>31893.5</v>
      </c>
      <c r="DV22">
        <v>23274.2</v>
      </c>
      <c r="DW22">
        <v>42768.3</v>
      </c>
      <c r="DX22">
        <v>28500</v>
      </c>
      <c r="DY22">
        <v>47465.1</v>
      </c>
      <c r="DZ22">
        <v>31519.1</v>
      </c>
      <c r="EA22">
        <v>2.19198</v>
      </c>
      <c r="EB22">
        <v>2.26038</v>
      </c>
      <c r="EC22">
        <v>0.0305958</v>
      </c>
      <c r="ED22">
        <v>0</v>
      </c>
      <c r="EE22">
        <v>100</v>
      </c>
      <c r="EF22">
        <v>100</v>
      </c>
      <c r="EG22">
        <v>1.12</v>
      </c>
      <c r="EH22">
        <v>0.0008</v>
      </c>
      <c r="EI22">
        <v>-0.6655149140223586</v>
      </c>
      <c r="EJ22">
        <v>0.003316852167042556</v>
      </c>
      <c r="EK22">
        <v>-2.920790098003309E-06</v>
      </c>
      <c r="EL22">
        <v>1.167992686709218E-09</v>
      </c>
      <c r="EM22">
        <v>-0.0017254688623023</v>
      </c>
      <c r="EN22">
        <v>0.01054205470485779</v>
      </c>
      <c r="EO22">
        <v>-0.0006985154870527117</v>
      </c>
      <c r="EP22">
        <v>2.048592975971164E-05</v>
      </c>
      <c r="EQ22">
        <v>5</v>
      </c>
      <c r="ER22">
        <v>2041</v>
      </c>
      <c r="ES22">
        <v>1</v>
      </c>
      <c r="ET22">
        <v>19</v>
      </c>
      <c r="EU22">
        <v>9.199999999999999</v>
      </c>
      <c r="EV22">
        <v>9.199999999999999</v>
      </c>
      <c r="EW22">
        <v>3.25195</v>
      </c>
      <c r="EX22">
        <v>2.65015</v>
      </c>
      <c r="EY22">
        <v>2.24731</v>
      </c>
      <c r="EZ22">
        <v>2.60742</v>
      </c>
      <c r="FA22">
        <v>2.19849</v>
      </c>
      <c r="FB22">
        <v>2.35474</v>
      </c>
      <c r="FC22">
        <v>37.2899</v>
      </c>
      <c r="FD22">
        <v>24.2539</v>
      </c>
      <c r="FE22">
        <v>18</v>
      </c>
      <c r="FF22">
        <v>626.0890000000001</v>
      </c>
      <c r="FG22">
        <v>802.449</v>
      </c>
      <c r="FH22">
        <v>23.4082</v>
      </c>
      <c r="FI22">
        <v>27.7004</v>
      </c>
      <c r="FJ22">
        <v>30</v>
      </c>
      <c r="FK22">
        <v>27.6789</v>
      </c>
      <c r="FL22">
        <v>27.6793</v>
      </c>
      <c r="FM22">
        <v>65.0496</v>
      </c>
      <c r="FN22">
        <v>100</v>
      </c>
      <c r="FO22">
        <v>0</v>
      </c>
      <c r="FP22">
        <v>23.3965</v>
      </c>
      <c r="FQ22">
        <v>1200</v>
      </c>
      <c r="FR22">
        <v>0</v>
      </c>
      <c r="FS22">
        <v>101.551</v>
      </c>
      <c r="FT22">
        <v>101.715</v>
      </c>
    </row>
    <row r="23" spans="1:176">
      <c r="A23">
        <v>5</v>
      </c>
      <c r="B23">
        <v>1673534653.1</v>
      </c>
      <c r="C23">
        <v>495.5</v>
      </c>
      <c r="D23" t="s">
        <v>306</v>
      </c>
      <c r="E23" t="s">
        <v>307</v>
      </c>
      <c r="F23" t="s">
        <v>296</v>
      </c>
      <c r="H23">
        <v>1673534653.1</v>
      </c>
      <c r="I23">
        <f>(J23)/1000</f>
        <v>0</v>
      </c>
      <c r="J23">
        <f>IF(BD23, AM23, AG23)</f>
        <v>0</v>
      </c>
      <c r="K23">
        <f>IF(BD23, AH23, AF23)</f>
        <v>0</v>
      </c>
      <c r="L23">
        <f>BF23 - IF(AT23&gt;1, K23*BA23*100.0/(AV23*BT23), 0)</f>
        <v>0</v>
      </c>
      <c r="M23">
        <f>((S23-I23/2)*L23-K23)/(S23+I23/2)</f>
        <v>0</v>
      </c>
      <c r="N23">
        <f>M23*(BM23+BN23)/1000.0</f>
        <v>0</v>
      </c>
      <c r="O23">
        <f>(BF23 - IF(AT23&gt;1, K23*BA23*100.0/(AV23*BT23), 0))*(BM23+BN23)/1000.0</f>
        <v>0</v>
      </c>
      <c r="P23">
        <f>2.0/((1/R23-1/Q23)+SIGN(R23)*SQRT((1/R23-1/Q23)*(1/R23-1/Q23) + 4*BB23/((BB23+1)*(BB23+1))*(2*1/R23*1/Q23-1/Q23*1/Q23)))</f>
        <v>0</v>
      </c>
      <c r="Q23">
        <f>IF(LEFT(BC23,1)&lt;&gt;"0",IF(LEFT(BC23,1)="1",3.0,$B$7),$D$5+$E$5*(BT23*BM23/($K$5*1000))+$F$5*(BT23*BM23/($K$5*1000))*MAX(MIN(BA23,$J$5),$I$5)*MAX(MIN(BA23,$J$5),$I$5)+$G$5*MAX(MIN(BA23,$J$5),$I$5)*(BT23*BM23/($K$5*1000))+$H$5*(BT23*BM23/($K$5*1000))*(BT23*BM23/($K$5*1000)))</f>
        <v>0</v>
      </c>
      <c r="R23">
        <f>I23*(1000-(1000*0.61365*exp(17.502*V23/(240.97+V23))/(BM23+BN23)+BH23)/2)/(1000*0.61365*exp(17.502*V23/(240.97+V23))/(BM23+BN23)-BH23)</f>
        <v>0</v>
      </c>
      <c r="S23">
        <f>1/((BB23+1)/(P23/1.6)+1/(Q23/1.37)) + BB23/((BB23+1)/(P23/1.6) + BB23/(Q23/1.37))</f>
        <v>0</v>
      </c>
      <c r="T23">
        <f>(AW23*AZ23)</f>
        <v>0</v>
      </c>
      <c r="U23">
        <f>(BO23+(T23+2*0.95*5.67E-8*(((BO23+$B$9)+273)^4-(BO23+273)^4)-44100*I23)/(1.84*29.3*Q23+8*0.95*5.67E-8*(BO23+273)^3))</f>
        <v>0</v>
      </c>
      <c r="V23">
        <f>($C$9*BP23+$D$9*BQ23+$E$9*U23)</f>
        <v>0</v>
      </c>
      <c r="W23">
        <f>0.61365*exp(17.502*V23/(240.97+V23))</f>
        <v>0</v>
      </c>
      <c r="X23">
        <f>(Y23/Z23*100)</f>
        <v>0</v>
      </c>
      <c r="Y23">
        <f>BH23*(BM23+BN23)/1000</f>
        <v>0</v>
      </c>
      <c r="Z23">
        <f>0.61365*exp(17.502*BO23/(240.97+BO23))</f>
        <v>0</v>
      </c>
      <c r="AA23">
        <f>(W23-BH23*(BM23+BN23)/1000)</f>
        <v>0</v>
      </c>
      <c r="AB23">
        <f>(-I23*44100)</f>
        <v>0</v>
      </c>
      <c r="AC23">
        <f>2*29.3*Q23*0.92*(BO23-V23)</f>
        <v>0</v>
      </c>
      <c r="AD23">
        <f>2*0.95*5.67E-8*(((BO23+$B$9)+273)^4-(V23+273)^4)</f>
        <v>0</v>
      </c>
      <c r="AE23">
        <f>T23+AD23+AB23+AC23</f>
        <v>0</v>
      </c>
      <c r="AF23">
        <f>BL23*AT23*(BG23-BF23*(1000-AT23*BI23)/(1000-AT23*BH23))/(100*BA23)</f>
        <v>0</v>
      </c>
      <c r="AG23">
        <f>1000*BL23*AT23*(BH23-BI23)/(100*BA23*(1000-AT23*BH23))</f>
        <v>0</v>
      </c>
      <c r="AH23">
        <f>(AI23 - AJ23 - BM23*1E3/(8.314*(BO23+273.15)) * AL23/BL23 * AK23) * BL23/(100*BA23) * (1000 - BI23)/1000</f>
        <v>0</v>
      </c>
      <c r="AI23">
        <v>1400.30212821052</v>
      </c>
      <c r="AJ23">
        <v>1401.492787878787</v>
      </c>
      <c r="AK23">
        <v>0.02412438278104868</v>
      </c>
      <c r="AL23">
        <v>66.87872074539172</v>
      </c>
      <c r="AM23">
        <f>(AO23 - AN23 + BM23*1E3/(8.314*(BO23+273.15)) * AQ23/BL23 * AP23) * BL23/(100*BA23) * 1000/(1000 - AO23)</f>
        <v>0</v>
      </c>
      <c r="AN23">
        <v>0.177665779630482</v>
      </c>
      <c r="AO23">
        <v>0.2389402363636364</v>
      </c>
      <c r="AP23">
        <v>4.945621389837998E-08</v>
      </c>
      <c r="AQ23">
        <v>78.37392681836663</v>
      </c>
      <c r="AR23">
        <v>0</v>
      </c>
      <c r="AS23">
        <v>0</v>
      </c>
      <c r="AT23">
        <f>IF(AR23*$H$15&gt;=AV23,1.0,(AV23/(AV23-AR23*$H$15)))</f>
        <v>0</v>
      </c>
      <c r="AU23">
        <f>(AT23-1)*100</f>
        <v>0</v>
      </c>
      <c r="AV23">
        <f>MAX(0,($B$15+$C$15*BT23)/(1+$D$15*BT23)*BM23/(BO23+273)*$E$15)</f>
        <v>0</v>
      </c>
      <c r="AW23">
        <f>$B$13*BU23+$C$13*BV23+$F$13*BW23*(1-BZ23)</f>
        <v>0</v>
      </c>
      <c r="AX23">
        <f>AW23*AY23</f>
        <v>0</v>
      </c>
      <c r="AY23">
        <f>($B$13*$D$11+$C$13*$D$11+$F$13*((CJ23+CB23)/MAX(CJ23+CB23+CK23, 0.1)*$I$11+CK23/MAX(CJ23+CB23+CK23, 0.1)*$J$11))/($B$13+$C$13+$F$13)</f>
        <v>0</v>
      </c>
      <c r="AZ23">
        <f>($B$13*$K$11+$C$13*$K$11+$F$13*((CJ23+CB23)/MAX(CJ23+CB23+CK23, 0.1)*$P$11+CK23/MAX(CJ23+CB23+CK23, 0.1)*$Q$11))/($B$13+$C$13+$F$13)</f>
        <v>0</v>
      </c>
      <c r="BA23">
        <v>2</v>
      </c>
      <c r="BB23">
        <v>0.5</v>
      </c>
      <c r="BC23" t="s">
        <v>297</v>
      </c>
      <c r="BD23" t="b">
        <v>1</v>
      </c>
      <c r="BE23">
        <v>1673534653.1</v>
      </c>
      <c r="BF23">
        <v>1401.14</v>
      </c>
      <c r="BG23">
        <v>1400.03</v>
      </c>
      <c r="BH23">
        <v>0.239003</v>
      </c>
      <c r="BI23">
        <v>0.177997</v>
      </c>
      <c r="BJ23">
        <v>1399.68</v>
      </c>
      <c r="BK23">
        <v>0.238256</v>
      </c>
      <c r="BL23">
        <v>600.0549999999999</v>
      </c>
      <c r="BM23">
        <v>99.3009</v>
      </c>
      <c r="BN23">
        <v>0.0997378</v>
      </c>
      <c r="BO23">
        <v>25.1673</v>
      </c>
      <c r="BP23">
        <v>24.9868</v>
      </c>
      <c r="BQ23">
        <v>999.9</v>
      </c>
      <c r="BR23">
        <v>0</v>
      </c>
      <c r="BS23">
        <v>0</v>
      </c>
      <c r="BT23">
        <v>10013.8</v>
      </c>
      <c r="BU23">
        <v>0</v>
      </c>
      <c r="BV23">
        <v>0.227307</v>
      </c>
      <c r="BW23">
        <v>0</v>
      </c>
      <c r="BX23">
        <v>0</v>
      </c>
      <c r="BY23">
        <v>0</v>
      </c>
      <c r="BZ23">
        <v>0</v>
      </c>
      <c r="CA23">
        <v>3.05</v>
      </c>
      <c r="CB23">
        <v>0</v>
      </c>
      <c r="CC23">
        <v>-14.68</v>
      </c>
      <c r="CD23">
        <v>-1.94</v>
      </c>
      <c r="CE23">
        <v>33.812</v>
      </c>
      <c r="CF23">
        <v>38</v>
      </c>
      <c r="CG23">
        <v>36.187</v>
      </c>
      <c r="CH23">
        <v>36.75</v>
      </c>
      <c r="CI23">
        <v>34.812</v>
      </c>
      <c r="CJ23">
        <v>0</v>
      </c>
      <c r="CK23">
        <v>0</v>
      </c>
      <c r="CL23">
        <v>0</v>
      </c>
      <c r="CM23">
        <v>1673534654</v>
      </c>
      <c r="CN23">
        <v>0</v>
      </c>
      <c r="CO23">
        <v>1673533983.6</v>
      </c>
      <c r="CP23" t="s">
        <v>298</v>
      </c>
      <c r="CQ23">
        <v>1673533983.6</v>
      </c>
      <c r="CR23">
        <v>1673533983.6</v>
      </c>
      <c r="CS23">
        <v>8</v>
      </c>
      <c r="CT23">
        <v>0.6929999999999999</v>
      </c>
      <c r="CU23">
        <v>0.024</v>
      </c>
      <c r="CV23">
        <v>-0.658</v>
      </c>
      <c r="CW23">
        <v>0</v>
      </c>
      <c r="CX23">
        <v>2</v>
      </c>
      <c r="CY23">
        <v>0</v>
      </c>
      <c r="CZ23">
        <v>0.25</v>
      </c>
      <c r="DA23">
        <v>0.07000000000000001</v>
      </c>
      <c r="DB23">
        <v>1399.995365853659</v>
      </c>
      <c r="DC23">
        <v>-0.05874564459975309</v>
      </c>
      <c r="DD23">
        <v>0.05241008844304437</v>
      </c>
      <c r="DE23">
        <v>1</v>
      </c>
      <c r="DF23">
        <v>0.178849625</v>
      </c>
      <c r="DG23">
        <v>-0.001776787623065615</v>
      </c>
      <c r="DH23">
        <v>0.0004768299585544104</v>
      </c>
      <c r="DI23">
        <v>1</v>
      </c>
      <c r="DJ23">
        <v>2</v>
      </c>
      <c r="DK23">
        <v>2</v>
      </c>
      <c r="DL23" t="s">
        <v>299</v>
      </c>
      <c r="DM23">
        <v>3.17878</v>
      </c>
      <c r="DN23">
        <v>2.683</v>
      </c>
      <c r="DO23">
        <v>0.213223</v>
      </c>
      <c r="DP23">
        <v>0.218483</v>
      </c>
      <c r="DQ23">
        <v>0.00200951</v>
      </c>
      <c r="DR23">
        <v>0.0015735</v>
      </c>
      <c r="DS23">
        <v>25525.8</v>
      </c>
      <c r="DT23">
        <v>19764.8</v>
      </c>
      <c r="DU23">
        <v>31893.7</v>
      </c>
      <c r="DV23">
        <v>23274</v>
      </c>
      <c r="DW23">
        <v>42770.7</v>
      </c>
      <c r="DX23">
        <v>28500.6</v>
      </c>
      <c r="DY23">
        <v>47465.3</v>
      </c>
      <c r="DZ23">
        <v>31519.2</v>
      </c>
      <c r="EA23">
        <v>2.192</v>
      </c>
      <c r="EB23">
        <v>2.2611</v>
      </c>
      <c r="EC23">
        <v>0.0302643</v>
      </c>
      <c r="ED23">
        <v>0</v>
      </c>
      <c r="EE23">
        <v>100</v>
      </c>
      <c r="EF23">
        <v>100</v>
      </c>
      <c r="EG23">
        <v>1.46</v>
      </c>
      <c r="EH23">
        <v>0.0007</v>
      </c>
      <c r="EI23">
        <v>-0.6655149140223586</v>
      </c>
      <c r="EJ23">
        <v>0.003316852167042556</v>
      </c>
      <c r="EK23">
        <v>-2.920790098003309E-06</v>
      </c>
      <c r="EL23">
        <v>1.167992686709218E-09</v>
      </c>
      <c r="EM23">
        <v>-0.0017254688623023</v>
      </c>
      <c r="EN23">
        <v>0.01054205470485779</v>
      </c>
      <c r="EO23">
        <v>-0.0006985154870527117</v>
      </c>
      <c r="EP23">
        <v>2.048592975971164E-05</v>
      </c>
      <c r="EQ23">
        <v>5</v>
      </c>
      <c r="ER23">
        <v>2041</v>
      </c>
      <c r="ES23">
        <v>1</v>
      </c>
      <c r="ET23">
        <v>19</v>
      </c>
      <c r="EU23">
        <v>11.2</v>
      </c>
      <c r="EV23">
        <v>11.2</v>
      </c>
      <c r="EW23">
        <v>3.6792</v>
      </c>
      <c r="EX23">
        <v>2.64038</v>
      </c>
      <c r="EY23">
        <v>2.24731</v>
      </c>
      <c r="EZ23">
        <v>2.60742</v>
      </c>
      <c r="FA23">
        <v>2.19849</v>
      </c>
      <c r="FB23">
        <v>2.36328</v>
      </c>
      <c r="FC23">
        <v>37.2659</v>
      </c>
      <c r="FD23">
        <v>24.2539</v>
      </c>
      <c r="FE23">
        <v>18</v>
      </c>
      <c r="FF23">
        <v>626.083</v>
      </c>
      <c r="FG23">
        <v>803.1420000000001</v>
      </c>
      <c r="FH23">
        <v>23.5468</v>
      </c>
      <c r="FI23">
        <v>27.6981</v>
      </c>
      <c r="FJ23">
        <v>30</v>
      </c>
      <c r="FK23">
        <v>27.6766</v>
      </c>
      <c r="FL23">
        <v>27.6769</v>
      </c>
      <c r="FM23">
        <v>73.58199999999999</v>
      </c>
      <c r="FN23">
        <v>100</v>
      </c>
      <c r="FO23">
        <v>0</v>
      </c>
      <c r="FP23">
        <v>23.5488</v>
      </c>
      <c r="FQ23">
        <v>1400</v>
      </c>
      <c r="FR23">
        <v>0</v>
      </c>
      <c r="FS23">
        <v>101.552</v>
      </c>
      <c r="FT23">
        <v>101.715</v>
      </c>
    </row>
    <row r="24" spans="1:176">
      <c r="A24">
        <v>6</v>
      </c>
      <c r="B24">
        <v>1673534779.1</v>
      </c>
      <c r="C24">
        <v>621.5</v>
      </c>
      <c r="D24" t="s">
        <v>308</v>
      </c>
      <c r="E24" t="s">
        <v>309</v>
      </c>
      <c r="F24" t="s">
        <v>296</v>
      </c>
      <c r="H24">
        <v>1673534779.1</v>
      </c>
      <c r="I24">
        <f>(J24)/1000</f>
        <v>0</v>
      </c>
      <c r="J24">
        <f>IF(BD24, AM24, AG24)</f>
        <v>0</v>
      </c>
      <c r="K24">
        <f>IF(BD24, AH24, AF24)</f>
        <v>0</v>
      </c>
      <c r="L24">
        <f>BF24 - IF(AT24&gt;1, K24*BA24*100.0/(AV24*BT24), 0)</f>
        <v>0</v>
      </c>
      <c r="M24">
        <f>((S24-I24/2)*L24-K24)/(S24+I24/2)</f>
        <v>0</v>
      </c>
      <c r="N24">
        <f>M24*(BM24+BN24)/1000.0</f>
        <v>0</v>
      </c>
      <c r="O24">
        <f>(BF24 - IF(AT24&gt;1, K24*BA24*100.0/(AV24*BT24), 0))*(BM24+BN24)/1000.0</f>
        <v>0</v>
      </c>
      <c r="P24">
        <f>2.0/((1/R24-1/Q24)+SIGN(R24)*SQRT((1/R24-1/Q24)*(1/R24-1/Q24) + 4*BB24/((BB24+1)*(BB24+1))*(2*1/R24*1/Q24-1/Q24*1/Q24)))</f>
        <v>0</v>
      </c>
      <c r="Q24">
        <f>IF(LEFT(BC24,1)&lt;&gt;"0",IF(LEFT(BC24,1)="1",3.0,$B$7),$D$5+$E$5*(BT24*BM24/($K$5*1000))+$F$5*(BT24*BM24/($K$5*1000))*MAX(MIN(BA24,$J$5),$I$5)*MAX(MIN(BA24,$J$5),$I$5)+$G$5*MAX(MIN(BA24,$J$5),$I$5)*(BT24*BM24/($K$5*1000))+$H$5*(BT24*BM24/($K$5*1000))*(BT24*BM24/($K$5*1000)))</f>
        <v>0</v>
      </c>
      <c r="R24">
        <f>I24*(1000-(1000*0.61365*exp(17.502*V24/(240.97+V24))/(BM24+BN24)+BH24)/2)/(1000*0.61365*exp(17.502*V24/(240.97+V24))/(BM24+BN24)-BH24)</f>
        <v>0</v>
      </c>
      <c r="S24">
        <f>1/((BB24+1)/(P24/1.6)+1/(Q24/1.37)) + BB24/((BB24+1)/(P24/1.6) + BB24/(Q24/1.37))</f>
        <v>0</v>
      </c>
      <c r="T24">
        <f>(AW24*AZ24)</f>
        <v>0</v>
      </c>
      <c r="U24">
        <f>(BO24+(T24+2*0.95*5.67E-8*(((BO24+$B$9)+273)^4-(BO24+273)^4)-44100*I24)/(1.84*29.3*Q24+8*0.95*5.67E-8*(BO24+273)^3))</f>
        <v>0</v>
      </c>
      <c r="V24">
        <f>($C$9*BP24+$D$9*BQ24+$E$9*U24)</f>
        <v>0</v>
      </c>
      <c r="W24">
        <f>0.61365*exp(17.502*V24/(240.97+V24))</f>
        <v>0</v>
      </c>
      <c r="X24">
        <f>(Y24/Z24*100)</f>
        <v>0</v>
      </c>
      <c r="Y24">
        <f>BH24*(BM24+BN24)/1000</f>
        <v>0</v>
      </c>
      <c r="Z24">
        <f>0.61365*exp(17.502*BO24/(240.97+BO24))</f>
        <v>0</v>
      </c>
      <c r="AA24">
        <f>(W24-BH24*(BM24+BN24)/1000)</f>
        <v>0</v>
      </c>
      <c r="AB24">
        <f>(-I24*44100)</f>
        <v>0</v>
      </c>
      <c r="AC24">
        <f>2*29.3*Q24*0.92*(BO24-V24)</f>
        <v>0</v>
      </c>
      <c r="AD24">
        <f>2*0.95*5.67E-8*(((BO24+$B$9)+273)^4-(V24+273)^4)</f>
        <v>0</v>
      </c>
      <c r="AE24">
        <f>T24+AD24+AB24+AC24</f>
        <v>0</v>
      </c>
      <c r="AF24">
        <f>BL24*AT24*(BG24-BF24*(1000-AT24*BI24)/(1000-AT24*BH24))/(100*BA24)</f>
        <v>0</v>
      </c>
      <c r="AG24">
        <f>1000*BL24*AT24*(BH24-BI24)/(100*BA24*(1000-AT24*BH24))</f>
        <v>0</v>
      </c>
      <c r="AH24">
        <f>(AI24 - AJ24 - BM24*1E3/(8.314*(BO24+273.15)) * AL24/BL24 * AK24) * BL24/(100*BA24) * (1000 - BI24)/1000</f>
        <v>0</v>
      </c>
      <c r="AI24">
        <v>1800.344071824625</v>
      </c>
      <c r="AJ24">
        <v>1801.380727272727</v>
      </c>
      <c r="AK24">
        <v>0.006361775808188444</v>
      </c>
      <c r="AL24">
        <v>66.87872074539172</v>
      </c>
      <c r="AM24">
        <f>(AO24 - AN24 + BM24*1E3/(8.314*(BO24+273.15)) * AQ24/BL24 * AP24) * BL24/(100*BA24) * 1000/(1000 - AO24)</f>
        <v>0</v>
      </c>
      <c r="AN24">
        <v>0.1808976042101409</v>
      </c>
      <c r="AO24">
        <v>0.2363082545454545</v>
      </c>
      <c r="AP24">
        <v>7.623360453610301E-08</v>
      </c>
      <c r="AQ24">
        <v>78.37392681836663</v>
      </c>
      <c r="AR24">
        <v>0</v>
      </c>
      <c r="AS24">
        <v>0</v>
      </c>
      <c r="AT24">
        <f>IF(AR24*$H$15&gt;=AV24,1.0,(AV24/(AV24-AR24*$H$15)))</f>
        <v>0</v>
      </c>
      <c r="AU24">
        <f>(AT24-1)*100</f>
        <v>0</v>
      </c>
      <c r="AV24">
        <f>MAX(0,($B$15+$C$15*BT24)/(1+$D$15*BT24)*BM24/(BO24+273)*$E$15)</f>
        <v>0</v>
      </c>
      <c r="AW24">
        <f>$B$13*BU24+$C$13*BV24+$F$13*BW24*(1-BZ24)</f>
        <v>0</v>
      </c>
      <c r="AX24">
        <f>AW24*AY24</f>
        <v>0</v>
      </c>
      <c r="AY24">
        <f>($B$13*$D$11+$C$13*$D$11+$F$13*((CJ24+CB24)/MAX(CJ24+CB24+CK24, 0.1)*$I$11+CK24/MAX(CJ24+CB24+CK24, 0.1)*$J$11))/($B$13+$C$13+$F$13)</f>
        <v>0</v>
      </c>
      <c r="AZ24">
        <f>($B$13*$K$11+$C$13*$K$11+$F$13*((CJ24+CB24)/MAX(CJ24+CB24+CK24, 0.1)*$P$11+CK24/MAX(CJ24+CB24+CK24, 0.1)*$Q$11))/($B$13+$C$13+$F$13)</f>
        <v>0</v>
      </c>
      <c r="BA24">
        <v>2</v>
      </c>
      <c r="BB24">
        <v>0.5</v>
      </c>
      <c r="BC24" t="s">
        <v>297</v>
      </c>
      <c r="BD24" t="b">
        <v>1</v>
      </c>
      <c r="BE24">
        <v>1673534779.1</v>
      </c>
      <c r="BF24">
        <v>1800.96</v>
      </c>
      <c r="BG24">
        <v>1799.95</v>
      </c>
      <c r="BH24">
        <v>0.236397</v>
      </c>
      <c r="BI24">
        <v>0.181154</v>
      </c>
      <c r="BJ24">
        <v>1798.32</v>
      </c>
      <c r="BK24">
        <v>0.235677</v>
      </c>
      <c r="BL24">
        <v>600.0170000000001</v>
      </c>
      <c r="BM24">
        <v>99.29819999999999</v>
      </c>
      <c r="BN24">
        <v>0.100079</v>
      </c>
      <c r="BO24">
        <v>25.179</v>
      </c>
      <c r="BP24">
        <v>24.9897</v>
      </c>
      <c r="BQ24">
        <v>999.9</v>
      </c>
      <c r="BR24">
        <v>0</v>
      </c>
      <c r="BS24">
        <v>0</v>
      </c>
      <c r="BT24">
        <v>9991.25</v>
      </c>
      <c r="BU24">
        <v>0</v>
      </c>
      <c r="BV24">
        <v>0.227307</v>
      </c>
      <c r="BW24">
        <v>0</v>
      </c>
      <c r="BX24">
        <v>0</v>
      </c>
      <c r="BY24">
        <v>0</v>
      </c>
      <c r="BZ24">
        <v>0</v>
      </c>
      <c r="CA24">
        <v>1.27</v>
      </c>
      <c r="CB24">
        <v>0</v>
      </c>
      <c r="CC24">
        <v>-22.01</v>
      </c>
      <c r="CD24">
        <v>-2.27</v>
      </c>
      <c r="CE24">
        <v>34.187</v>
      </c>
      <c r="CF24">
        <v>40.437</v>
      </c>
      <c r="CG24">
        <v>37.187</v>
      </c>
      <c r="CH24">
        <v>39.312</v>
      </c>
      <c r="CI24">
        <v>35.687</v>
      </c>
      <c r="CJ24">
        <v>0</v>
      </c>
      <c r="CK24">
        <v>0</v>
      </c>
      <c r="CL24">
        <v>0</v>
      </c>
      <c r="CM24">
        <v>1673534780</v>
      </c>
      <c r="CN24">
        <v>0</v>
      </c>
      <c r="CO24">
        <v>1673533983.6</v>
      </c>
      <c r="CP24" t="s">
        <v>298</v>
      </c>
      <c r="CQ24">
        <v>1673533983.6</v>
      </c>
      <c r="CR24">
        <v>1673533983.6</v>
      </c>
      <c r="CS24">
        <v>8</v>
      </c>
      <c r="CT24">
        <v>0.6929999999999999</v>
      </c>
      <c r="CU24">
        <v>0.024</v>
      </c>
      <c r="CV24">
        <v>-0.658</v>
      </c>
      <c r="CW24">
        <v>0</v>
      </c>
      <c r="CX24">
        <v>2</v>
      </c>
      <c r="CY24">
        <v>0</v>
      </c>
      <c r="CZ24">
        <v>0.25</v>
      </c>
      <c r="DA24">
        <v>0.07000000000000001</v>
      </c>
      <c r="DB24">
        <v>1799.985853658537</v>
      </c>
      <c r="DC24">
        <v>-0.04682926828845797</v>
      </c>
      <c r="DD24">
        <v>0.03869679571757213</v>
      </c>
      <c r="DE24">
        <v>1</v>
      </c>
      <c r="DF24">
        <v>0.1820330375</v>
      </c>
      <c r="DG24">
        <v>-0.002646744022503349</v>
      </c>
      <c r="DH24">
        <v>0.0006218561216983796</v>
      </c>
      <c r="DI24">
        <v>1</v>
      </c>
      <c r="DJ24">
        <v>2</v>
      </c>
      <c r="DK24">
        <v>2</v>
      </c>
      <c r="DL24" t="s">
        <v>299</v>
      </c>
      <c r="DM24">
        <v>3.17869</v>
      </c>
      <c r="DN24">
        <v>2.68315</v>
      </c>
      <c r="DO24">
        <v>0.247277</v>
      </c>
      <c r="DP24">
        <v>0.253253</v>
      </c>
      <c r="DQ24">
        <v>0.00198806</v>
      </c>
      <c r="DR24">
        <v>0.00160105</v>
      </c>
      <c r="DS24">
        <v>24420.3</v>
      </c>
      <c r="DT24">
        <v>18885.7</v>
      </c>
      <c r="DU24">
        <v>31893.2</v>
      </c>
      <c r="DV24">
        <v>23274.6</v>
      </c>
      <c r="DW24">
        <v>42772.5</v>
      </c>
      <c r="DX24">
        <v>28501.8</v>
      </c>
      <c r="DY24">
        <v>47464.5</v>
      </c>
      <c r="DZ24">
        <v>31520.2</v>
      </c>
      <c r="EA24">
        <v>2.19215</v>
      </c>
      <c r="EB24">
        <v>2.26265</v>
      </c>
      <c r="EC24">
        <v>0.0295639</v>
      </c>
      <c r="ED24">
        <v>0</v>
      </c>
      <c r="EE24">
        <v>100</v>
      </c>
      <c r="EF24">
        <v>100</v>
      </c>
      <c r="EG24">
        <v>2.64</v>
      </c>
      <c r="EH24">
        <v>0.0007</v>
      </c>
      <c r="EI24">
        <v>-0.6655149140223586</v>
      </c>
      <c r="EJ24">
        <v>0.003316852167042556</v>
      </c>
      <c r="EK24">
        <v>-2.920790098003309E-06</v>
      </c>
      <c r="EL24">
        <v>1.167992686709218E-09</v>
      </c>
      <c r="EM24">
        <v>-0.0017254688623023</v>
      </c>
      <c r="EN24">
        <v>0.01054205470485779</v>
      </c>
      <c r="EO24">
        <v>-0.0006985154870527117</v>
      </c>
      <c r="EP24">
        <v>2.048592975971164E-05</v>
      </c>
      <c r="EQ24">
        <v>5</v>
      </c>
      <c r="ER24">
        <v>2041</v>
      </c>
      <c r="ES24">
        <v>1</v>
      </c>
      <c r="ET24">
        <v>19</v>
      </c>
      <c r="EU24">
        <v>13.3</v>
      </c>
      <c r="EV24">
        <v>13.3</v>
      </c>
      <c r="EW24">
        <v>4.47876</v>
      </c>
      <c r="EX24">
        <v>2.62207</v>
      </c>
      <c r="EY24">
        <v>2.24731</v>
      </c>
      <c r="EZ24">
        <v>2.60742</v>
      </c>
      <c r="FA24">
        <v>2.19849</v>
      </c>
      <c r="FB24">
        <v>2.37671</v>
      </c>
      <c r="FC24">
        <v>37.2659</v>
      </c>
      <c r="FD24">
        <v>24.2626</v>
      </c>
      <c r="FE24">
        <v>18</v>
      </c>
      <c r="FF24">
        <v>626.167</v>
      </c>
      <c r="FG24">
        <v>804.6609999999999</v>
      </c>
      <c r="FH24">
        <v>23.5883</v>
      </c>
      <c r="FI24">
        <v>27.6934</v>
      </c>
      <c r="FJ24">
        <v>30.0001</v>
      </c>
      <c r="FK24">
        <v>27.6743</v>
      </c>
      <c r="FL24">
        <v>27.6746</v>
      </c>
      <c r="FM24">
        <v>89.58750000000001</v>
      </c>
      <c r="FN24">
        <v>100</v>
      </c>
      <c r="FO24">
        <v>0</v>
      </c>
      <c r="FP24">
        <v>23.5894</v>
      </c>
      <c r="FQ24">
        <v>1800</v>
      </c>
      <c r="FR24">
        <v>0</v>
      </c>
      <c r="FS24">
        <v>101.55</v>
      </c>
      <c r="FT24">
        <v>101.718</v>
      </c>
    </row>
    <row r="25" spans="1:176">
      <c r="A25">
        <v>7</v>
      </c>
      <c r="B25">
        <v>1673534899.6</v>
      </c>
      <c r="C25">
        <v>742</v>
      </c>
      <c r="D25" t="s">
        <v>310</v>
      </c>
      <c r="E25" t="s">
        <v>311</v>
      </c>
      <c r="F25" t="s">
        <v>296</v>
      </c>
      <c r="H25">
        <v>1673534899.6</v>
      </c>
      <c r="I25">
        <f>(J25)/1000</f>
        <v>0</v>
      </c>
      <c r="J25">
        <f>IF(BD25, AM25, AG25)</f>
        <v>0</v>
      </c>
      <c r="K25">
        <f>IF(BD25, AH25, AF25)</f>
        <v>0</v>
      </c>
      <c r="L25">
        <f>BF25 - IF(AT25&gt;1, K25*BA25*100.0/(AV25*BT25), 0)</f>
        <v>0</v>
      </c>
      <c r="M25">
        <f>((S25-I25/2)*L25-K25)/(S25+I25/2)</f>
        <v>0</v>
      </c>
      <c r="N25">
        <f>M25*(BM25+BN25)/1000.0</f>
        <v>0</v>
      </c>
      <c r="O25">
        <f>(BF25 - IF(AT25&gt;1, K25*BA25*100.0/(AV25*BT25), 0))*(BM25+BN25)/1000.0</f>
        <v>0</v>
      </c>
      <c r="P25">
        <f>2.0/((1/R25-1/Q25)+SIGN(R25)*SQRT((1/R25-1/Q25)*(1/R25-1/Q25) + 4*BB25/((BB25+1)*(BB25+1))*(2*1/R25*1/Q25-1/Q25*1/Q25)))</f>
        <v>0</v>
      </c>
      <c r="Q25">
        <f>IF(LEFT(BC25,1)&lt;&gt;"0",IF(LEFT(BC25,1)="1",3.0,$B$7),$D$5+$E$5*(BT25*BM25/($K$5*1000))+$F$5*(BT25*BM25/($K$5*1000))*MAX(MIN(BA25,$J$5),$I$5)*MAX(MIN(BA25,$J$5),$I$5)+$G$5*MAX(MIN(BA25,$J$5),$I$5)*(BT25*BM25/($K$5*1000))+$H$5*(BT25*BM25/($K$5*1000))*(BT25*BM25/($K$5*1000)))</f>
        <v>0</v>
      </c>
      <c r="R25">
        <f>I25*(1000-(1000*0.61365*exp(17.502*V25/(240.97+V25))/(BM25+BN25)+BH25)/2)/(1000*0.61365*exp(17.502*V25/(240.97+V25))/(BM25+BN25)-BH25)</f>
        <v>0</v>
      </c>
      <c r="S25">
        <f>1/((BB25+1)/(P25/1.6)+1/(Q25/1.37)) + BB25/((BB25+1)/(P25/1.6) + BB25/(Q25/1.37))</f>
        <v>0</v>
      </c>
      <c r="T25">
        <f>(AW25*AZ25)</f>
        <v>0</v>
      </c>
      <c r="U25">
        <f>(BO25+(T25+2*0.95*5.67E-8*(((BO25+$B$9)+273)^4-(BO25+273)^4)-44100*I25)/(1.84*29.3*Q25+8*0.95*5.67E-8*(BO25+273)^3))</f>
        <v>0</v>
      </c>
      <c r="V25">
        <f>($C$9*BP25+$D$9*BQ25+$E$9*U25)</f>
        <v>0</v>
      </c>
      <c r="W25">
        <f>0.61365*exp(17.502*V25/(240.97+V25))</f>
        <v>0</v>
      </c>
      <c r="X25">
        <f>(Y25/Z25*100)</f>
        <v>0</v>
      </c>
      <c r="Y25">
        <f>BH25*(BM25+BN25)/1000</f>
        <v>0</v>
      </c>
      <c r="Z25">
        <f>0.61365*exp(17.502*BO25/(240.97+BO25))</f>
        <v>0</v>
      </c>
      <c r="AA25">
        <f>(W25-BH25*(BM25+BN25)/1000)</f>
        <v>0</v>
      </c>
      <c r="AB25">
        <f>(-I25*44100)</f>
        <v>0</v>
      </c>
      <c r="AC25">
        <f>2*29.3*Q25*0.92*(BO25-V25)</f>
        <v>0</v>
      </c>
      <c r="AD25">
        <f>2*0.95*5.67E-8*(((BO25+$B$9)+273)^4-(V25+273)^4)</f>
        <v>0</v>
      </c>
      <c r="AE25">
        <f>T25+AD25+AB25+AC25</f>
        <v>0</v>
      </c>
      <c r="AF25">
        <f>BL25*AT25*(BG25-BF25*(1000-AT25*BI25)/(1000-AT25*BH25))/(100*BA25)</f>
        <v>0</v>
      </c>
      <c r="AG25">
        <f>1000*BL25*AT25*(BH25-BI25)/(100*BA25*(1000-AT25*BH25))</f>
        <v>0</v>
      </c>
      <c r="AH25">
        <f>(AI25 - AJ25 - BM25*1E3/(8.314*(BO25+273.15)) * AL25/BL25 * AK25) * BL25/(100*BA25) * (1000 - BI25)/1000</f>
        <v>0</v>
      </c>
      <c r="AI25">
        <v>2000.272133360888</v>
      </c>
      <c r="AJ25">
        <v>2002.138363636363</v>
      </c>
      <c r="AK25">
        <v>0.004648917493256506</v>
      </c>
      <c r="AL25">
        <v>66.87872074539172</v>
      </c>
      <c r="AM25">
        <f>(AO25 - AN25 + BM25*1E3/(8.314*(BO25+273.15)) * AQ25/BL25 * AP25) * BL25/(100*BA25) * 1000/(1000 - AO25)</f>
        <v>0</v>
      </c>
      <c r="AN25">
        <v>0.1810022133188334</v>
      </c>
      <c r="AO25">
        <v>0.2322555393939394</v>
      </c>
      <c r="AP25">
        <v>-5.227930434389484E-07</v>
      </c>
      <c r="AQ25">
        <v>78.37392681836663</v>
      </c>
      <c r="AR25">
        <v>0</v>
      </c>
      <c r="AS25">
        <v>0</v>
      </c>
      <c r="AT25">
        <f>IF(AR25*$H$15&gt;=AV25,1.0,(AV25/(AV25-AR25*$H$15)))</f>
        <v>0</v>
      </c>
      <c r="AU25">
        <f>(AT25-1)*100</f>
        <v>0</v>
      </c>
      <c r="AV25">
        <f>MAX(0,($B$15+$C$15*BT25)/(1+$D$15*BT25)*BM25/(BO25+273)*$E$15)</f>
        <v>0</v>
      </c>
      <c r="AW25">
        <f>$B$13*BU25+$C$13*BV25+$F$13*BW25*(1-BZ25)</f>
        <v>0</v>
      </c>
      <c r="AX25">
        <f>AW25*AY25</f>
        <v>0</v>
      </c>
      <c r="AY25">
        <f>($B$13*$D$11+$C$13*$D$11+$F$13*((CJ25+CB25)/MAX(CJ25+CB25+CK25, 0.1)*$I$11+CK25/MAX(CJ25+CB25+CK25, 0.1)*$J$11))/($B$13+$C$13+$F$13)</f>
        <v>0</v>
      </c>
      <c r="AZ25">
        <f>($B$13*$K$11+$C$13*$K$11+$F$13*((CJ25+CB25)/MAX(CJ25+CB25+CK25, 0.1)*$P$11+CK25/MAX(CJ25+CB25+CK25, 0.1)*$Q$11))/($B$13+$C$13+$F$13)</f>
        <v>0</v>
      </c>
      <c r="BA25">
        <v>2</v>
      </c>
      <c r="BB25">
        <v>0.5</v>
      </c>
      <c r="BC25" t="s">
        <v>297</v>
      </c>
      <c r="BD25" t="b">
        <v>1</v>
      </c>
      <c r="BE25">
        <v>1673534899.6</v>
      </c>
      <c r="BF25">
        <v>2001.64</v>
      </c>
      <c r="BG25">
        <v>2000.03</v>
      </c>
      <c r="BH25">
        <v>0.232178</v>
      </c>
      <c r="BI25">
        <v>0.180951</v>
      </c>
      <c r="BJ25">
        <v>1998.02</v>
      </c>
      <c r="BK25">
        <v>0.2315</v>
      </c>
      <c r="BL25">
        <v>600.064</v>
      </c>
      <c r="BM25">
        <v>99.3006</v>
      </c>
      <c r="BN25">
        <v>0.100144</v>
      </c>
      <c r="BO25">
        <v>25.1982</v>
      </c>
      <c r="BP25">
        <v>25.0142</v>
      </c>
      <c r="BQ25">
        <v>999.9</v>
      </c>
      <c r="BR25">
        <v>0</v>
      </c>
      <c r="BS25">
        <v>0</v>
      </c>
      <c r="BT25">
        <v>9995</v>
      </c>
      <c r="BU25">
        <v>0</v>
      </c>
      <c r="BV25">
        <v>0.227307</v>
      </c>
      <c r="BW25">
        <v>0</v>
      </c>
      <c r="BX25">
        <v>0</v>
      </c>
      <c r="BY25">
        <v>0</v>
      </c>
      <c r="BZ25">
        <v>0</v>
      </c>
      <c r="CA25">
        <v>3.25</v>
      </c>
      <c r="CB25">
        <v>0</v>
      </c>
      <c r="CC25">
        <v>-16.51</v>
      </c>
      <c r="CD25">
        <v>-2.12</v>
      </c>
      <c r="CE25">
        <v>34.687</v>
      </c>
      <c r="CF25">
        <v>41.562</v>
      </c>
      <c r="CG25">
        <v>37.875</v>
      </c>
      <c r="CH25">
        <v>40.875</v>
      </c>
      <c r="CI25">
        <v>36.312</v>
      </c>
      <c r="CJ25">
        <v>0</v>
      </c>
      <c r="CK25">
        <v>0</v>
      </c>
      <c r="CL25">
        <v>0</v>
      </c>
      <c r="CM25">
        <v>1673534900.6</v>
      </c>
      <c r="CN25">
        <v>0</v>
      </c>
      <c r="CO25">
        <v>1673533983.6</v>
      </c>
      <c r="CP25" t="s">
        <v>298</v>
      </c>
      <c r="CQ25">
        <v>1673533983.6</v>
      </c>
      <c r="CR25">
        <v>1673533983.6</v>
      </c>
      <c r="CS25">
        <v>8</v>
      </c>
      <c r="CT25">
        <v>0.6929999999999999</v>
      </c>
      <c r="CU25">
        <v>0.024</v>
      </c>
      <c r="CV25">
        <v>-0.658</v>
      </c>
      <c r="CW25">
        <v>0</v>
      </c>
      <c r="CX25">
        <v>2</v>
      </c>
      <c r="CY25">
        <v>0</v>
      </c>
      <c r="CZ25">
        <v>0.25</v>
      </c>
      <c r="DA25">
        <v>0.07000000000000001</v>
      </c>
      <c r="DB25">
        <v>2000.012195121951</v>
      </c>
      <c r="DC25">
        <v>-0.08759581881011316</v>
      </c>
      <c r="DD25">
        <v>0.07728667556639437</v>
      </c>
      <c r="DE25">
        <v>1</v>
      </c>
      <c r="DF25">
        <v>0.181346875</v>
      </c>
      <c r="DG25">
        <v>-0.001740247538677835</v>
      </c>
      <c r="DH25">
        <v>0.0004184182827924702</v>
      </c>
      <c r="DI25">
        <v>1</v>
      </c>
      <c r="DJ25">
        <v>2</v>
      </c>
      <c r="DK25">
        <v>2</v>
      </c>
      <c r="DL25" t="s">
        <v>299</v>
      </c>
      <c r="DM25">
        <v>3.1788</v>
      </c>
      <c r="DN25">
        <v>2.68325</v>
      </c>
      <c r="DO25">
        <v>0.262564</v>
      </c>
      <c r="DP25">
        <v>0.26882</v>
      </c>
      <c r="DQ25">
        <v>0.00195342</v>
      </c>
      <c r="DR25">
        <v>0.00159932</v>
      </c>
      <c r="DS25">
        <v>23924.9</v>
      </c>
      <c r="DT25">
        <v>18491.9</v>
      </c>
      <c r="DU25">
        <v>31894.2</v>
      </c>
      <c r="DV25">
        <v>23274.6</v>
      </c>
      <c r="DW25">
        <v>42775.9</v>
      </c>
      <c r="DX25">
        <v>28502</v>
      </c>
      <c r="DY25">
        <v>47465.9</v>
      </c>
      <c r="DZ25">
        <v>31519.8</v>
      </c>
      <c r="EA25">
        <v>2.19185</v>
      </c>
      <c r="EB25">
        <v>2.26318</v>
      </c>
      <c r="EC25">
        <v>0.0310577</v>
      </c>
      <c r="ED25">
        <v>0</v>
      </c>
      <c r="EE25">
        <v>100</v>
      </c>
      <c r="EF25">
        <v>100</v>
      </c>
      <c r="EG25">
        <v>3.62</v>
      </c>
      <c r="EH25">
        <v>0.0007</v>
      </c>
      <c r="EI25">
        <v>-0.6655149140223586</v>
      </c>
      <c r="EJ25">
        <v>0.003316852167042556</v>
      </c>
      <c r="EK25">
        <v>-2.920790098003309E-06</v>
      </c>
      <c r="EL25">
        <v>1.167992686709218E-09</v>
      </c>
      <c r="EM25">
        <v>-0.0017254688623023</v>
      </c>
      <c r="EN25">
        <v>0.01054205470485779</v>
      </c>
      <c r="EO25">
        <v>-0.0006985154870527117</v>
      </c>
      <c r="EP25">
        <v>2.048592975971164E-05</v>
      </c>
      <c r="EQ25">
        <v>5</v>
      </c>
      <c r="ER25">
        <v>2041</v>
      </c>
      <c r="ES25">
        <v>1</v>
      </c>
      <c r="ET25">
        <v>19</v>
      </c>
      <c r="EU25">
        <v>15.3</v>
      </c>
      <c r="EV25">
        <v>15.3</v>
      </c>
      <c r="EW25">
        <v>4.85352</v>
      </c>
      <c r="EX25">
        <v>2.60254</v>
      </c>
      <c r="EY25">
        <v>2.24731</v>
      </c>
      <c r="EZ25">
        <v>2.6062</v>
      </c>
      <c r="FA25">
        <v>2.19849</v>
      </c>
      <c r="FB25">
        <v>2.37915</v>
      </c>
      <c r="FC25">
        <v>37.242</v>
      </c>
      <c r="FD25">
        <v>24.2626</v>
      </c>
      <c r="FE25">
        <v>18</v>
      </c>
      <c r="FF25">
        <v>625.925</v>
      </c>
      <c r="FG25">
        <v>805.154</v>
      </c>
      <c r="FH25">
        <v>23.4572</v>
      </c>
      <c r="FI25">
        <v>27.691</v>
      </c>
      <c r="FJ25">
        <v>30.0001</v>
      </c>
      <c r="FK25">
        <v>27.6719</v>
      </c>
      <c r="FL25">
        <v>27.6722</v>
      </c>
      <c r="FM25">
        <v>97.0787</v>
      </c>
      <c r="FN25">
        <v>100</v>
      </c>
      <c r="FO25">
        <v>0</v>
      </c>
      <c r="FP25">
        <v>23.4539</v>
      </c>
      <c r="FQ25">
        <v>2000</v>
      </c>
      <c r="FR25">
        <v>0</v>
      </c>
      <c r="FS25">
        <v>101.553</v>
      </c>
      <c r="FT25">
        <v>101.717</v>
      </c>
    </row>
    <row r="26" spans="1:176">
      <c r="A26" t="s">
        <v>25</v>
      </c>
      <c r="B26" t="s">
        <v>28</v>
      </c>
    </row>
    <row r="27" spans="1:176">
      <c r="B27" t="s">
        <v>312</v>
      </c>
    </row>
    <row r="28" spans="1:176">
      <c r="A28">
        <v>8</v>
      </c>
      <c r="B28">
        <v>1673535339.6</v>
      </c>
      <c r="C28">
        <v>1182</v>
      </c>
      <c r="D28" t="s">
        <v>313</v>
      </c>
      <c r="E28" t="s">
        <v>314</v>
      </c>
      <c r="F28" t="s">
        <v>296</v>
      </c>
      <c r="H28">
        <v>1673535339.6</v>
      </c>
      <c r="I28">
        <f>(J28)/1000</f>
        <v>0</v>
      </c>
      <c r="J28">
        <f>IF(BD28, AM28, AG28)</f>
        <v>0</v>
      </c>
      <c r="K28">
        <f>IF(BD28, AH28, AF28)</f>
        <v>0</v>
      </c>
      <c r="L28">
        <f>BF28 - IF(AT28&gt;1, K28*BA28*100.0/(AV28*BT28), 0)</f>
        <v>0</v>
      </c>
      <c r="M28">
        <f>((S28-I28/2)*L28-K28)/(S28+I28/2)</f>
        <v>0</v>
      </c>
      <c r="N28">
        <f>M28*(BM28+BN28)/1000.0</f>
        <v>0</v>
      </c>
      <c r="O28">
        <f>(BF28 - IF(AT28&gt;1, K28*BA28*100.0/(AV28*BT28), 0))*(BM28+BN28)/1000.0</f>
        <v>0</v>
      </c>
      <c r="P28">
        <f>2.0/((1/R28-1/Q28)+SIGN(R28)*SQRT((1/R28-1/Q28)*(1/R28-1/Q28) + 4*BB28/((BB28+1)*(BB28+1))*(2*1/R28*1/Q28-1/Q28*1/Q28)))</f>
        <v>0</v>
      </c>
      <c r="Q28">
        <f>IF(LEFT(BC28,1)&lt;&gt;"0",IF(LEFT(BC28,1)="1",3.0,$B$7),$D$5+$E$5*(BT28*BM28/($K$5*1000))+$F$5*(BT28*BM28/($K$5*1000))*MAX(MIN(BA28,$J$5),$I$5)*MAX(MIN(BA28,$J$5),$I$5)+$G$5*MAX(MIN(BA28,$J$5),$I$5)*(BT28*BM28/($K$5*1000))+$H$5*(BT28*BM28/($K$5*1000))*(BT28*BM28/($K$5*1000)))</f>
        <v>0</v>
      </c>
      <c r="R28">
        <f>I28*(1000-(1000*0.61365*exp(17.502*V28/(240.97+V28))/(BM28+BN28)+BH28)/2)/(1000*0.61365*exp(17.502*V28/(240.97+V28))/(BM28+BN28)-BH28)</f>
        <v>0</v>
      </c>
      <c r="S28">
        <f>1/((BB28+1)/(P28/1.6)+1/(Q28/1.37)) + BB28/((BB28+1)/(P28/1.6) + BB28/(Q28/1.37))</f>
        <v>0</v>
      </c>
      <c r="T28">
        <f>(AW28*AZ28)</f>
        <v>0</v>
      </c>
      <c r="U28">
        <f>(BO28+(T28+2*0.95*5.67E-8*(((BO28+$B$9)+273)^4-(BO28+273)^4)-44100*I28)/(1.84*29.3*Q28+8*0.95*5.67E-8*(BO28+273)^3))</f>
        <v>0</v>
      </c>
      <c r="V28">
        <f>($C$9*BP28+$D$9*BQ28+$E$9*U28)</f>
        <v>0</v>
      </c>
      <c r="W28">
        <f>0.61365*exp(17.502*V28/(240.97+V28))</f>
        <v>0</v>
      </c>
      <c r="X28">
        <f>(Y28/Z28*100)</f>
        <v>0</v>
      </c>
      <c r="Y28">
        <f>BH28*(BM28+BN28)/1000</f>
        <v>0</v>
      </c>
      <c r="Z28">
        <f>0.61365*exp(17.502*BO28/(240.97+BO28))</f>
        <v>0</v>
      </c>
      <c r="AA28">
        <f>(W28-BH28*(BM28+BN28)/1000)</f>
        <v>0</v>
      </c>
      <c r="AB28">
        <f>(-I28*44100)</f>
        <v>0</v>
      </c>
      <c r="AC28">
        <f>2*29.3*Q28*0.92*(BO28-V28)</f>
        <v>0</v>
      </c>
      <c r="AD28">
        <f>2*0.95*5.67E-8*(((BO28+$B$9)+273)^4-(V28+273)^4)</f>
        <v>0</v>
      </c>
      <c r="AE28">
        <f>T28+AD28+AB28+AC28</f>
        <v>0</v>
      </c>
      <c r="AF28">
        <f>BL28*AT28*(BG28-BF28*(1000-AT28*BI28)/(1000-AT28*BH28))/(100*BA28)</f>
        <v>0</v>
      </c>
      <c r="AG28">
        <f>1000*BL28*AT28*(BH28-BI28)/(100*BA28*(1000-AT28*BH28))</f>
        <v>0</v>
      </c>
      <c r="AH28">
        <f>(AI28 - AJ28 - BM28*1E3/(8.314*(BO28+273.15)) * AL28/BL28 * AK28) * BL28/(100*BA28) * (1000 - BI28)/1000</f>
        <v>0</v>
      </c>
      <c r="AI28">
        <v>2.780278529434271</v>
      </c>
      <c r="AJ28">
        <v>2.95840927272727</v>
      </c>
      <c r="AK28">
        <v>1.909873717487837E-05</v>
      </c>
      <c r="AL28">
        <v>66.8613450118176</v>
      </c>
      <c r="AM28">
        <f>(AO28 - AN28 + BM28*1E3/(8.314*(BO28+273.15)) * AQ28/BL28 * AP28) * BL28/(100*BA28) * 1000/(1000 - AO28)</f>
        <v>0</v>
      </c>
      <c r="AN28">
        <v>0.1375282956557251</v>
      </c>
      <c r="AO28">
        <v>0.1809479272727272</v>
      </c>
      <c r="AP28">
        <v>1.114245870232883E-06</v>
      </c>
      <c r="AQ28">
        <v>78.17204334679053</v>
      </c>
      <c r="AR28">
        <v>0</v>
      </c>
      <c r="AS28">
        <v>0</v>
      </c>
      <c r="AT28">
        <f>IF(AR28*$H$15&gt;=AV28,1.0,(AV28/(AV28-AR28*$H$15)))</f>
        <v>0</v>
      </c>
      <c r="AU28">
        <f>(AT28-1)*100</f>
        <v>0</v>
      </c>
      <c r="AV28">
        <f>MAX(0,($B$15+$C$15*BT28)/(1+$D$15*BT28)*BM28/(BO28+273)*$E$15)</f>
        <v>0</v>
      </c>
      <c r="AW28">
        <f>$B$13*BU28+$C$13*BV28+$F$13*BW28*(1-BZ28)</f>
        <v>0</v>
      </c>
      <c r="AX28">
        <f>AW28*AY28</f>
        <v>0</v>
      </c>
      <c r="AY28">
        <f>($B$13*$D$11+$C$13*$D$11+$F$13*((CJ28+CB28)/MAX(CJ28+CB28+CK28, 0.1)*$I$11+CK28/MAX(CJ28+CB28+CK28, 0.1)*$J$11))/($B$13+$C$13+$F$13)</f>
        <v>0</v>
      </c>
      <c r="AZ28">
        <f>($B$13*$K$11+$C$13*$K$11+$F$13*((CJ28+CB28)/MAX(CJ28+CB28+CK28, 0.1)*$P$11+CK28/MAX(CJ28+CB28+CK28, 0.1)*$Q$11))/($B$13+$C$13+$F$13)</f>
        <v>0</v>
      </c>
      <c r="BA28">
        <v>2</v>
      </c>
      <c r="BB28">
        <v>0.5</v>
      </c>
      <c r="BC28" t="s">
        <v>297</v>
      </c>
      <c r="BD28" t="b">
        <v>1</v>
      </c>
      <c r="BE28">
        <v>1673535339.6</v>
      </c>
      <c r="BF28">
        <v>2.95647</v>
      </c>
      <c r="BG28">
        <v>2.7586</v>
      </c>
      <c r="BH28">
        <v>0.181011</v>
      </c>
      <c r="BI28">
        <v>0.137365</v>
      </c>
      <c r="BJ28">
        <v>3.67401</v>
      </c>
      <c r="BK28">
        <v>0.174133</v>
      </c>
      <c r="BL28">
        <v>600.0309999999999</v>
      </c>
      <c r="BM28">
        <v>99.3086</v>
      </c>
      <c r="BN28">
        <v>0.10021</v>
      </c>
      <c r="BO28">
        <v>25.196</v>
      </c>
      <c r="BP28">
        <v>25.0107</v>
      </c>
      <c r="BQ28">
        <v>999.9</v>
      </c>
      <c r="BR28">
        <v>0</v>
      </c>
      <c r="BS28">
        <v>0</v>
      </c>
      <c r="BT28">
        <v>9982.5</v>
      </c>
      <c r="BU28">
        <v>0</v>
      </c>
      <c r="BV28">
        <v>0.227307</v>
      </c>
      <c r="BW28">
        <v>0</v>
      </c>
      <c r="BX28">
        <v>0</v>
      </c>
      <c r="BY28">
        <v>0</v>
      </c>
      <c r="BZ28">
        <v>0</v>
      </c>
      <c r="CA28">
        <v>4.59</v>
      </c>
      <c r="CB28">
        <v>0</v>
      </c>
      <c r="CC28">
        <v>-19.86</v>
      </c>
      <c r="CD28">
        <v>-2.39</v>
      </c>
      <c r="CE28">
        <v>34.562</v>
      </c>
      <c r="CF28">
        <v>41.312</v>
      </c>
      <c r="CG28">
        <v>37.687</v>
      </c>
      <c r="CH28">
        <v>40.562</v>
      </c>
      <c r="CI28">
        <v>36.187</v>
      </c>
      <c r="CJ28">
        <v>0</v>
      </c>
      <c r="CK28">
        <v>0</v>
      </c>
      <c r="CL28">
        <v>0</v>
      </c>
      <c r="CM28">
        <v>1673535340.4</v>
      </c>
      <c r="CN28">
        <v>0</v>
      </c>
      <c r="CO28">
        <v>1673535187.1</v>
      </c>
      <c r="CP28" t="s">
        <v>315</v>
      </c>
      <c r="CQ28">
        <v>1673535187.1</v>
      </c>
      <c r="CR28">
        <v>1673535186.1</v>
      </c>
      <c r="CS28">
        <v>9</v>
      </c>
      <c r="CT28">
        <v>-0.064</v>
      </c>
      <c r="CU28">
        <v>0.007</v>
      </c>
      <c r="CV28">
        <v>-0.718</v>
      </c>
      <c r="CW28">
        <v>0.006</v>
      </c>
      <c r="CX28">
        <v>3</v>
      </c>
      <c r="CY28">
        <v>0</v>
      </c>
      <c r="CZ28">
        <v>0.16</v>
      </c>
      <c r="DA28">
        <v>0.08</v>
      </c>
      <c r="DB28">
        <v>2.774695853658537</v>
      </c>
      <c r="DC28">
        <v>0.03206968641115028</v>
      </c>
      <c r="DD28">
        <v>0.01222110768513868</v>
      </c>
      <c r="DE28">
        <v>1</v>
      </c>
      <c r="DF28">
        <v>0.13725675</v>
      </c>
      <c r="DG28">
        <v>-0.0004929789029535783</v>
      </c>
      <c r="DH28">
        <v>0.0003697922220653104</v>
      </c>
      <c r="DI28">
        <v>1</v>
      </c>
      <c r="DJ28">
        <v>2</v>
      </c>
      <c r="DK28">
        <v>2</v>
      </c>
      <c r="DL28" t="s">
        <v>299</v>
      </c>
      <c r="DM28">
        <v>3.17874</v>
      </c>
      <c r="DN28">
        <v>2.68321</v>
      </c>
      <c r="DO28">
        <v>0.00102457</v>
      </c>
      <c r="DP28">
        <v>0.000796722</v>
      </c>
      <c r="DQ28">
        <v>0.00146927</v>
      </c>
      <c r="DR28">
        <v>0.00121293</v>
      </c>
      <c r="DS28">
        <v>32409.8</v>
      </c>
      <c r="DT28">
        <v>25269.9</v>
      </c>
      <c r="DU28">
        <v>31893</v>
      </c>
      <c r="DV28">
        <v>23273.6</v>
      </c>
      <c r="DW28">
        <v>42784.1</v>
      </c>
      <c r="DX28">
        <v>28503</v>
      </c>
      <c r="DY28">
        <v>47464.9</v>
      </c>
      <c r="DZ28">
        <v>31518.1</v>
      </c>
      <c r="EA28">
        <v>2.1919</v>
      </c>
      <c r="EB28">
        <v>2.25703</v>
      </c>
      <c r="EC28">
        <v>0.0308417</v>
      </c>
      <c r="ED28">
        <v>0</v>
      </c>
      <c r="EE28">
        <v>100</v>
      </c>
      <c r="EF28">
        <v>100</v>
      </c>
      <c r="EG28">
        <v>-0.718</v>
      </c>
      <c r="EH28">
        <v>0.0069</v>
      </c>
      <c r="EI28">
        <v>-0.7296867491754941</v>
      </c>
      <c r="EJ28">
        <v>0.003316852167042556</v>
      </c>
      <c r="EK28">
        <v>-2.920790098003309E-06</v>
      </c>
      <c r="EL28">
        <v>1.167992686709218E-09</v>
      </c>
      <c r="EM28">
        <v>0.00506351978855633</v>
      </c>
      <c r="EN28">
        <v>0.01054205470485779</v>
      </c>
      <c r="EO28">
        <v>-0.0006985154870527117</v>
      </c>
      <c r="EP28">
        <v>2.048592975971164E-05</v>
      </c>
      <c r="EQ28">
        <v>5</v>
      </c>
      <c r="ER28">
        <v>2041</v>
      </c>
      <c r="ES28">
        <v>1</v>
      </c>
      <c r="ET28">
        <v>19</v>
      </c>
      <c r="EU28">
        <v>2.5</v>
      </c>
      <c r="EV28">
        <v>2.6</v>
      </c>
      <c r="EW28">
        <v>0.032959</v>
      </c>
      <c r="EX28">
        <v>4.99878</v>
      </c>
      <c r="EY28">
        <v>2.24731</v>
      </c>
      <c r="EZ28">
        <v>2.6062</v>
      </c>
      <c r="FA28">
        <v>2.19849</v>
      </c>
      <c r="FB28">
        <v>2.38159</v>
      </c>
      <c r="FC28">
        <v>37.4098</v>
      </c>
      <c r="FD28">
        <v>24.2451</v>
      </c>
      <c r="FE28">
        <v>18</v>
      </c>
      <c r="FF28">
        <v>625.8390000000001</v>
      </c>
      <c r="FG28">
        <v>798.838</v>
      </c>
      <c r="FH28">
        <v>23.5013</v>
      </c>
      <c r="FI28">
        <v>27.6769</v>
      </c>
      <c r="FJ28">
        <v>30</v>
      </c>
      <c r="FK28">
        <v>27.6602</v>
      </c>
      <c r="FL28">
        <v>27.6605</v>
      </c>
      <c r="FM28">
        <v>0</v>
      </c>
      <c r="FN28">
        <v>100</v>
      </c>
      <c r="FO28">
        <v>0</v>
      </c>
      <c r="FP28">
        <v>23.4937</v>
      </c>
      <c r="FQ28">
        <v>0</v>
      </c>
      <c r="FR28">
        <v>0</v>
      </c>
      <c r="FS28">
        <v>101.55</v>
      </c>
      <c r="FT28">
        <v>101.712</v>
      </c>
    </row>
    <row r="29" spans="1:176">
      <c r="A29">
        <v>9</v>
      </c>
      <c r="B29">
        <v>1673535486.1</v>
      </c>
      <c r="C29">
        <v>1328.5</v>
      </c>
      <c r="D29" t="s">
        <v>316</v>
      </c>
      <c r="E29" t="s">
        <v>317</v>
      </c>
      <c r="F29" t="s">
        <v>296</v>
      </c>
      <c r="H29">
        <v>1673535486.1</v>
      </c>
      <c r="I29">
        <f>(J29)/1000</f>
        <v>0</v>
      </c>
      <c r="J29">
        <f>IF(BD29, AM29, AG29)</f>
        <v>0</v>
      </c>
      <c r="K29">
        <f>IF(BD29, AH29, AF29)</f>
        <v>0</v>
      </c>
      <c r="L29">
        <f>BF29 - IF(AT29&gt;1, K29*BA29*100.0/(AV29*BT29), 0)</f>
        <v>0</v>
      </c>
      <c r="M29">
        <f>((S29-I29/2)*L29-K29)/(S29+I29/2)</f>
        <v>0</v>
      </c>
      <c r="N29">
        <f>M29*(BM29+BN29)/1000.0</f>
        <v>0</v>
      </c>
      <c r="O29">
        <f>(BF29 - IF(AT29&gt;1, K29*BA29*100.0/(AV29*BT29), 0))*(BM29+BN29)/1000.0</f>
        <v>0</v>
      </c>
      <c r="P29">
        <f>2.0/((1/R29-1/Q29)+SIGN(R29)*SQRT((1/R29-1/Q29)*(1/R29-1/Q29) + 4*BB29/((BB29+1)*(BB29+1))*(2*1/R29*1/Q29-1/Q29*1/Q29)))</f>
        <v>0</v>
      </c>
      <c r="Q29">
        <f>IF(LEFT(BC29,1)&lt;&gt;"0",IF(LEFT(BC29,1)="1",3.0,$B$7),$D$5+$E$5*(BT29*BM29/($K$5*1000))+$F$5*(BT29*BM29/($K$5*1000))*MAX(MIN(BA29,$J$5),$I$5)*MAX(MIN(BA29,$J$5),$I$5)+$G$5*MAX(MIN(BA29,$J$5),$I$5)*(BT29*BM29/($K$5*1000))+$H$5*(BT29*BM29/($K$5*1000))*(BT29*BM29/($K$5*1000)))</f>
        <v>0</v>
      </c>
      <c r="R29">
        <f>I29*(1000-(1000*0.61365*exp(17.502*V29/(240.97+V29))/(BM29+BN29)+BH29)/2)/(1000*0.61365*exp(17.502*V29/(240.97+V29))/(BM29+BN29)-BH29)</f>
        <v>0</v>
      </c>
      <c r="S29">
        <f>1/((BB29+1)/(P29/1.6)+1/(Q29/1.37)) + BB29/((BB29+1)/(P29/1.6) + BB29/(Q29/1.37))</f>
        <v>0</v>
      </c>
      <c r="T29">
        <f>(AW29*AZ29)</f>
        <v>0</v>
      </c>
      <c r="U29">
        <f>(BO29+(T29+2*0.95*5.67E-8*(((BO29+$B$9)+273)^4-(BO29+273)^4)-44100*I29)/(1.84*29.3*Q29+8*0.95*5.67E-8*(BO29+273)^3))</f>
        <v>0</v>
      </c>
      <c r="V29">
        <f>($C$9*BP29+$D$9*BQ29+$E$9*U29)</f>
        <v>0</v>
      </c>
      <c r="W29">
        <f>0.61365*exp(17.502*V29/(240.97+V29))</f>
        <v>0</v>
      </c>
      <c r="X29">
        <f>(Y29/Z29*100)</f>
        <v>0</v>
      </c>
      <c r="Y29">
        <f>BH29*(BM29+BN29)/1000</f>
        <v>0</v>
      </c>
      <c r="Z29">
        <f>0.61365*exp(17.502*BO29/(240.97+BO29))</f>
        <v>0</v>
      </c>
      <c r="AA29">
        <f>(W29-BH29*(BM29+BN29)/1000)</f>
        <v>0</v>
      </c>
      <c r="AB29">
        <f>(-I29*44100)</f>
        <v>0</v>
      </c>
      <c r="AC29">
        <f>2*29.3*Q29*0.92*(BO29-V29)</f>
        <v>0</v>
      </c>
      <c r="AD29">
        <f>2*0.95*5.67E-8*(((BO29+$B$9)+273)^4-(V29+273)^4)</f>
        <v>0</v>
      </c>
      <c r="AE29">
        <f>T29+AD29+AB29+AC29</f>
        <v>0</v>
      </c>
      <c r="AF29">
        <f>BL29*AT29*(BG29-BF29*(1000-AT29*BI29)/(1000-AT29*BH29))/(100*BA29)</f>
        <v>0</v>
      </c>
      <c r="AG29">
        <f>1000*BL29*AT29*(BH29-BI29)/(100*BA29*(1000-AT29*BH29))</f>
        <v>0</v>
      </c>
      <c r="AH29">
        <f>(AI29 - AJ29 - BM29*1E3/(8.314*(BO29+273.15)) * AL29/BL29 * AK29) * BL29/(100*BA29) * (1000 - BI29)/1000</f>
        <v>0</v>
      </c>
      <c r="AI29">
        <v>400.3607053765439</v>
      </c>
      <c r="AJ29">
        <v>400.8958</v>
      </c>
      <c r="AK29">
        <v>0.0007619876625049305</v>
      </c>
      <c r="AL29">
        <v>66.8613450118176</v>
      </c>
      <c r="AM29">
        <f>(AO29 - AN29 + BM29*1E3/(8.314*(BO29+273.15)) * AQ29/BL29 * AP29) * BL29/(100*BA29) * 1000/(1000 - AO29)</f>
        <v>0</v>
      </c>
      <c r="AN29">
        <v>0.1463238214596584</v>
      </c>
      <c r="AO29">
        <v>0.1904110181818181</v>
      </c>
      <c r="AP29">
        <v>-6.370594836550788E-07</v>
      </c>
      <c r="AQ29">
        <v>78.17204334679053</v>
      </c>
      <c r="AR29">
        <v>0</v>
      </c>
      <c r="AS29">
        <v>0</v>
      </c>
      <c r="AT29">
        <f>IF(AR29*$H$15&gt;=AV29,1.0,(AV29/(AV29-AR29*$H$15)))</f>
        <v>0</v>
      </c>
      <c r="AU29">
        <f>(AT29-1)*100</f>
        <v>0</v>
      </c>
      <c r="AV29">
        <f>MAX(0,($B$15+$C$15*BT29)/(1+$D$15*BT29)*BM29/(BO29+273)*$E$15)</f>
        <v>0</v>
      </c>
      <c r="AW29">
        <f>$B$13*BU29+$C$13*BV29+$F$13*BW29*(1-BZ29)</f>
        <v>0</v>
      </c>
      <c r="AX29">
        <f>AW29*AY29</f>
        <v>0</v>
      </c>
      <c r="AY29">
        <f>($B$13*$D$11+$C$13*$D$11+$F$13*((CJ29+CB29)/MAX(CJ29+CB29+CK29, 0.1)*$I$11+CK29/MAX(CJ29+CB29+CK29, 0.1)*$J$11))/($B$13+$C$13+$F$13)</f>
        <v>0</v>
      </c>
      <c r="AZ29">
        <f>($B$13*$K$11+$C$13*$K$11+$F$13*((CJ29+CB29)/MAX(CJ29+CB29+CK29, 0.1)*$P$11+CK29/MAX(CJ29+CB29+CK29, 0.1)*$Q$11))/($B$13+$C$13+$F$13)</f>
        <v>0</v>
      </c>
      <c r="BA29">
        <v>2</v>
      </c>
      <c r="BB29">
        <v>0.5</v>
      </c>
      <c r="BC29" t="s">
        <v>297</v>
      </c>
      <c r="BD29" t="b">
        <v>1</v>
      </c>
      <c r="BE29">
        <v>1673535486.1</v>
      </c>
      <c r="BF29">
        <v>400.818</v>
      </c>
      <c r="BG29">
        <v>400.318</v>
      </c>
      <c r="BH29">
        <v>0.190322</v>
      </c>
      <c r="BI29">
        <v>0.146732</v>
      </c>
      <c r="BJ29">
        <v>400.612</v>
      </c>
      <c r="BK29">
        <v>0.183349</v>
      </c>
      <c r="BL29">
        <v>599.998</v>
      </c>
      <c r="BM29">
        <v>99.309</v>
      </c>
      <c r="BN29">
        <v>0.0998209</v>
      </c>
      <c r="BO29">
        <v>25.1994</v>
      </c>
      <c r="BP29">
        <v>24.9958</v>
      </c>
      <c r="BQ29">
        <v>999.9</v>
      </c>
      <c r="BR29">
        <v>0</v>
      </c>
      <c r="BS29">
        <v>0</v>
      </c>
      <c r="BT29">
        <v>10012.5</v>
      </c>
      <c r="BU29">
        <v>0</v>
      </c>
      <c r="BV29">
        <v>0.227307</v>
      </c>
      <c r="BW29">
        <v>0</v>
      </c>
      <c r="BX29">
        <v>0</v>
      </c>
      <c r="BY29">
        <v>0</v>
      </c>
      <c r="BZ29">
        <v>0</v>
      </c>
      <c r="CA29">
        <v>4.97</v>
      </c>
      <c r="CB29">
        <v>0</v>
      </c>
      <c r="CC29">
        <v>-18.25</v>
      </c>
      <c r="CD29">
        <v>-2.56</v>
      </c>
      <c r="CE29">
        <v>34.812</v>
      </c>
      <c r="CF29">
        <v>40.375</v>
      </c>
      <c r="CG29">
        <v>37.625</v>
      </c>
      <c r="CH29">
        <v>39.625</v>
      </c>
      <c r="CI29">
        <v>36</v>
      </c>
      <c r="CJ29">
        <v>0</v>
      </c>
      <c r="CK29">
        <v>0</v>
      </c>
      <c r="CL29">
        <v>0</v>
      </c>
      <c r="CM29">
        <v>1673535486.8</v>
      </c>
      <c r="CN29">
        <v>0</v>
      </c>
      <c r="CO29">
        <v>1673535187.1</v>
      </c>
      <c r="CP29" t="s">
        <v>315</v>
      </c>
      <c r="CQ29">
        <v>1673535187.1</v>
      </c>
      <c r="CR29">
        <v>1673535186.1</v>
      </c>
      <c r="CS29">
        <v>9</v>
      </c>
      <c r="CT29">
        <v>-0.064</v>
      </c>
      <c r="CU29">
        <v>0.007</v>
      </c>
      <c r="CV29">
        <v>-0.718</v>
      </c>
      <c r="CW29">
        <v>0.006</v>
      </c>
      <c r="CX29">
        <v>3</v>
      </c>
      <c r="CY29">
        <v>0</v>
      </c>
      <c r="CZ29">
        <v>0.16</v>
      </c>
      <c r="DA29">
        <v>0.08</v>
      </c>
      <c r="DB29">
        <v>400.2820243902439</v>
      </c>
      <c r="DC29">
        <v>-0.08345644599283152</v>
      </c>
      <c r="DD29">
        <v>0.02630449076458838</v>
      </c>
      <c r="DE29">
        <v>1</v>
      </c>
      <c r="DF29">
        <v>0.1463349625</v>
      </c>
      <c r="DG29">
        <v>-0.001195914205344423</v>
      </c>
      <c r="DH29">
        <v>0.000413155522889082</v>
      </c>
      <c r="DI29">
        <v>1</v>
      </c>
      <c r="DJ29">
        <v>2</v>
      </c>
      <c r="DK29">
        <v>2</v>
      </c>
      <c r="DL29" t="s">
        <v>299</v>
      </c>
      <c r="DM29">
        <v>3.17867</v>
      </c>
      <c r="DN29">
        <v>2.68308</v>
      </c>
      <c r="DO29">
        <v>0.0910286</v>
      </c>
      <c r="DP29">
        <v>0.0934384</v>
      </c>
      <c r="DQ29">
        <v>0.00154614</v>
      </c>
      <c r="DR29">
        <v>0.00129489</v>
      </c>
      <c r="DS29">
        <v>29489.8</v>
      </c>
      <c r="DT29">
        <v>22927.2</v>
      </c>
      <c r="DU29">
        <v>31892.7</v>
      </c>
      <c r="DV29">
        <v>23273.5</v>
      </c>
      <c r="DW29">
        <v>42784.3</v>
      </c>
      <c r="DX29">
        <v>28503.7</v>
      </c>
      <c r="DY29">
        <v>47464.4</v>
      </c>
      <c r="DZ29">
        <v>31518.3</v>
      </c>
      <c r="EA29">
        <v>2.19212</v>
      </c>
      <c r="EB29">
        <v>2.25845</v>
      </c>
      <c r="EC29">
        <v>0.0306889</v>
      </c>
      <c r="ED29">
        <v>0</v>
      </c>
      <c r="EE29">
        <v>100</v>
      </c>
      <c r="EF29">
        <v>100</v>
      </c>
      <c r="EG29">
        <v>0.206</v>
      </c>
      <c r="EH29">
        <v>0.007</v>
      </c>
      <c r="EI29">
        <v>-0.7296867491754941</v>
      </c>
      <c r="EJ29">
        <v>0.003316852167042556</v>
      </c>
      <c r="EK29">
        <v>-2.920790098003309E-06</v>
      </c>
      <c r="EL29">
        <v>1.167992686709218E-09</v>
      </c>
      <c r="EM29">
        <v>0.00506351978855633</v>
      </c>
      <c r="EN29">
        <v>0.01054205470485779</v>
      </c>
      <c r="EO29">
        <v>-0.0006985154870527117</v>
      </c>
      <c r="EP29">
        <v>2.048592975971164E-05</v>
      </c>
      <c r="EQ29">
        <v>5</v>
      </c>
      <c r="ER29">
        <v>2041</v>
      </c>
      <c r="ES29">
        <v>1</v>
      </c>
      <c r="ET29">
        <v>19</v>
      </c>
      <c r="EU29">
        <v>5</v>
      </c>
      <c r="EV29">
        <v>5</v>
      </c>
      <c r="EW29">
        <v>1.33789</v>
      </c>
      <c r="EX29">
        <v>2.67578</v>
      </c>
      <c r="EY29">
        <v>2.24731</v>
      </c>
      <c r="EZ29">
        <v>2.60742</v>
      </c>
      <c r="FA29">
        <v>2.19849</v>
      </c>
      <c r="FB29">
        <v>2.39868</v>
      </c>
      <c r="FC29">
        <v>37.4338</v>
      </c>
      <c r="FD29">
        <v>24.2539</v>
      </c>
      <c r="FE29">
        <v>18</v>
      </c>
      <c r="FF29">
        <v>625.929</v>
      </c>
      <c r="FG29">
        <v>800.16</v>
      </c>
      <c r="FH29">
        <v>23.3609</v>
      </c>
      <c r="FI29">
        <v>27.6718</v>
      </c>
      <c r="FJ29">
        <v>30.0001</v>
      </c>
      <c r="FK29">
        <v>27.6532</v>
      </c>
      <c r="FL29">
        <v>27.6534</v>
      </c>
      <c r="FM29">
        <v>26.7628</v>
      </c>
      <c r="FN29">
        <v>100</v>
      </c>
      <c r="FO29">
        <v>0</v>
      </c>
      <c r="FP29">
        <v>23.36</v>
      </c>
      <c r="FQ29">
        <v>400</v>
      </c>
      <c r="FR29">
        <v>0</v>
      </c>
      <c r="FS29">
        <v>101.549</v>
      </c>
      <c r="FT29">
        <v>101.712</v>
      </c>
    </row>
    <row r="30" spans="1:176">
      <c r="A30">
        <v>10</v>
      </c>
      <c r="B30">
        <v>1673535608.1</v>
      </c>
      <c r="C30">
        <v>1450.5</v>
      </c>
      <c r="D30" t="s">
        <v>318</v>
      </c>
      <c r="E30" t="s">
        <v>319</v>
      </c>
      <c r="F30" t="s">
        <v>296</v>
      </c>
      <c r="H30">
        <v>1673535608.1</v>
      </c>
      <c r="I30">
        <f>(J30)/1000</f>
        <v>0</v>
      </c>
      <c r="J30">
        <f>IF(BD30, AM30, AG30)</f>
        <v>0</v>
      </c>
      <c r="K30">
        <f>IF(BD30, AH30, AF30)</f>
        <v>0</v>
      </c>
      <c r="L30">
        <f>BF30 - IF(AT30&gt;1, K30*BA30*100.0/(AV30*BT30), 0)</f>
        <v>0</v>
      </c>
      <c r="M30">
        <f>((S30-I30/2)*L30-K30)/(S30+I30/2)</f>
        <v>0</v>
      </c>
      <c r="N30">
        <f>M30*(BM30+BN30)/1000.0</f>
        <v>0</v>
      </c>
      <c r="O30">
        <f>(BF30 - IF(AT30&gt;1, K30*BA30*100.0/(AV30*BT30), 0))*(BM30+BN30)/1000.0</f>
        <v>0</v>
      </c>
      <c r="P30">
        <f>2.0/((1/R30-1/Q30)+SIGN(R30)*SQRT((1/R30-1/Q30)*(1/R30-1/Q30) + 4*BB30/((BB30+1)*(BB30+1))*(2*1/R30*1/Q30-1/Q30*1/Q30)))</f>
        <v>0</v>
      </c>
      <c r="Q30">
        <f>IF(LEFT(BC30,1)&lt;&gt;"0",IF(LEFT(BC30,1)="1",3.0,$B$7),$D$5+$E$5*(BT30*BM30/($K$5*1000))+$F$5*(BT30*BM30/($K$5*1000))*MAX(MIN(BA30,$J$5),$I$5)*MAX(MIN(BA30,$J$5),$I$5)+$G$5*MAX(MIN(BA30,$J$5),$I$5)*(BT30*BM30/($K$5*1000))+$H$5*(BT30*BM30/($K$5*1000))*(BT30*BM30/($K$5*1000)))</f>
        <v>0</v>
      </c>
      <c r="R30">
        <f>I30*(1000-(1000*0.61365*exp(17.502*V30/(240.97+V30))/(BM30+BN30)+BH30)/2)/(1000*0.61365*exp(17.502*V30/(240.97+V30))/(BM30+BN30)-BH30)</f>
        <v>0</v>
      </c>
      <c r="S30">
        <f>1/((BB30+1)/(P30/1.6)+1/(Q30/1.37)) + BB30/((BB30+1)/(P30/1.6) + BB30/(Q30/1.37))</f>
        <v>0</v>
      </c>
      <c r="T30">
        <f>(AW30*AZ30)</f>
        <v>0</v>
      </c>
      <c r="U30">
        <f>(BO30+(T30+2*0.95*5.67E-8*(((BO30+$B$9)+273)^4-(BO30+273)^4)-44100*I30)/(1.84*29.3*Q30+8*0.95*5.67E-8*(BO30+273)^3))</f>
        <v>0</v>
      </c>
      <c r="V30">
        <f>($C$9*BP30+$D$9*BQ30+$E$9*U30)</f>
        <v>0</v>
      </c>
      <c r="W30">
        <f>0.61365*exp(17.502*V30/(240.97+V30))</f>
        <v>0</v>
      </c>
      <c r="X30">
        <f>(Y30/Z30*100)</f>
        <v>0</v>
      </c>
      <c r="Y30">
        <f>BH30*(BM30+BN30)/1000</f>
        <v>0</v>
      </c>
      <c r="Z30">
        <f>0.61365*exp(17.502*BO30/(240.97+BO30))</f>
        <v>0</v>
      </c>
      <c r="AA30">
        <f>(W30-BH30*(BM30+BN30)/1000)</f>
        <v>0</v>
      </c>
      <c r="AB30">
        <f>(-I30*44100)</f>
        <v>0</v>
      </c>
      <c r="AC30">
        <f>2*29.3*Q30*0.92*(BO30-V30)</f>
        <v>0</v>
      </c>
      <c r="AD30">
        <f>2*0.95*5.67E-8*(((BO30+$B$9)+273)^4-(V30+273)^4)</f>
        <v>0</v>
      </c>
      <c r="AE30">
        <f>T30+AD30+AB30+AC30</f>
        <v>0</v>
      </c>
      <c r="AF30">
        <f>BL30*AT30*(BG30-BF30*(1000-AT30*BI30)/(1000-AT30*BH30))/(100*BA30)</f>
        <v>0</v>
      </c>
      <c r="AG30">
        <f>1000*BL30*AT30*(BH30-BI30)/(100*BA30*(1000-AT30*BH30))</f>
        <v>0</v>
      </c>
      <c r="AH30">
        <f>(AI30 - AJ30 - BM30*1E3/(8.314*(BO30+273.15)) * AL30/BL30 * AK30) * BL30/(100*BA30) * (1000 - BI30)/1000</f>
        <v>0</v>
      </c>
      <c r="AI30">
        <v>800.2094667441479</v>
      </c>
      <c r="AJ30">
        <v>800.5237515151515</v>
      </c>
      <c r="AK30">
        <v>0.0002693866663616351</v>
      </c>
      <c r="AL30">
        <v>66.8613450118176</v>
      </c>
      <c r="AM30">
        <f>(AO30 - AN30 + BM30*1E3/(8.314*(BO30+273.15)) * AQ30/BL30 * AP30) * BL30/(100*BA30) * 1000/(1000 - AO30)</f>
        <v>0</v>
      </c>
      <c r="AN30">
        <v>0.1515443822986027</v>
      </c>
      <c r="AO30">
        <v>0.1943738909090908</v>
      </c>
      <c r="AP30">
        <v>-1.221880482942289E-06</v>
      </c>
      <c r="AQ30">
        <v>78.17204334679053</v>
      </c>
      <c r="AR30">
        <v>0</v>
      </c>
      <c r="AS30">
        <v>0</v>
      </c>
      <c r="AT30">
        <f>IF(AR30*$H$15&gt;=AV30,1.0,(AV30/(AV30-AR30*$H$15)))</f>
        <v>0</v>
      </c>
      <c r="AU30">
        <f>(AT30-1)*100</f>
        <v>0</v>
      </c>
      <c r="AV30">
        <f>MAX(0,($B$15+$C$15*BT30)/(1+$D$15*BT30)*BM30/(BO30+273)*$E$15)</f>
        <v>0</v>
      </c>
      <c r="AW30">
        <f>$B$13*BU30+$C$13*BV30+$F$13*BW30*(1-BZ30)</f>
        <v>0</v>
      </c>
      <c r="AX30">
        <f>AW30*AY30</f>
        <v>0</v>
      </c>
      <c r="AY30">
        <f>($B$13*$D$11+$C$13*$D$11+$F$13*((CJ30+CB30)/MAX(CJ30+CB30+CK30, 0.1)*$I$11+CK30/MAX(CJ30+CB30+CK30, 0.1)*$J$11))/($B$13+$C$13+$F$13)</f>
        <v>0</v>
      </c>
      <c r="AZ30">
        <f>($B$13*$K$11+$C$13*$K$11+$F$13*((CJ30+CB30)/MAX(CJ30+CB30+CK30, 0.1)*$P$11+CK30/MAX(CJ30+CB30+CK30, 0.1)*$Q$11))/($B$13+$C$13+$F$13)</f>
        <v>0</v>
      </c>
      <c r="BA30">
        <v>2</v>
      </c>
      <c r="BB30">
        <v>0.5</v>
      </c>
      <c r="BC30" t="s">
        <v>297</v>
      </c>
      <c r="BD30" t="b">
        <v>1</v>
      </c>
      <c r="BE30">
        <v>1673535608.1</v>
      </c>
      <c r="BF30">
        <v>800.377</v>
      </c>
      <c r="BG30">
        <v>800.101</v>
      </c>
      <c r="BH30">
        <v>0.194193</v>
      </c>
      <c r="BI30">
        <v>0.151321</v>
      </c>
      <c r="BJ30">
        <v>799.725</v>
      </c>
      <c r="BK30">
        <v>0.18718</v>
      </c>
      <c r="BL30">
        <v>600.073</v>
      </c>
      <c r="BM30">
        <v>99.3092</v>
      </c>
      <c r="BN30">
        <v>0.0996401</v>
      </c>
      <c r="BO30">
        <v>25.1661</v>
      </c>
      <c r="BP30">
        <v>24.9855</v>
      </c>
      <c r="BQ30">
        <v>999.9</v>
      </c>
      <c r="BR30">
        <v>0</v>
      </c>
      <c r="BS30">
        <v>0</v>
      </c>
      <c r="BT30">
        <v>10016.2</v>
      </c>
      <c r="BU30">
        <v>0</v>
      </c>
      <c r="BV30">
        <v>0.227307</v>
      </c>
      <c r="BW30">
        <v>0</v>
      </c>
      <c r="BX30">
        <v>0</v>
      </c>
      <c r="BY30">
        <v>0</v>
      </c>
      <c r="BZ30">
        <v>0</v>
      </c>
      <c r="CA30">
        <v>0.96</v>
      </c>
      <c r="CB30">
        <v>0</v>
      </c>
      <c r="CC30">
        <v>-16.26</v>
      </c>
      <c r="CD30">
        <v>-1.38</v>
      </c>
      <c r="CE30">
        <v>33.687</v>
      </c>
      <c r="CF30">
        <v>38.187</v>
      </c>
      <c r="CG30">
        <v>36.187</v>
      </c>
      <c r="CH30">
        <v>36.875</v>
      </c>
      <c r="CI30">
        <v>34.812</v>
      </c>
      <c r="CJ30">
        <v>0</v>
      </c>
      <c r="CK30">
        <v>0</v>
      </c>
      <c r="CL30">
        <v>0</v>
      </c>
      <c r="CM30">
        <v>1673535608.6</v>
      </c>
      <c r="CN30">
        <v>0</v>
      </c>
      <c r="CO30">
        <v>1673535187.1</v>
      </c>
      <c r="CP30" t="s">
        <v>315</v>
      </c>
      <c r="CQ30">
        <v>1673535187.1</v>
      </c>
      <c r="CR30">
        <v>1673535186.1</v>
      </c>
      <c r="CS30">
        <v>9</v>
      </c>
      <c r="CT30">
        <v>-0.064</v>
      </c>
      <c r="CU30">
        <v>0.007</v>
      </c>
      <c r="CV30">
        <v>-0.718</v>
      </c>
      <c r="CW30">
        <v>0.006</v>
      </c>
      <c r="CX30">
        <v>3</v>
      </c>
      <c r="CY30">
        <v>0</v>
      </c>
      <c r="CZ30">
        <v>0.16</v>
      </c>
      <c r="DA30">
        <v>0.08</v>
      </c>
      <c r="DB30">
        <v>800.077024390244</v>
      </c>
      <c r="DC30">
        <v>-0.09273867595818822</v>
      </c>
      <c r="DD30">
        <v>0.03697559366755239</v>
      </c>
      <c r="DE30">
        <v>1</v>
      </c>
      <c r="DF30">
        <v>0.1516442875</v>
      </c>
      <c r="DG30">
        <v>-0.0005239395218001843</v>
      </c>
      <c r="DH30">
        <v>0.0004049163862376405</v>
      </c>
      <c r="DI30">
        <v>1</v>
      </c>
      <c r="DJ30">
        <v>2</v>
      </c>
      <c r="DK30">
        <v>2</v>
      </c>
      <c r="DL30" t="s">
        <v>299</v>
      </c>
      <c r="DM30">
        <v>3.17885</v>
      </c>
      <c r="DN30">
        <v>2.68293</v>
      </c>
      <c r="DO30">
        <v>0.149277</v>
      </c>
      <c r="DP30">
        <v>0.153193</v>
      </c>
      <c r="DQ30">
        <v>0.0015781</v>
      </c>
      <c r="DR30">
        <v>0.00133502</v>
      </c>
      <c r="DS30">
        <v>27601</v>
      </c>
      <c r="DT30">
        <v>21416.3</v>
      </c>
      <c r="DU30">
        <v>31893.8</v>
      </c>
      <c r="DV30">
        <v>23273.9</v>
      </c>
      <c r="DW30">
        <v>42786.6</v>
      </c>
      <c r="DX30">
        <v>28504.6</v>
      </c>
      <c r="DY30">
        <v>47465.4</v>
      </c>
      <c r="DZ30">
        <v>31518.4</v>
      </c>
      <c r="EA30">
        <v>2.19233</v>
      </c>
      <c r="EB30">
        <v>2.25977</v>
      </c>
      <c r="EC30">
        <v>0.0304356</v>
      </c>
      <c r="ED30">
        <v>0</v>
      </c>
      <c r="EE30">
        <v>100</v>
      </c>
      <c r="EF30">
        <v>100</v>
      </c>
      <c r="EG30">
        <v>0.652</v>
      </c>
      <c r="EH30">
        <v>0.007</v>
      </c>
      <c r="EI30">
        <v>-0.7296867491754941</v>
      </c>
      <c r="EJ30">
        <v>0.003316852167042556</v>
      </c>
      <c r="EK30">
        <v>-2.920790098003309E-06</v>
      </c>
      <c r="EL30">
        <v>1.167992686709218E-09</v>
      </c>
      <c r="EM30">
        <v>0.00506351978855633</v>
      </c>
      <c r="EN30">
        <v>0.01054205470485779</v>
      </c>
      <c r="EO30">
        <v>-0.0006985154870527117</v>
      </c>
      <c r="EP30">
        <v>2.048592975971164E-05</v>
      </c>
      <c r="EQ30">
        <v>5</v>
      </c>
      <c r="ER30">
        <v>2041</v>
      </c>
      <c r="ES30">
        <v>1</v>
      </c>
      <c r="ET30">
        <v>19</v>
      </c>
      <c r="EU30">
        <v>7</v>
      </c>
      <c r="EV30">
        <v>7</v>
      </c>
      <c r="EW30">
        <v>2.34131</v>
      </c>
      <c r="EX30">
        <v>2.67212</v>
      </c>
      <c r="EY30">
        <v>2.24731</v>
      </c>
      <c r="EZ30">
        <v>2.60742</v>
      </c>
      <c r="FA30">
        <v>2.19849</v>
      </c>
      <c r="FB30">
        <v>2.3999</v>
      </c>
      <c r="FC30">
        <v>37.4338</v>
      </c>
      <c r="FD30">
        <v>24.2539</v>
      </c>
      <c r="FE30">
        <v>18</v>
      </c>
      <c r="FF30">
        <v>626</v>
      </c>
      <c r="FG30">
        <v>801.384</v>
      </c>
      <c r="FH30">
        <v>23.5969</v>
      </c>
      <c r="FI30">
        <v>27.6651</v>
      </c>
      <c r="FJ30">
        <v>30</v>
      </c>
      <c r="FK30">
        <v>27.6461</v>
      </c>
      <c r="FL30">
        <v>27.6464</v>
      </c>
      <c r="FM30">
        <v>46.8499</v>
      </c>
      <c r="FN30">
        <v>100</v>
      </c>
      <c r="FO30">
        <v>0</v>
      </c>
      <c r="FP30">
        <v>23.5961</v>
      </c>
      <c r="FQ30">
        <v>800</v>
      </c>
      <c r="FR30">
        <v>0</v>
      </c>
      <c r="FS30">
        <v>101.552</v>
      </c>
      <c r="FT30">
        <v>101.713</v>
      </c>
    </row>
    <row r="31" spans="1:176">
      <c r="A31">
        <v>11</v>
      </c>
      <c r="B31">
        <v>1673535734.1</v>
      </c>
      <c r="C31">
        <v>1576.5</v>
      </c>
      <c r="D31" t="s">
        <v>320</v>
      </c>
      <c r="E31" t="s">
        <v>321</v>
      </c>
      <c r="F31" t="s">
        <v>296</v>
      </c>
      <c r="H31">
        <v>1673535734.1</v>
      </c>
      <c r="I31">
        <f>(J31)/1000</f>
        <v>0</v>
      </c>
      <c r="J31">
        <f>IF(BD31, AM31, AG31)</f>
        <v>0</v>
      </c>
      <c r="K31">
        <f>IF(BD31, AH31, AF31)</f>
        <v>0</v>
      </c>
      <c r="L31">
        <f>BF31 - IF(AT31&gt;1, K31*BA31*100.0/(AV31*BT31), 0)</f>
        <v>0</v>
      </c>
      <c r="M31">
        <f>((S31-I31/2)*L31-K31)/(S31+I31/2)</f>
        <v>0</v>
      </c>
      <c r="N31">
        <f>M31*(BM31+BN31)/1000.0</f>
        <v>0</v>
      </c>
      <c r="O31">
        <f>(BF31 - IF(AT31&gt;1, K31*BA31*100.0/(AV31*BT31), 0))*(BM31+BN31)/1000.0</f>
        <v>0</v>
      </c>
      <c r="P31">
        <f>2.0/((1/R31-1/Q31)+SIGN(R31)*SQRT((1/R31-1/Q31)*(1/R31-1/Q31) + 4*BB31/((BB31+1)*(BB31+1))*(2*1/R31*1/Q31-1/Q31*1/Q31)))</f>
        <v>0</v>
      </c>
      <c r="Q31">
        <f>IF(LEFT(BC31,1)&lt;&gt;"0",IF(LEFT(BC31,1)="1",3.0,$B$7),$D$5+$E$5*(BT31*BM31/($K$5*1000))+$F$5*(BT31*BM31/($K$5*1000))*MAX(MIN(BA31,$J$5),$I$5)*MAX(MIN(BA31,$J$5),$I$5)+$G$5*MAX(MIN(BA31,$J$5),$I$5)*(BT31*BM31/($K$5*1000))+$H$5*(BT31*BM31/($K$5*1000))*(BT31*BM31/($K$5*1000)))</f>
        <v>0</v>
      </c>
      <c r="R31">
        <f>I31*(1000-(1000*0.61365*exp(17.502*V31/(240.97+V31))/(BM31+BN31)+BH31)/2)/(1000*0.61365*exp(17.502*V31/(240.97+V31))/(BM31+BN31)-BH31)</f>
        <v>0</v>
      </c>
      <c r="S31">
        <f>1/((BB31+1)/(P31/1.6)+1/(Q31/1.37)) + BB31/((BB31+1)/(P31/1.6) + BB31/(Q31/1.37))</f>
        <v>0</v>
      </c>
      <c r="T31">
        <f>(AW31*AZ31)</f>
        <v>0</v>
      </c>
      <c r="U31">
        <f>(BO31+(T31+2*0.95*5.67E-8*(((BO31+$B$9)+273)^4-(BO31+273)^4)-44100*I31)/(1.84*29.3*Q31+8*0.95*5.67E-8*(BO31+273)^3))</f>
        <v>0</v>
      </c>
      <c r="V31">
        <f>($C$9*BP31+$D$9*BQ31+$E$9*U31)</f>
        <v>0</v>
      </c>
      <c r="W31">
        <f>0.61365*exp(17.502*V31/(240.97+V31))</f>
        <v>0</v>
      </c>
      <c r="X31">
        <f>(Y31/Z31*100)</f>
        <v>0</v>
      </c>
      <c r="Y31">
        <f>BH31*(BM31+BN31)/1000</f>
        <v>0</v>
      </c>
      <c r="Z31">
        <f>0.61365*exp(17.502*BO31/(240.97+BO31))</f>
        <v>0</v>
      </c>
      <c r="AA31">
        <f>(W31-BH31*(BM31+BN31)/1000)</f>
        <v>0</v>
      </c>
      <c r="AB31">
        <f>(-I31*44100)</f>
        <v>0</v>
      </c>
      <c r="AC31">
        <f>2*29.3*Q31*0.92*(BO31-V31)</f>
        <v>0</v>
      </c>
      <c r="AD31">
        <f>2*0.95*5.67E-8*(((BO31+$B$9)+273)^4-(V31+273)^4)</f>
        <v>0</v>
      </c>
      <c r="AE31">
        <f>T31+AD31+AB31+AC31</f>
        <v>0</v>
      </c>
      <c r="AF31">
        <f>BL31*AT31*(BG31-BF31*(1000-AT31*BI31)/(1000-AT31*BH31))/(100*BA31)</f>
        <v>0</v>
      </c>
      <c r="AG31">
        <f>1000*BL31*AT31*(BH31-BI31)/(100*BA31*(1000-AT31*BH31))</f>
        <v>0</v>
      </c>
      <c r="AH31">
        <f>(AI31 - AJ31 - BM31*1E3/(8.314*(BO31+273.15)) * AL31/BL31 * AK31) * BL31/(100*BA31) * (1000 - BI31)/1000</f>
        <v>0</v>
      </c>
      <c r="AI31">
        <v>1200.268796614173</v>
      </c>
      <c r="AJ31">
        <v>1201.116121212121</v>
      </c>
      <c r="AK31">
        <v>-0.0004859431494659028</v>
      </c>
      <c r="AL31">
        <v>66.8613450118176</v>
      </c>
      <c r="AM31">
        <f>(AO31 - AN31 + BM31*1E3/(8.314*(BO31+273.15)) * AQ31/BL31 * AP31) * BL31/(100*BA31) * 1000/(1000 - AO31)</f>
        <v>0</v>
      </c>
      <c r="AN31">
        <v>0.1566453413585677</v>
      </c>
      <c r="AO31">
        <v>0.1994750727272727</v>
      </c>
      <c r="AP31">
        <v>-6.829296817779522E-07</v>
      </c>
      <c r="AQ31">
        <v>78.17204334679053</v>
      </c>
      <c r="AR31">
        <v>0</v>
      </c>
      <c r="AS31">
        <v>0</v>
      </c>
      <c r="AT31">
        <f>IF(AR31*$H$15&gt;=AV31,1.0,(AV31/(AV31-AR31*$H$15)))</f>
        <v>0</v>
      </c>
      <c r="AU31">
        <f>(AT31-1)*100</f>
        <v>0</v>
      </c>
      <c r="AV31">
        <f>MAX(0,($B$15+$C$15*BT31)/(1+$D$15*BT31)*BM31/(BO31+273)*$E$15)</f>
        <v>0</v>
      </c>
      <c r="AW31">
        <f>$B$13*BU31+$C$13*BV31+$F$13*BW31*(1-BZ31)</f>
        <v>0</v>
      </c>
      <c r="AX31">
        <f>AW31*AY31</f>
        <v>0</v>
      </c>
      <c r="AY31">
        <f>($B$13*$D$11+$C$13*$D$11+$F$13*((CJ31+CB31)/MAX(CJ31+CB31+CK31, 0.1)*$I$11+CK31/MAX(CJ31+CB31+CK31, 0.1)*$J$11))/($B$13+$C$13+$F$13)</f>
        <v>0</v>
      </c>
      <c r="AZ31">
        <f>($B$13*$K$11+$C$13*$K$11+$F$13*((CJ31+CB31)/MAX(CJ31+CB31+CK31, 0.1)*$P$11+CK31/MAX(CJ31+CB31+CK31, 0.1)*$Q$11))/($B$13+$C$13+$F$13)</f>
        <v>0</v>
      </c>
      <c r="BA31">
        <v>2</v>
      </c>
      <c r="BB31">
        <v>0.5</v>
      </c>
      <c r="BC31" t="s">
        <v>297</v>
      </c>
      <c r="BD31" t="b">
        <v>1</v>
      </c>
      <c r="BE31">
        <v>1673535734.1</v>
      </c>
      <c r="BF31">
        <v>1200.88</v>
      </c>
      <c r="BG31">
        <v>1200</v>
      </c>
      <c r="BH31">
        <v>0.199655</v>
      </c>
      <c r="BI31">
        <v>0.156358</v>
      </c>
      <c r="BJ31">
        <v>1199.81</v>
      </c>
      <c r="BK31">
        <v>0.192587</v>
      </c>
      <c r="BL31">
        <v>600.013</v>
      </c>
      <c r="BM31">
        <v>99.31310000000001</v>
      </c>
      <c r="BN31">
        <v>0.0997808</v>
      </c>
      <c r="BO31">
        <v>25.1772</v>
      </c>
      <c r="BP31">
        <v>25.0034</v>
      </c>
      <c r="BQ31">
        <v>999.9</v>
      </c>
      <c r="BR31">
        <v>0</v>
      </c>
      <c r="BS31">
        <v>0</v>
      </c>
      <c r="BT31">
        <v>10000</v>
      </c>
      <c r="BU31">
        <v>0</v>
      </c>
      <c r="BV31">
        <v>0.227307</v>
      </c>
      <c r="BW31">
        <v>0</v>
      </c>
      <c r="BX31">
        <v>0</v>
      </c>
      <c r="BY31">
        <v>0</v>
      </c>
      <c r="BZ31">
        <v>0</v>
      </c>
      <c r="CA31">
        <v>4.61</v>
      </c>
      <c r="CB31">
        <v>0</v>
      </c>
      <c r="CC31">
        <v>-19.52</v>
      </c>
      <c r="CD31">
        <v>-2.1</v>
      </c>
      <c r="CE31">
        <v>34.25</v>
      </c>
      <c r="CF31">
        <v>40.562</v>
      </c>
      <c r="CG31">
        <v>37.25</v>
      </c>
      <c r="CH31">
        <v>39.5</v>
      </c>
      <c r="CI31">
        <v>35.75</v>
      </c>
      <c r="CJ31">
        <v>0</v>
      </c>
      <c r="CK31">
        <v>0</v>
      </c>
      <c r="CL31">
        <v>0</v>
      </c>
      <c r="CM31">
        <v>1673535734.6</v>
      </c>
      <c r="CN31">
        <v>0</v>
      </c>
      <c r="CO31">
        <v>1673535187.1</v>
      </c>
      <c r="CP31" t="s">
        <v>315</v>
      </c>
      <c r="CQ31">
        <v>1673535187.1</v>
      </c>
      <c r="CR31">
        <v>1673535186.1</v>
      </c>
      <c r="CS31">
        <v>9</v>
      </c>
      <c r="CT31">
        <v>-0.064</v>
      </c>
      <c r="CU31">
        <v>0.007</v>
      </c>
      <c r="CV31">
        <v>-0.718</v>
      </c>
      <c r="CW31">
        <v>0.006</v>
      </c>
      <c r="CX31">
        <v>3</v>
      </c>
      <c r="CY31">
        <v>0</v>
      </c>
      <c r="CZ31">
        <v>0.16</v>
      </c>
      <c r="DA31">
        <v>0.08</v>
      </c>
      <c r="DB31">
        <v>1200.037317073171</v>
      </c>
      <c r="DC31">
        <v>-0.05289198606442934</v>
      </c>
      <c r="DD31">
        <v>0.04132113321252395</v>
      </c>
      <c r="DE31">
        <v>1</v>
      </c>
      <c r="DF31">
        <v>0.1562090125</v>
      </c>
      <c r="DG31">
        <v>-0.0006406962025311676</v>
      </c>
      <c r="DH31">
        <v>0.0004429308211716034</v>
      </c>
      <c r="DI31">
        <v>1</v>
      </c>
      <c r="DJ31">
        <v>2</v>
      </c>
      <c r="DK31">
        <v>2</v>
      </c>
      <c r="DL31" t="s">
        <v>299</v>
      </c>
      <c r="DM31">
        <v>3.17872</v>
      </c>
      <c r="DN31">
        <v>2.68293</v>
      </c>
      <c r="DO31">
        <v>0.193865</v>
      </c>
      <c r="DP31">
        <v>0.198727</v>
      </c>
      <c r="DQ31">
        <v>0.00162319</v>
      </c>
      <c r="DR31">
        <v>0.00137908</v>
      </c>
      <c r="DS31">
        <v>26154.8</v>
      </c>
      <c r="DT31">
        <v>20263.9</v>
      </c>
      <c r="DU31">
        <v>31894.6</v>
      </c>
      <c r="DV31">
        <v>23273.1</v>
      </c>
      <c r="DW31">
        <v>42788</v>
      </c>
      <c r="DX31">
        <v>28504.5</v>
      </c>
      <c r="DY31">
        <v>47466.9</v>
      </c>
      <c r="DZ31">
        <v>31518</v>
      </c>
      <c r="EA31">
        <v>2.19243</v>
      </c>
      <c r="EB31">
        <v>2.2612</v>
      </c>
      <c r="EC31">
        <v>0.0309944</v>
      </c>
      <c r="ED31">
        <v>0</v>
      </c>
      <c r="EE31">
        <v>100</v>
      </c>
      <c r="EF31">
        <v>100</v>
      </c>
      <c r="EG31">
        <v>1.07</v>
      </c>
      <c r="EH31">
        <v>0.0071</v>
      </c>
      <c r="EI31">
        <v>-0.7296867491754941</v>
      </c>
      <c r="EJ31">
        <v>0.003316852167042556</v>
      </c>
      <c r="EK31">
        <v>-2.920790098003309E-06</v>
      </c>
      <c r="EL31">
        <v>1.167992686709218E-09</v>
      </c>
      <c r="EM31">
        <v>0.00506351978855633</v>
      </c>
      <c r="EN31">
        <v>0.01054205470485779</v>
      </c>
      <c r="EO31">
        <v>-0.0006985154870527117</v>
      </c>
      <c r="EP31">
        <v>2.048592975971164E-05</v>
      </c>
      <c r="EQ31">
        <v>5</v>
      </c>
      <c r="ER31">
        <v>2041</v>
      </c>
      <c r="ES31">
        <v>1</v>
      </c>
      <c r="ET31">
        <v>19</v>
      </c>
      <c r="EU31">
        <v>9.1</v>
      </c>
      <c r="EV31">
        <v>9.1</v>
      </c>
      <c r="EW31">
        <v>3.25073</v>
      </c>
      <c r="EX31">
        <v>2.65747</v>
      </c>
      <c r="EY31">
        <v>2.24731</v>
      </c>
      <c r="EZ31">
        <v>2.60742</v>
      </c>
      <c r="FA31">
        <v>2.19849</v>
      </c>
      <c r="FB31">
        <v>2.30347</v>
      </c>
      <c r="FC31">
        <v>37.4098</v>
      </c>
      <c r="FD31">
        <v>24.2539</v>
      </c>
      <c r="FE31">
        <v>18</v>
      </c>
      <c r="FF31">
        <v>626.024</v>
      </c>
      <c r="FG31">
        <v>802.742</v>
      </c>
      <c r="FH31">
        <v>23.567</v>
      </c>
      <c r="FI31">
        <v>27.6581</v>
      </c>
      <c r="FJ31">
        <v>30.0001</v>
      </c>
      <c r="FK31">
        <v>27.6414</v>
      </c>
      <c r="FL31">
        <v>27.6417</v>
      </c>
      <c r="FM31">
        <v>65.03189999999999</v>
      </c>
      <c r="FN31">
        <v>100</v>
      </c>
      <c r="FO31">
        <v>0</v>
      </c>
      <c r="FP31">
        <v>23.5681</v>
      </c>
      <c r="FQ31">
        <v>1200</v>
      </c>
      <c r="FR31">
        <v>0</v>
      </c>
      <c r="FS31">
        <v>101.555</v>
      </c>
      <c r="FT31">
        <v>101.711</v>
      </c>
    </row>
    <row r="32" spans="1:176">
      <c r="A32">
        <v>12</v>
      </c>
      <c r="B32">
        <v>1673535854.6</v>
      </c>
      <c r="C32">
        <v>1697</v>
      </c>
      <c r="D32" t="s">
        <v>322</v>
      </c>
      <c r="E32" t="s">
        <v>323</v>
      </c>
      <c r="F32" t="s">
        <v>296</v>
      </c>
      <c r="H32">
        <v>1673535854.6</v>
      </c>
      <c r="I32">
        <f>(J32)/1000</f>
        <v>0</v>
      </c>
      <c r="J32">
        <f>IF(BD32, AM32, AG32)</f>
        <v>0</v>
      </c>
      <c r="K32">
        <f>IF(BD32, AH32, AF32)</f>
        <v>0</v>
      </c>
      <c r="L32">
        <f>BF32 - IF(AT32&gt;1, K32*BA32*100.0/(AV32*BT32), 0)</f>
        <v>0</v>
      </c>
      <c r="M32">
        <f>((S32-I32/2)*L32-K32)/(S32+I32/2)</f>
        <v>0</v>
      </c>
      <c r="N32">
        <f>M32*(BM32+BN32)/1000.0</f>
        <v>0</v>
      </c>
      <c r="O32">
        <f>(BF32 - IF(AT32&gt;1, K32*BA32*100.0/(AV32*BT32), 0))*(BM32+BN32)/1000.0</f>
        <v>0</v>
      </c>
      <c r="P32">
        <f>2.0/((1/R32-1/Q32)+SIGN(R32)*SQRT((1/R32-1/Q32)*(1/R32-1/Q32) + 4*BB32/((BB32+1)*(BB32+1))*(2*1/R32*1/Q32-1/Q32*1/Q32)))</f>
        <v>0</v>
      </c>
      <c r="Q32">
        <f>IF(LEFT(BC32,1)&lt;&gt;"0",IF(LEFT(BC32,1)="1",3.0,$B$7),$D$5+$E$5*(BT32*BM32/($K$5*1000))+$F$5*(BT32*BM32/($K$5*1000))*MAX(MIN(BA32,$J$5),$I$5)*MAX(MIN(BA32,$J$5),$I$5)+$G$5*MAX(MIN(BA32,$J$5),$I$5)*(BT32*BM32/($K$5*1000))+$H$5*(BT32*BM32/($K$5*1000))*(BT32*BM32/($K$5*1000)))</f>
        <v>0</v>
      </c>
      <c r="R32">
        <f>I32*(1000-(1000*0.61365*exp(17.502*V32/(240.97+V32))/(BM32+BN32)+BH32)/2)/(1000*0.61365*exp(17.502*V32/(240.97+V32))/(BM32+BN32)-BH32)</f>
        <v>0</v>
      </c>
      <c r="S32">
        <f>1/((BB32+1)/(P32/1.6)+1/(Q32/1.37)) + BB32/((BB32+1)/(P32/1.6) + BB32/(Q32/1.37))</f>
        <v>0</v>
      </c>
      <c r="T32">
        <f>(AW32*AZ32)</f>
        <v>0</v>
      </c>
      <c r="U32">
        <f>(BO32+(T32+2*0.95*5.67E-8*(((BO32+$B$9)+273)^4-(BO32+273)^4)-44100*I32)/(1.84*29.3*Q32+8*0.95*5.67E-8*(BO32+273)^3))</f>
        <v>0</v>
      </c>
      <c r="V32">
        <f>($C$9*BP32+$D$9*BQ32+$E$9*U32)</f>
        <v>0</v>
      </c>
      <c r="W32">
        <f>0.61365*exp(17.502*V32/(240.97+V32))</f>
        <v>0</v>
      </c>
      <c r="X32">
        <f>(Y32/Z32*100)</f>
        <v>0</v>
      </c>
      <c r="Y32">
        <f>BH32*(BM32+BN32)/1000</f>
        <v>0</v>
      </c>
      <c r="Z32">
        <f>0.61365*exp(17.502*BO32/(240.97+BO32))</f>
        <v>0</v>
      </c>
      <c r="AA32">
        <f>(W32-BH32*(BM32+BN32)/1000)</f>
        <v>0</v>
      </c>
      <c r="AB32">
        <f>(-I32*44100)</f>
        <v>0</v>
      </c>
      <c r="AC32">
        <f>2*29.3*Q32*0.92*(BO32-V32)</f>
        <v>0</v>
      </c>
      <c r="AD32">
        <f>2*0.95*5.67E-8*(((BO32+$B$9)+273)^4-(V32+273)^4)</f>
        <v>0</v>
      </c>
      <c r="AE32">
        <f>T32+AD32+AB32+AC32</f>
        <v>0</v>
      </c>
      <c r="AF32">
        <f>BL32*AT32*(BG32-BF32*(1000-AT32*BI32)/(1000-AT32*BH32))/(100*BA32)</f>
        <v>0</v>
      </c>
      <c r="AG32">
        <f>1000*BL32*AT32*(BH32-BI32)/(100*BA32*(1000-AT32*BH32))</f>
        <v>0</v>
      </c>
      <c r="AH32">
        <f>(AI32 - AJ32 - BM32*1E3/(8.314*(BO32+273.15)) * AL32/BL32 * AK32) * BL32/(100*BA32) * (1000 - BI32)/1000</f>
        <v>0</v>
      </c>
      <c r="AI32">
        <v>1400.254530525711</v>
      </c>
      <c r="AJ32">
        <v>1401.352242424242</v>
      </c>
      <c r="AK32">
        <v>0.000172246154495382</v>
      </c>
      <c r="AL32">
        <v>66.8613450118176</v>
      </c>
      <c r="AM32">
        <f>(AO32 - AN32 + BM32*1E3/(8.314*(BO32+273.15)) * AQ32/BL32 * AP32) * BL32/(100*BA32) * 1000/(1000 - AO32)</f>
        <v>0</v>
      </c>
      <c r="AN32">
        <v>0.1587364397905406</v>
      </c>
      <c r="AO32">
        <v>0.2007796848484847</v>
      </c>
      <c r="AP32">
        <v>-6.844273799044228E-07</v>
      </c>
      <c r="AQ32">
        <v>78.17204334679053</v>
      </c>
      <c r="AR32">
        <v>0</v>
      </c>
      <c r="AS32">
        <v>0</v>
      </c>
      <c r="AT32">
        <f>IF(AR32*$H$15&gt;=AV32,1.0,(AV32/(AV32-AR32*$H$15)))</f>
        <v>0</v>
      </c>
      <c r="AU32">
        <f>(AT32-1)*100</f>
        <v>0</v>
      </c>
      <c r="AV32">
        <f>MAX(0,($B$15+$C$15*BT32)/(1+$D$15*BT32)*BM32/(BO32+273)*$E$15)</f>
        <v>0</v>
      </c>
      <c r="AW32">
        <f>$B$13*BU32+$C$13*BV32+$F$13*BW32*(1-BZ32)</f>
        <v>0</v>
      </c>
      <c r="AX32">
        <f>AW32*AY32</f>
        <v>0</v>
      </c>
      <c r="AY32">
        <f>($B$13*$D$11+$C$13*$D$11+$F$13*((CJ32+CB32)/MAX(CJ32+CB32+CK32, 0.1)*$I$11+CK32/MAX(CJ32+CB32+CK32, 0.1)*$J$11))/($B$13+$C$13+$F$13)</f>
        <v>0</v>
      </c>
      <c r="AZ32">
        <f>($B$13*$K$11+$C$13*$K$11+$F$13*((CJ32+CB32)/MAX(CJ32+CB32+CK32, 0.1)*$P$11+CK32/MAX(CJ32+CB32+CK32, 0.1)*$Q$11))/($B$13+$C$13+$F$13)</f>
        <v>0</v>
      </c>
      <c r="BA32">
        <v>2</v>
      </c>
      <c r="BB32">
        <v>0.5</v>
      </c>
      <c r="BC32" t="s">
        <v>297</v>
      </c>
      <c r="BD32" t="b">
        <v>1</v>
      </c>
      <c r="BE32">
        <v>1673535854.6</v>
      </c>
      <c r="BF32">
        <v>1401.06</v>
      </c>
      <c r="BG32">
        <v>1400.04</v>
      </c>
      <c r="BH32">
        <v>0.200858</v>
      </c>
      <c r="BI32">
        <v>0.158815</v>
      </c>
      <c r="BJ32">
        <v>1399.66</v>
      </c>
      <c r="BK32">
        <v>0.193777</v>
      </c>
      <c r="BL32">
        <v>600.047</v>
      </c>
      <c r="BM32">
        <v>99.3207</v>
      </c>
      <c r="BN32">
        <v>0.100007</v>
      </c>
      <c r="BO32">
        <v>25.1971</v>
      </c>
      <c r="BP32">
        <v>25.0087</v>
      </c>
      <c r="BQ32">
        <v>999.9</v>
      </c>
      <c r="BR32">
        <v>0</v>
      </c>
      <c r="BS32">
        <v>0</v>
      </c>
      <c r="BT32">
        <v>9997.5</v>
      </c>
      <c r="BU32">
        <v>0</v>
      </c>
      <c r="BV32">
        <v>0.227307</v>
      </c>
      <c r="BW32">
        <v>0</v>
      </c>
      <c r="BX32">
        <v>0</v>
      </c>
      <c r="BY32">
        <v>0</v>
      </c>
      <c r="BZ32">
        <v>0</v>
      </c>
      <c r="CA32">
        <v>-0.27</v>
      </c>
      <c r="CB32">
        <v>0</v>
      </c>
      <c r="CC32">
        <v>-15.43</v>
      </c>
      <c r="CD32">
        <v>-1.65</v>
      </c>
      <c r="CE32">
        <v>34.75</v>
      </c>
      <c r="CF32">
        <v>41.625</v>
      </c>
      <c r="CG32">
        <v>37.937</v>
      </c>
      <c r="CH32">
        <v>40.937</v>
      </c>
      <c r="CI32">
        <v>36.312</v>
      </c>
      <c r="CJ32">
        <v>0</v>
      </c>
      <c r="CK32">
        <v>0</v>
      </c>
      <c r="CL32">
        <v>0</v>
      </c>
      <c r="CM32">
        <v>1673535855.2</v>
      </c>
      <c r="CN32">
        <v>0</v>
      </c>
      <c r="CO32">
        <v>1673535187.1</v>
      </c>
      <c r="CP32" t="s">
        <v>315</v>
      </c>
      <c r="CQ32">
        <v>1673535187.1</v>
      </c>
      <c r="CR32">
        <v>1673535186.1</v>
      </c>
      <c r="CS32">
        <v>9</v>
      </c>
      <c r="CT32">
        <v>-0.064</v>
      </c>
      <c r="CU32">
        <v>0.007</v>
      </c>
      <c r="CV32">
        <v>-0.718</v>
      </c>
      <c r="CW32">
        <v>0.006</v>
      </c>
      <c r="CX32">
        <v>3</v>
      </c>
      <c r="CY32">
        <v>0</v>
      </c>
      <c r="CZ32">
        <v>0.16</v>
      </c>
      <c r="DA32">
        <v>0.08</v>
      </c>
      <c r="DB32">
        <v>1400.004634146341</v>
      </c>
      <c r="DC32">
        <v>-0.07066202090444684</v>
      </c>
      <c r="DD32">
        <v>0.05089911403582982</v>
      </c>
      <c r="DE32">
        <v>1</v>
      </c>
      <c r="DF32">
        <v>0.1589358625</v>
      </c>
      <c r="DG32">
        <v>-0.001029495077355695</v>
      </c>
      <c r="DH32">
        <v>0.0004375018498175172</v>
      </c>
      <c r="DI32">
        <v>1</v>
      </c>
      <c r="DJ32">
        <v>2</v>
      </c>
      <c r="DK32">
        <v>2</v>
      </c>
      <c r="DL32" t="s">
        <v>299</v>
      </c>
      <c r="DM32">
        <v>3.1788</v>
      </c>
      <c r="DN32">
        <v>2.68313</v>
      </c>
      <c r="DO32">
        <v>0.213108</v>
      </c>
      <c r="DP32">
        <v>0.218366</v>
      </c>
      <c r="DQ32">
        <v>0.00163326</v>
      </c>
      <c r="DR32">
        <v>0.00140066</v>
      </c>
      <c r="DS32">
        <v>25531</v>
      </c>
      <c r="DT32">
        <v>19767.3</v>
      </c>
      <c r="DU32">
        <v>31895.4</v>
      </c>
      <c r="DV32">
        <v>23273.3</v>
      </c>
      <c r="DW32">
        <v>42789.1</v>
      </c>
      <c r="DX32">
        <v>28505</v>
      </c>
      <c r="DY32">
        <v>47467.7</v>
      </c>
      <c r="DZ32">
        <v>31518.6</v>
      </c>
      <c r="EA32">
        <v>2.19257</v>
      </c>
      <c r="EB32">
        <v>2.26185</v>
      </c>
      <c r="EC32">
        <v>0.0313483</v>
      </c>
      <c r="ED32">
        <v>0</v>
      </c>
      <c r="EE32">
        <v>100</v>
      </c>
      <c r="EF32">
        <v>100</v>
      </c>
      <c r="EG32">
        <v>1.4</v>
      </c>
      <c r="EH32">
        <v>0.0071</v>
      </c>
      <c r="EI32">
        <v>-0.7296867491754941</v>
      </c>
      <c r="EJ32">
        <v>0.003316852167042556</v>
      </c>
      <c r="EK32">
        <v>-2.920790098003309E-06</v>
      </c>
      <c r="EL32">
        <v>1.167992686709218E-09</v>
      </c>
      <c r="EM32">
        <v>0.00506351978855633</v>
      </c>
      <c r="EN32">
        <v>0.01054205470485779</v>
      </c>
      <c r="EO32">
        <v>-0.0006985154870527117</v>
      </c>
      <c r="EP32">
        <v>2.048592975971164E-05</v>
      </c>
      <c r="EQ32">
        <v>5</v>
      </c>
      <c r="ER32">
        <v>2041</v>
      </c>
      <c r="ES32">
        <v>1</v>
      </c>
      <c r="ET32">
        <v>19</v>
      </c>
      <c r="EU32">
        <v>11.1</v>
      </c>
      <c r="EV32">
        <v>11.1</v>
      </c>
      <c r="EW32">
        <v>3.67676</v>
      </c>
      <c r="EX32">
        <v>2.63916</v>
      </c>
      <c r="EY32">
        <v>2.24731</v>
      </c>
      <c r="EZ32">
        <v>2.60742</v>
      </c>
      <c r="FA32">
        <v>2.19849</v>
      </c>
      <c r="FB32">
        <v>2.35474</v>
      </c>
      <c r="FC32">
        <v>37.3858</v>
      </c>
      <c r="FD32">
        <v>24.2626</v>
      </c>
      <c r="FE32">
        <v>18</v>
      </c>
      <c r="FF32">
        <v>626.059</v>
      </c>
      <c r="FG32">
        <v>803.293</v>
      </c>
      <c r="FH32">
        <v>23.453</v>
      </c>
      <c r="FI32">
        <v>27.6511</v>
      </c>
      <c r="FJ32">
        <v>30.0002</v>
      </c>
      <c r="FK32">
        <v>27.6344</v>
      </c>
      <c r="FL32">
        <v>27.6347</v>
      </c>
      <c r="FM32">
        <v>73.54170000000001</v>
      </c>
      <c r="FN32">
        <v>100</v>
      </c>
      <c r="FO32">
        <v>0</v>
      </c>
      <c r="FP32">
        <v>23.4468</v>
      </c>
      <c r="FQ32">
        <v>1400</v>
      </c>
      <c r="FR32">
        <v>0</v>
      </c>
      <c r="FS32">
        <v>101.557</v>
      </c>
      <c r="FT32">
        <v>101.712</v>
      </c>
    </row>
    <row r="33" spans="1:176">
      <c r="A33">
        <v>13</v>
      </c>
      <c r="B33">
        <v>1673535975.1</v>
      </c>
      <c r="C33">
        <v>1817.5</v>
      </c>
      <c r="D33" t="s">
        <v>324</v>
      </c>
      <c r="E33" t="s">
        <v>325</v>
      </c>
      <c r="F33" t="s">
        <v>296</v>
      </c>
      <c r="H33">
        <v>1673535975.1</v>
      </c>
      <c r="I33">
        <f>(J33)/1000</f>
        <v>0</v>
      </c>
      <c r="J33">
        <f>IF(BD33, AM33, AG33)</f>
        <v>0</v>
      </c>
      <c r="K33">
        <f>IF(BD33, AH33, AF33)</f>
        <v>0</v>
      </c>
      <c r="L33">
        <f>BF33 - IF(AT33&gt;1, K33*BA33*100.0/(AV33*BT33), 0)</f>
        <v>0</v>
      </c>
      <c r="M33">
        <f>((S33-I33/2)*L33-K33)/(S33+I33/2)</f>
        <v>0</v>
      </c>
      <c r="N33">
        <f>M33*(BM33+BN33)/1000.0</f>
        <v>0</v>
      </c>
      <c r="O33">
        <f>(BF33 - IF(AT33&gt;1, K33*BA33*100.0/(AV33*BT33), 0))*(BM33+BN33)/1000.0</f>
        <v>0</v>
      </c>
      <c r="P33">
        <f>2.0/((1/R33-1/Q33)+SIGN(R33)*SQRT((1/R33-1/Q33)*(1/R33-1/Q33) + 4*BB33/((BB33+1)*(BB33+1))*(2*1/R33*1/Q33-1/Q33*1/Q33)))</f>
        <v>0</v>
      </c>
      <c r="Q33">
        <f>IF(LEFT(BC33,1)&lt;&gt;"0",IF(LEFT(BC33,1)="1",3.0,$B$7),$D$5+$E$5*(BT33*BM33/($K$5*1000))+$F$5*(BT33*BM33/($K$5*1000))*MAX(MIN(BA33,$J$5),$I$5)*MAX(MIN(BA33,$J$5),$I$5)+$G$5*MAX(MIN(BA33,$J$5),$I$5)*(BT33*BM33/($K$5*1000))+$H$5*(BT33*BM33/($K$5*1000))*(BT33*BM33/($K$5*1000)))</f>
        <v>0</v>
      </c>
      <c r="R33">
        <f>I33*(1000-(1000*0.61365*exp(17.502*V33/(240.97+V33))/(BM33+BN33)+BH33)/2)/(1000*0.61365*exp(17.502*V33/(240.97+V33))/(BM33+BN33)-BH33)</f>
        <v>0</v>
      </c>
      <c r="S33">
        <f>1/((BB33+1)/(P33/1.6)+1/(Q33/1.37)) + BB33/((BB33+1)/(P33/1.6) + BB33/(Q33/1.37))</f>
        <v>0</v>
      </c>
      <c r="T33">
        <f>(AW33*AZ33)</f>
        <v>0</v>
      </c>
      <c r="U33">
        <f>(BO33+(T33+2*0.95*5.67E-8*(((BO33+$B$9)+273)^4-(BO33+273)^4)-44100*I33)/(1.84*29.3*Q33+8*0.95*5.67E-8*(BO33+273)^3))</f>
        <v>0</v>
      </c>
      <c r="V33">
        <f>($C$9*BP33+$D$9*BQ33+$E$9*U33)</f>
        <v>0</v>
      </c>
      <c r="W33">
        <f>0.61365*exp(17.502*V33/(240.97+V33))</f>
        <v>0</v>
      </c>
      <c r="X33">
        <f>(Y33/Z33*100)</f>
        <v>0</v>
      </c>
      <c r="Y33">
        <f>BH33*(BM33+BN33)/1000</f>
        <v>0</v>
      </c>
      <c r="Z33">
        <f>0.61365*exp(17.502*BO33/(240.97+BO33))</f>
        <v>0</v>
      </c>
      <c r="AA33">
        <f>(W33-BH33*(BM33+BN33)/1000)</f>
        <v>0</v>
      </c>
      <c r="AB33">
        <f>(-I33*44100)</f>
        <v>0</v>
      </c>
      <c r="AC33">
        <f>2*29.3*Q33*0.92*(BO33-V33)</f>
        <v>0</v>
      </c>
      <c r="AD33">
        <f>2*0.95*5.67E-8*(((BO33+$B$9)+273)^4-(V33+273)^4)</f>
        <v>0</v>
      </c>
      <c r="AE33">
        <f>T33+AD33+AB33+AC33</f>
        <v>0</v>
      </c>
      <c r="AF33">
        <f>BL33*AT33*(BG33-BF33*(1000-AT33*BI33)/(1000-AT33*BH33))/(100*BA33)</f>
        <v>0</v>
      </c>
      <c r="AG33">
        <f>1000*BL33*AT33*(BH33-BI33)/(100*BA33*(1000-AT33*BH33))</f>
        <v>0</v>
      </c>
      <c r="AH33">
        <f>(AI33 - AJ33 - BM33*1E3/(8.314*(BO33+273.15)) * AL33/BL33 * AK33) * BL33/(100*BA33) * (1000 - BI33)/1000</f>
        <v>0</v>
      </c>
      <c r="AI33">
        <v>1800.308888134392</v>
      </c>
      <c r="AJ33">
        <v>1801.169151515151</v>
      </c>
      <c r="AK33">
        <v>-0.0005376531308782182</v>
      </c>
      <c r="AL33">
        <v>66.8613450118176</v>
      </c>
      <c r="AM33">
        <f>(AO33 - AN33 + BM33*1E3/(8.314*(BO33+273.15)) * AQ33/BL33 * AP33) * BL33/(100*BA33) * 1000/(1000 - AO33)</f>
        <v>0</v>
      </c>
      <c r="AN33">
        <v>0.1643023763211977</v>
      </c>
      <c r="AO33">
        <v>0.2032864727272727</v>
      </c>
      <c r="AP33">
        <v>-1.259625125234434E-07</v>
      </c>
      <c r="AQ33">
        <v>78.17204334679053</v>
      </c>
      <c r="AR33">
        <v>0</v>
      </c>
      <c r="AS33">
        <v>0</v>
      </c>
      <c r="AT33">
        <f>IF(AR33*$H$15&gt;=AV33,1.0,(AV33/(AV33-AR33*$H$15)))</f>
        <v>0</v>
      </c>
      <c r="AU33">
        <f>(AT33-1)*100</f>
        <v>0</v>
      </c>
      <c r="AV33">
        <f>MAX(0,($B$15+$C$15*BT33)/(1+$D$15*BT33)*BM33/(BO33+273)*$E$15)</f>
        <v>0</v>
      </c>
      <c r="AW33">
        <f>$B$13*BU33+$C$13*BV33+$F$13*BW33*(1-BZ33)</f>
        <v>0</v>
      </c>
      <c r="AX33">
        <f>AW33*AY33</f>
        <v>0</v>
      </c>
      <c r="AY33">
        <f>($B$13*$D$11+$C$13*$D$11+$F$13*((CJ33+CB33)/MAX(CJ33+CB33+CK33, 0.1)*$I$11+CK33/MAX(CJ33+CB33+CK33, 0.1)*$J$11))/($B$13+$C$13+$F$13)</f>
        <v>0</v>
      </c>
      <c r="AZ33">
        <f>($B$13*$K$11+$C$13*$K$11+$F$13*((CJ33+CB33)/MAX(CJ33+CB33+CK33, 0.1)*$P$11+CK33/MAX(CJ33+CB33+CK33, 0.1)*$Q$11))/($B$13+$C$13+$F$13)</f>
        <v>0</v>
      </c>
      <c r="BA33">
        <v>2</v>
      </c>
      <c r="BB33">
        <v>0.5</v>
      </c>
      <c r="BC33" t="s">
        <v>297</v>
      </c>
      <c r="BD33" t="b">
        <v>1</v>
      </c>
      <c r="BE33">
        <v>1673535975.1</v>
      </c>
      <c r="BF33">
        <v>1800.82</v>
      </c>
      <c r="BG33">
        <v>1799.9</v>
      </c>
      <c r="BH33">
        <v>0.203238</v>
      </c>
      <c r="BI33">
        <v>0.16392</v>
      </c>
      <c r="BJ33">
        <v>1798.24</v>
      </c>
      <c r="BK33">
        <v>0.196134</v>
      </c>
      <c r="BL33">
        <v>599.998</v>
      </c>
      <c r="BM33">
        <v>99.31999999999999</v>
      </c>
      <c r="BN33">
        <v>0.100081</v>
      </c>
      <c r="BO33">
        <v>25.1957</v>
      </c>
      <c r="BP33">
        <v>24.9949</v>
      </c>
      <c r="BQ33">
        <v>999.9</v>
      </c>
      <c r="BR33">
        <v>0</v>
      </c>
      <c r="BS33">
        <v>0</v>
      </c>
      <c r="BT33">
        <v>9985</v>
      </c>
      <c r="BU33">
        <v>0</v>
      </c>
      <c r="BV33">
        <v>0.227307</v>
      </c>
      <c r="BW33">
        <v>0</v>
      </c>
      <c r="BX33">
        <v>0</v>
      </c>
      <c r="BY33">
        <v>0</v>
      </c>
      <c r="BZ33">
        <v>0</v>
      </c>
      <c r="CA33">
        <v>5.95</v>
      </c>
      <c r="CB33">
        <v>0</v>
      </c>
      <c r="CC33">
        <v>-19.42</v>
      </c>
      <c r="CD33">
        <v>-2.57</v>
      </c>
      <c r="CE33">
        <v>34.687</v>
      </c>
      <c r="CF33">
        <v>39.875</v>
      </c>
      <c r="CG33">
        <v>37.375</v>
      </c>
      <c r="CH33">
        <v>39</v>
      </c>
      <c r="CI33">
        <v>35.812</v>
      </c>
      <c r="CJ33">
        <v>0</v>
      </c>
      <c r="CK33">
        <v>0</v>
      </c>
      <c r="CL33">
        <v>0</v>
      </c>
      <c r="CM33">
        <v>1673535975.8</v>
      </c>
      <c r="CN33">
        <v>0</v>
      </c>
      <c r="CO33">
        <v>1673535187.1</v>
      </c>
      <c r="CP33" t="s">
        <v>315</v>
      </c>
      <c r="CQ33">
        <v>1673535187.1</v>
      </c>
      <c r="CR33">
        <v>1673535186.1</v>
      </c>
      <c r="CS33">
        <v>9</v>
      </c>
      <c r="CT33">
        <v>-0.064</v>
      </c>
      <c r="CU33">
        <v>0.007</v>
      </c>
      <c r="CV33">
        <v>-0.718</v>
      </c>
      <c r="CW33">
        <v>0.006</v>
      </c>
      <c r="CX33">
        <v>3</v>
      </c>
      <c r="CY33">
        <v>0</v>
      </c>
      <c r="CZ33">
        <v>0.16</v>
      </c>
      <c r="DA33">
        <v>0.08</v>
      </c>
      <c r="DB33">
        <v>1800.014390243902</v>
      </c>
      <c r="DC33">
        <v>-0.08529616725027447</v>
      </c>
      <c r="DD33">
        <v>0.05104033701274706</v>
      </c>
      <c r="DE33">
        <v>1</v>
      </c>
      <c r="DF33">
        <v>0.164368</v>
      </c>
      <c r="DG33">
        <v>-0.0001521012658223614</v>
      </c>
      <c r="DH33">
        <v>0.0003798837651176997</v>
      </c>
      <c r="DI33">
        <v>1</v>
      </c>
      <c r="DJ33">
        <v>2</v>
      </c>
      <c r="DK33">
        <v>2</v>
      </c>
      <c r="DL33" t="s">
        <v>299</v>
      </c>
      <c r="DM33">
        <v>3.17869</v>
      </c>
      <c r="DN33">
        <v>2.68309</v>
      </c>
      <c r="DO33">
        <v>0.24713</v>
      </c>
      <c r="DP33">
        <v>0.253104</v>
      </c>
      <c r="DQ33">
        <v>0.0016529</v>
      </c>
      <c r="DR33">
        <v>0.00144523</v>
      </c>
      <c r="DS33">
        <v>24426.7</v>
      </c>
      <c r="DT33">
        <v>18888.8</v>
      </c>
      <c r="DU33">
        <v>31895</v>
      </c>
      <c r="DV33">
        <v>23273.5</v>
      </c>
      <c r="DW33">
        <v>42789</v>
      </c>
      <c r="DX33">
        <v>28505.1</v>
      </c>
      <c r="DY33">
        <v>47466.8</v>
      </c>
      <c r="DZ33">
        <v>31518.9</v>
      </c>
      <c r="EA33">
        <v>2.1926</v>
      </c>
      <c r="EB33">
        <v>2.26318</v>
      </c>
      <c r="EC33">
        <v>0.031136</v>
      </c>
      <c r="ED33">
        <v>0</v>
      </c>
      <c r="EE33">
        <v>100</v>
      </c>
      <c r="EF33">
        <v>100</v>
      </c>
      <c r="EG33">
        <v>2.58</v>
      </c>
      <c r="EH33">
        <v>0.0071</v>
      </c>
      <c r="EI33">
        <v>-0.7296867491754941</v>
      </c>
      <c r="EJ33">
        <v>0.003316852167042556</v>
      </c>
      <c r="EK33">
        <v>-2.920790098003309E-06</v>
      </c>
      <c r="EL33">
        <v>1.167992686709218E-09</v>
      </c>
      <c r="EM33">
        <v>0.00506351978855633</v>
      </c>
      <c r="EN33">
        <v>0.01054205470485779</v>
      </c>
      <c r="EO33">
        <v>-0.0006985154870527117</v>
      </c>
      <c r="EP33">
        <v>2.048592975971164E-05</v>
      </c>
      <c r="EQ33">
        <v>5</v>
      </c>
      <c r="ER33">
        <v>2041</v>
      </c>
      <c r="ES33">
        <v>1</v>
      </c>
      <c r="ET33">
        <v>19</v>
      </c>
      <c r="EU33">
        <v>13.1</v>
      </c>
      <c r="EV33">
        <v>13.2</v>
      </c>
      <c r="EW33">
        <v>4.4751</v>
      </c>
      <c r="EX33">
        <v>2.62085</v>
      </c>
      <c r="EY33">
        <v>2.24731</v>
      </c>
      <c r="EZ33">
        <v>2.60742</v>
      </c>
      <c r="FA33">
        <v>2.19849</v>
      </c>
      <c r="FB33">
        <v>2.36328</v>
      </c>
      <c r="FC33">
        <v>37.3618</v>
      </c>
      <c r="FD33">
        <v>24.2539</v>
      </c>
      <c r="FE33">
        <v>18</v>
      </c>
      <c r="FF33">
        <v>626.004</v>
      </c>
      <c r="FG33">
        <v>804.52</v>
      </c>
      <c r="FH33">
        <v>23.4418</v>
      </c>
      <c r="FI33">
        <v>27.6464</v>
      </c>
      <c r="FJ33">
        <v>30</v>
      </c>
      <c r="FK33">
        <v>27.6274</v>
      </c>
      <c r="FL33">
        <v>27.6276</v>
      </c>
      <c r="FM33">
        <v>89.5214</v>
      </c>
      <c r="FN33">
        <v>100</v>
      </c>
      <c r="FO33">
        <v>0</v>
      </c>
      <c r="FP33">
        <v>23.4425</v>
      </c>
      <c r="FQ33">
        <v>1800</v>
      </c>
      <c r="FR33">
        <v>0</v>
      </c>
      <c r="FS33">
        <v>101.555</v>
      </c>
      <c r="FT33">
        <v>101.713</v>
      </c>
    </row>
    <row r="34" spans="1:176">
      <c r="A34">
        <v>14</v>
      </c>
      <c r="B34">
        <v>1673536101.1</v>
      </c>
      <c r="C34">
        <v>1943.5</v>
      </c>
      <c r="D34" t="s">
        <v>326</v>
      </c>
      <c r="E34" t="s">
        <v>327</v>
      </c>
      <c r="F34" t="s">
        <v>296</v>
      </c>
      <c r="H34">
        <v>1673536101.1</v>
      </c>
      <c r="I34">
        <f>(J34)/1000</f>
        <v>0</v>
      </c>
      <c r="J34">
        <f>IF(BD34, AM34, AG34)</f>
        <v>0</v>
      </c>
      <c r="K34">
        <f>IF(BD34, AH34, AF34)</f>
        <v>0</v>
      </c>
      <c r="L34">
        <f>BF34 - IF(AT34&gt;1, K34*BA34*100.0/(AV34*BT34), 0)</f>
        <v>0</v>
      </c>
      <c r="M34">
        <f>((S34-I34/2)*L34-K34)/(S34+I34/2)</f>
        <v>0</v>
      </c>
      <c r="N34">
        <f>M34*(BM34+BN34)/1000.0</f>
        <v>0</v>
      </c>
      <c r="O34">
        <f>(BF34 - IF(AT34&gt;1, K34*BA34*100.0/(AV34*BT34), 0))*(BM34+BN34)/1000.0</f>
        <v>0</v>
      </c>
      <c r="P34">
        <f>2.0/((1/R34-1/Q34)+SIGN(R34)*SQRT((1/R34-1/Q34)*(1/R34-1/Q34) + 4*BB34/((BB34+1)*(BB34+1))*(2*1/R34*1/Q34-1/Q34*1/Q34)))</f>
        <v>0</v>
      </c>
      <c r="Q34">
        <f>IF(LEFT(BC34,1)&lt;&gt;"0",IF(LEFT(BC34,1)="1",3.0,$B$7),$D$5+$E$5*(BT34*BM34/($K$5*1000))+$F$5*(BT34*BM34/($K$5*1000))*MAX(MIN(BA34,$J$5),$I$5)*MAX(MIN(BA34,$J$5),$I$5)+$G$5*MAX(MIN(BA34,$J$5),$I$5)*(BT34*BM34/($K$5*1000))+$H$5*(BT34*BM34/($K$5*1000))*(BT34*BM34/($K$5*1000)))</f>
        <v>0</v>
      </c>
      <c r="R34">
        <f>I34*(1000-(1000*0.61365*exp(17.502*V34/(240.97+V34))/(BM34+BN34)+BH34)/2)/(1000*0.61365*exp(17.502*V34/(240.97+V34))/(BM34+BN34)-BH34)</f>
        <v>0</v>
      </c>
      <c r="S34">
        <f>1/((BB34+1)/(P34/1.6)+1/(Q34/1.37)) + BB34/((BB34+1)/(P34/1.6) + BB34/(Q34/1.37))</f>
        <v>0</v>
      </c>
      <c r="T34">
        <f>(AW34*AZ34)</f>
        <v>0</v>
      </c>
      <c r="U34">
        <f>(BO34+(T34+2*0.95*5.67E-8*(((BO34+$B$9)+273)^4-(BO34+273)^4)-44100*I34)/(1.84*29.3*Q34+8*0.95*5.67E-8*(BO34+273)^3))</f>
        <v>0</v>
      </c>
      <c r="V34">
        <f>($C$9*BP34+$D$9*BQ34+$E$9*U34)</f>
        <v>0</v>
      </c>
      <c r="W34">
        <f>0.61365*exp(17.502*V34/(240.97+V34))</f>
        <v>0</v>
      </c>
      <c r="X34">
        <f>(Y34/Z34*100)</f>
        <v>0</v>
      </c>
      <c r="Y34">
        <f>BH34*(BM34+BN34)/1000</f>
        <v>0</v>
      </c>
      <c r="Z34">
        <f>0.61365*exp(17.502*BO34/(240.97+BO34))</f>
        <v>0</v>
      </c>
      <c r="AA34">
        <f>(W34-BH34*(BM34+BN34)/1000)</f>
        <v>0</v>
      </c>
      <c r="AB34">
        <f>(-I34*44100)</f>
        <v>0</v>
      </c>
      <c r="AC34">
        <f>2*29.3*Q34*0.92*(BO34-V34)</f>
        <v>0</v>
      </c>
      <c r="AD34">
        <f>2*0.95*5.67E-8*(((BO34+$B$9)+273)^4-(V34+273)^4)</f>
        <v>0</v>
      </c>
      <c r="AE34">
        <f>T34+AD34+AB34+AC34</f>
        <v>0</v>
      </c>
      <c r="AF34">
        <f>BL34*AT34*(BG34-BF34*(1000-AT34*BI34)/(1000-AT34*BH34))/(100*BA34)</f>
        <v>0</v>
      </c>
      <c r="AG34">
        <f>1000*BL34*AT34*(BH34-BI34)/(100*BA34*(1000-AT34*BH34))</f>
        <v>0</v>
      </c>
      <c r="AH34">
        <f>(AI34 - AJ34 - BM34*1E3/(8.314*(BO34+273.15)) * AL34/BL34 * AK34) * BL34/(100*BA34) * (1000 - BI34)/1000</f>
        <v>0</v>
      </c>
      <c r="AI34">
        <v>2000.377255851226</v>
      </c>
      <c r="AJ34">
        <v>2002.118909090908</v>
      </c>
      <c r="AK34">
        <v>0.02450853797187209</v>
      </c>
      <c r="AL34">
        <v>66.8613450118176</v>
      </c>
      <c r="AM34">
        <f>(AO34 - AN34 + BM34*1E3/(8.314*(BO34+273.15)) * AQ34/BL34 * AP34) * BL34/(100*BA34) * 1000/(1000 - AO34)</f>
        <v>0</v>
      </c>
      <c r="AN34">
        <v>0.1656280591487594</v>
      </c>
      <c r="AO34">
        <v>0.2036613272727273</v>
      </c>
      <c r="AP34">
        <v>1.808253931755064E-07</v>
      </c>
      <c r="AQ34">
        <v>78.17204334679053</v>
      </c>
      <c r="AR34">
        <v>0</v>
      </c>
      <c r="AS34">
        <v>0</v>
      </c>
      <c r="AT34">
        <f>IF(AR34*$H$15&gt;=AV34,1.0,(AV34/(AV34-AR34*$H$15)))</f>
        <v>0</v>
      </c>
      <c r="AU34">
        <f>(AT34-1)*100</f>
        <v>0</v>
      </c>
      <c r="AV34">
        <f>MAX(0,($B$15+$C$15*BT34)/(1+$D$15*BT34)*BM34/(BO34+273)*$E$15)</f>
        <v>0</v>
      </c>
      <c r="AW34">
        <f>$B$13*BU34+$C$13*BV34+$F$13*BW34*(1-BZ34)</f>
        <v>0</v>
      </c>
      <c r="AX34">
        <f>AW34*AY34</f>
        <v>0</v>
      </c>
      <c r="AY34">
        <f>($B$13*$D$11+$C$13*$D$11+$F$13*((CJ34+CB34)/MAX(CJ34+CB34+CK34, 0.1)*$I$11+CK34/MAX(CJ34+CB34+CK34, 0.1)*$J$11))/($B$13+$C$13+$F$13)</f>
        <v>0</v>
      </c>
      <c r="AZ34">
        <f>($B$13*$K$11+$C$13*$K$11+$F$13*((CJ34+CB34)/MAX(CJ34+CB34+CK34, 0.1)*$P$11+CK34/MAX(CJ34+CB34+CK34, 0.1)*$Q$11))/($B$13+$C$13+$F$13)</f>
        <v>0</v>
      </c>
      <c r="BA34">
        <v>2</v>
      </c>
      <c r="BB34">
        <v>0.5</v>
      </c>
      <c r="BC34" t="s">
        <v>297</v>
      </c>
      <c r="BD34" t="b">
        <v>1</v>
      </c>
      <c r="BE34">
        <v>1673536101.1</v>
      </c>
      <c r="BF34">
        <v>2001.7</v>
      </c>
      <c r="BG34">
        <v>2000.08</v>
      </c>
      <c r="BH34">
        <v>0.203539</v>
      </c>
      <c r="BI34">
        <v>0.164906</v>
      </c>
      <c r="BJ34">
        <v>1998.15</v>
      </c>
      <c r="BK34">
        <v>0.196432</v>
      </c>
      <c r="BL34">
        <v>599.922</v>
      </c>
      <c r="BM34">
        <v>99.3245</v>
      </c>
      <c r="BN34">
        <v>0.0999082</v>
      </c>
      <c r="BO34">
        <v>25.1677</v>
      </c>
      <c r="BP34">
        <v>24.9959</v>
      </c>
      <c r="BQ34">
        <v>999.9</v>
      </c>
      <c r="BR34">
        <v>0</v>
      </c>
      <c r="BS34">
        <v>0</v>
      </c>
      <c r="BT34">
        <v>10005</v>
      </c>
      <c r="BU34">
        <v>0</v>
      </c>
      <c r="BV34">
        <v>0.227307</v>
      </c>
      <c r="BW34">
        <v>0</v>
      </c>
      <c r="BX34">
        <v>0</v>
      </c>
      <c r="BY34">
        <v>0</v>
      </c>
      <c r="BZ34">
        <v>0</v>
      </c>
      <c r="CA34">
        <v>2.9</v>
      </c>
      <c r="CB34">
        <v>0</v>
      </c>
      <c r="CC34">
        <v>-19.69</v>
      </c>
      <c r="CD34">
        <v>-1.83</v>
      </c>
      <c r="CE34">
        <v>33.812</v>
      </c>
      <c r="CF34">
        <v>38.75</v>
      </c>
      <c r="CG34">
        <v>36.437</v>
      </c>
      <c r="CH34">
        <v>37.437</v>
      </c>
      <c r="CI34">
        <v>35.062</v>
      </c>
      <c r="CJ34">
        <v>0</v>
      </c>
      <c r="CK34">
        <v>0</v>
      </c>
      <c r="CL34">
        <v>0</v>
      </c>
      <c r="CM34">
        <v>1673536101.8</v>
      </c>
      <c r="CN34">
        <v>0</v>
      </c>
      <c r="CO34">
        <v>1673535187.1</v>
      </c>
      <c r="CP34" t="s">
        <v>315</v>
      </c>
      <c r="CQ34">
        <v>1673535187.1</v>
      </c>
      <c r="CR34">
        <v>1673535186.1</v>
      </c>
      <c r="CS34">
        <v>9</v>
      </c>
      <c r="CT34">
        <v>-0.064</v>
      </c>
      <c r="CU34">
        <v>0.007</v>
      </c>
      <c r="CV34">
        <v>-0.718</v>
      </c>
      <c r="CW34">
        <v>0.006</v>
      </c>
      <c r="CX34">
        <v>3</v>
      </c>
      <c r="CY34">
        <v>0</v>
      </c>
      <c r="CZ34">
        <v>0.16</v>
      </c>
      <c r="DA34">
        <v>0.08</v>
      </c>
      <c r="DB34">
        <v>2000.012926829268</v>
      </c>
      <c r="DC34">
        <v>0.01233449477058572</v>
      </c>
      <c r="DD34">
        <v>0.04712432453750132</v>
      </c>
      <c r="DE34">
        <v>1</v>
      </c>
      <c r="DF34">
        <v>0.1654267875</v>
      </c>
      <c r="DG34">
        <v>-0.00105251617440188</v>
      </c>
      <c r="DH34">
        <v>0.0003960584140549859</v>
      </c>
      <c r="DI34">
        <v>1</v>
      </c>
      <c r="DJ34">
        <v>2</v>
      </c>
      <c r="DK34">
        <v>2</v>
      </c>
      <c r="DL34" t="s">
        <v>299</v>
      </c>
      <c r="DM34">
        <v>3.17853</v>
      </c>
      <c r="DN34">
        <v>2.6831</v>
      </c>
      <c r="DO34">
        <v>0.262424</v>
      </c>
      <c r="DP34">
        <v>0.26867</v>
      </c>
      <c r="DQ34">
        <v>0.00165548</v>
      </c>
      <c r="DR34">
        <v>0.00145392</v>
      </c>
      <c r="DS34">
        <v>23930.6</v>
      </c>
      <c r="DT34">
        <v>18494.9</v>
      </c>
      <c r="DU34">
        <v>31895.4</v>
      </c>
      <c r="DV34">
        <v>23273.4</v>
      </c>
      <c r="DW34">
        <v>42790.3</v>
      </c>
      <c r="DX34">
        <v>28505.3</v>
      </c>
      <c r="DY34">
        <v>47467.6</v>
      </c>
      <c r="DZ34">
        <v>31518.8</v>
      </c>
      <c r="EA34">
        <v>2.19278</v>
      </c>
      <c r="EB34">
        <v>2.26423</v>
      </c>
      <c r="EC34">
        <v>0.0311956</v>
      </c>
      <c r="ED34">
        <v>0</v>
      </c>
      <c r="EE34">
        <v>100</v>
      </c>
      <c r="EF34">
        <v>100</v>
      </c>
      <c r="EG34">
        <v>3.55</v>
      </c>
      <c r="EH34">
        <v>0.0071</v>
      </c>
      <c r="EI34">
        <v>-0.7296867491754941</v>
      </c>
      <c r="EJ34">
        <v>0.003316852167042556</v>
      </c>
      <c r="EK34">
        <v>-2.920790098003309E-06</v>
      </c>
      <c r="EL34">
        <v>1.167992686709218E-09</v>
      </c>
      <c r="EM34">
        <v>0.00506351978855633</v>
      </c>
      <c r="EN34">
        <v>0.01054205470485779</v>
      </c>
      <c r="EO34">
        <v>-0.0006985154870527117</v>
      </c>
      <c r="EP34">
        <v>2.048592975971164E-05</v>
      </c>
      <c r="EQ34">
        <v>5</v>
      </c>
      <c r="ER34">
        <v>2041</v>
      </c>
      <c r="ES34">
        <v>1</v>
      </c>
      <c r="ET34">
        <v>19</v>
      </c>
      <c r="EU34">
        <v>15.2</v>
      </c>
      <c r="EV34">
        <v>15.2</v>
      </c>
      <c r="EW34">
        <v>4.84985</v>
      </c>
      <c r="EX34">
        <v>2.60132</v>
      </c>
      <c r="EY34">
        <v>2.24731</v>
      </c>
      <c r="EZ34">
        <v>2.60742</v>
      </c>
      <c r="FA34">
        <v>2.19849</v>
      </c>
      <c r="FB34">
        <v>2.41211</v>
      </c>
      <c r="FC34">
        <v>37.3618</v>
      </c>
      <c r="FD34">
        <v>24.2539</v>
      </c>
      <c r="FE34">
        <v>18</v>
      </c>
      <c r="FF34">
        <v>626.058</v>
      </c>
      <c r="FG34">
        <v>805.473</v>
      </c>
      <c r="FH34">
        <v>23.6174</v>
      </c>
      <c r="FI34">
        <v>27.637</v>
      </c>
      <c r="FJ34">
        <v>30.0001</v>
      </c>
      <c r="FK34">
        <v>27.6204</v>
      </c>
      <c r="FL34">
        <v>27.6206</v>
      </c>
      <c r="FM34">
        <v>96.9987</v>
      </c>
      <c r="FN34">
        <v>100</v>
      </c>
      <c r="FO34">
        <v>0</v>
      </c>
      <c r="FP34">
        <v>23.6229</v>
      </c>
      <c r="FQ34">
        <v>2000</v>
      </c>
      <c r="FR34">
        <v>0</v>
      </c>
      <c r="FS34">
        <v>101.557</v>
      </c>
      <c r="FT34">
        <v>101.713</v>
      </c>
    </row>
    <row r="35" spans="1:176">
      <c r="A35" t="s">
        <v>25</v>
      </c>
      <c r="B35" t="s">
        <v>28</v>
      </c>
    </row>
    <row r="36" spans="1:176">
      <c r="B36" t="s">
        <v>328</v>
      </c>
    </row>
    <row r="37" spans="1:176">
      <c r="A37">
        <v>15</v>
      </c>
      <c r="B37">
        <v>1673536641.1</v>
      </c>
      <c r="C37">
        <v>2483.5</v>
      </c>
      <c r="D37" t="s">
        <v>329</v>
      </c>
      <c r="E37" t="s">
        <v>330</v>
      </c>
      <c r="F37" t="s">
        <v>296</v>
      </c>
      <c r="H37">
        <v>1673536641.1</v>
      </c>
      <c r="I37">
        <f>(J37)/1000</f>
        <v>0</v>
      </c>
      <c r="J37">
        <f>IF(BD37, AM37, AG37)</f>
        <v>0</v>
      </c>
      <c r="K37">
        <f>IF(BD37, AH37, AF37)</f>
        <v>0</v>
      </c>
      <c r="L37">
        <f>BF37 - IF(AT37&gt;1, K37*BA37*100.0/(AV37*BT37), 0)</f>
        <v>0</v>
      </c>
      <c r="M37">
        <f>((S37-I37/2)*L37-K37)/(S37+I37/2)</f>
        <v>0</v>
      </c>
      <c r="N37">
        <f>M37*(BM37+BN37)/1000.0</f>
        <v>0</v>
      </c>
      <c r="O37">
        <f>(BF37 - IF(AT37&gt;1, K37*BA37*100.0/(AV37*BT37), 0))*(BM37+BN37)/1000.0</f>
        <v>0</v>
      </c>
      <c r="P37">
        <f>2.0/((1/R37-1/Q37)+SIGN(R37)*SQRT((1/R37-1/Q37)*(1/R37-1/Q37) + 4*BB37/((BB37+1)*(BB37+1))*(2*1/R37*1/Q37-1/Q37*1/Q37)))</f>
        <v>0</v>
      </c>
      <c r="Q37">
        <f>IF(LEFT(BC37,1)&lt;&gt;"0",IF(LEFT(BC37,1)="1",3.0,$B$7),$D$5+$E$5*(BT37*BM37/($K$5*1000))+$F$5*(BT37*BM37/($K$5*1000))*MAX(MIN(BA37,$J$5),$I$5)*MAX(MIN(BA37,$J$5),$I$5)+$G$5*MAX(MIN(BA37,$J$5),$I$5)*(BT37*BM37/($K$5*1000))+$H$5*(BT37*BM37/($K$5*1000))*(BT37*BM37/($K$5*1000)))</f>
        <v>0</v>
      </c>
      <c r="R37">
        <f>I37*(1000-(1000*0.61365*exp(17.502*V37/(240.97+V37))/(BM37+BN37)+BH37)/2)/(1000*0.61365*exp(17.502*V37/(240.97+V37))/(BM37+BN37)-BH37)</f>
        <v>0</v>
      </c>
      <c r="S37">
        <f>1/((BB37+1)/(P37/1.6)+1/(Q37/1.37)) + BB37/((BB37+1)/(P37/1.6) + BB37/(Q37/1.37))</f>
        <v>0</v>
      </c>
      <c r="T37">
        <f>(AW37*AZ37)</f>
        <v>0</v>
      </c>
      <c r="U37">
        <f>(BO37+(T37+2*0.95*5.67E-8*(((BO37+$B$9)+273)^4-(BO37+273)^4)-44100*I37)/(1.84*29.3*Q37+8*0.95*5.67E-8*(BO37+273)^3))</f>
        <v>0</v>
      </c>
      <c r="V37">
        <f>($C$9*BP37+$D$9*BQ37+$E$9*U37)</f>
        <v>0</v>
      </c>
      <c r="W37">
        <f>0.61365*exp(17.502*V37/(240.97+V37))</f>
        <v>0</v>
      </c>
      <c r="X37">
        <f>(Y37/Z37*100)</f>
        <v>0</v>
      </c>
      <c r="Y37">
        <f>BH37*(BM37+BN37)/1000</f>
        <v>0</v>
      </c>
      <c r="Z37">
        <f>0.61365*exp(17.502*BO37/(240.97+BO37))</f>
        <v>0</v>
      </c>
      <c r="AA37">
        <f>(W37-BH37*(BM37+BN37)/1000)</f>
        <v>0</v>
      </c>
      <c r="AB37">
        <f>(-I37*44100)</f>
        <v>0</v>
      </c>
      <c r="AC37">
        <f>2*29.3*Q37*0.92*(BO37-V37)</f>
        <v>0</v>
      </c>
      <c r="AD37">
        <f>2*0.95*5.67E-8*(((BO37+$B$9)+273)^4-(V37+273)^4)</f>
        <v>0</v>
      </c>
      <c r="AE37">
        <f>T37+AD37+AB37+AC37</f>
        <v>0</v>
      </c>
      <c r="AF37">
        <f>BL37*AT37*(BG37-BF37*(1000-AT37*BI37)/(1000-AT37*BH37))/(100*BA37)</f>
        <v>0</v>
      </c>
      <c r="AG37">
        <f>1000*BL37*AT37*(BH37-BI37)/(100*BA37*(1000-AT37*BH37))</f>
        <v>0</v>
      </c>
      <c r="AH37">
        <f>(AI37 - AJ37 - BM37*1E3/(8.314*(BO37+273.15)) * AL37/BL37 * AK37) * BL37/(100*BA37) * (1000 - BI37)/1000</f>
        <v>0</v>
      </c>
      <c r="AI37">
        <v>4.001750171328479</v>
      </c>
      <c r="AJ37">
        <v>4.171720484848485</v>
      </c>
      <c r="AK37">
        <v>6.165166348672086E-05</v>
      </c>
      <c r="AL37">
        <v>66.8776032819453</v>
      </c>
      <c r="AM37">
        <f>(AO37 - AN37 + BM37*1E3/(8.314*(BO37+273.15)) * AQ37/BL37 * AP37) * BL37/(100*BA37) * 1000/(1000 - AO37)</f>
        <v>0</v>
      </c>
      <c r="AN37">
        <v>0.1284159823075597</v>
      </c>
      <c r="AO37">
        <v>0.1613329393939394</v>
      </c>
      <c r="AP37">
        <v>-2.472631665031559E-07</v>
      </c>
      <c r="AQ37">
        <v>78.37465284062264</v>
      </c>
      <c r="AR37">
        <v>0</v>
      </c>
      <c r="AS37">
        <v>0</v>
      </c>
      <c r="AT37">
        <f>IF(AR37*$H$15&gt;=AV37,1.0,(AV37/(AV37-AR37*$H$15)))</f>
        <v>0</v>
      </c>
      <c r="AU37">
        <f>(AT37-1)*100</f>
        <v>0</v>
      </c>
      <c r="AV37">
        <f>MAX(0,($B$15+$C$15*BT37)/(1+$D$15*BT37)*BM37/(BO37+273)*$E$15)</f>
        <v>0</v>
      </c>
      <c r="AW37">
        <f>$B$13*BU37+$C$13*BV37+$F$13*BW37*(1-BZ37)</f>
        <v>0</v>
      </c>
      <c r="AX37">
        <f>AW37*AY37</f>
        <v>0</v>
      </c>
      <c r="AY37">
        <f>($B$13*$D$11+$C$13*$D$11+$F$13*((CJ37+CB37)/MAX(CJ37+CB37+CK37, 0.1)*$I$11+CK37/MAX(CJ37+CB37+CK37, 0.1)*$J$11))/($B$13+$C$13+$F$13)</f>
        <v>0</v>
      </c>
      <c r="AZ37">
        <f>($B$13*$K$11+$C$13*$K$11+$F$13*((CJ37+CB37)/MAX(CJ37+CB37+CK37, 0.1)*$P$11+CK37/MAX(CJ37+CB37+CK37, 0.1)*$Q$11))/($B$13+$C$13+$F$13)</f>
        <v>0</v>
      </c>
      <c r="BA37">
        <v>2</v>
      </c>
      <c r="BB37">
        <v>0.5</v>
      </c>
      <c r="BC37" t="s">
        <v>297</v>
      </c>
      <c r="BD37" t="b">
        <v>1</v>
      </c>
      <c r="BE37">
        <v>1673536641.1</v>
      </c>
      <c r="BF37">
        <v>4.16518</v>
      </c>
      <c r="BG37">
        <v>3.98706</v>
      </c>
      <c r="BH37">
        <v>0.161466</v>
      </c>
      <c r="BI37">
        <v>0.128949</v>
      </c>
      <c r="BJ37">
        <v>4.83456</v>
      </c>
      <c r="BK37">
        <v>0.152909</v>
      </c>
      <c r="BL37">
        <v>599.942</v>
      </c>
      <c r="BM37">
        <v>99.3451</v>
      </c>
      <c r="BN37">
        <v>0.100094</v>
      </c>
      <c r="BO37">
        <v>25.1701</v>
      </c>
      <c r="BP37">
        <v>24.9939</v>
      </c>
      <c r="BQ37">
        <v>999.9</v>
      </c>
      <c r="BR37">
        <v>0</v>
      </c>
      <c r="BS37">
        <v>0</v>
      </c>
      <c r="BT37">
        <v>9987.5</v>
      </c>
      <c r="BU37">
        <v>0</v>
      </c>
      <c r="BV37">
        <v>0.227307</v>
      </c>
      <c r="BW37">
        <v>0</v>
      </c>
      <c r="BX37">
        <v>0</v>
      </c>
      <c r="BY37">
        <v>0</v>
      </c>
      <c r="BZ37">
        <v>0</v>
      </c>
      <c r="CA37">
        <v>1.58</v>
      </c>
      <c r="CB37">
        <v>0</v>
      </c>
      <c r="CC37">
        <v>-19.33</v>
      </c>
      <c r="CD37">
        <v>-2.24</v>
      </c>
      <c r="CE37">
        <v>34.062</v>
      </c>
      <c r="CF37">
        <v>40.062</v>
      </c>
      <c r="CG37">
        <v>37</v>
      </c>
      <c r="CH37">
        <v>38.812</v>
      </c>
      <c r="CI37">
        <v>35.5</v>
      </c>
      <c r="CJ37">
        <v>0</v>
      </c>
      <c r="CK37">
        <v>0</v>
      </c>
      <c r="CL37">
        <v>0</v>
      </c>
      <c r="CM37">
        <v>1673536641.8</v>
      </c>
      <c r="CN37">
        <v>0</v>
      </c>
      <c r="CO37">
        <v>1673536469.1</v>
      </c>
      <c r="CP37" t="s">
        <v>331</v>
      </c>
      <c r="CQ37">
        <v>1673536469.1</v>
      </c>
      <c r="CR37">
        <v>1673536469.1</v>
      </c>
      <c r="CS37">
        <v>10</v>
      </c>
      <c r="CT37">
        <v>0.044</v>
      </c>
      <c r="CU37">
        <v>0.002</v>
      </c>
      <c r="CV37">
        <v>-0.67</v>
      </c>
      <c r="CW37">
        <v>0.008</v>
      </c>
      <c r="CX37">
        <v>4</v>
      </c>
      <c r="CY37">
        <v>0</v>
      </c>
      <c r="CZ37">
        <v>0.13</v>
      </c>
      <c r="DA37">
        <v>0.07000000000000001</v>
      </c>
      <c r="DB37">
        <v>3.992230731707317</v>
      </c>
      <c r="DC37">
        <v>0.03231846689896228</v>
      </c>
      <c r="DD37">
        <v>0.0101175458294463</v>
      </c>
      <c r="DE37">
        <v>1</v>
      </c>
      <c r="DF37">
        <v>0.1290891125</v>
      </c>
      <c r="DG37">
        <v>-0.001567981715893214</v>
      </c>
      <c r="DH37">
        <v>0.0004197107930989513</v>
      </c>
      <c r="DI37">
        <v>1</v>
      </c>
      <c r="DJ37">
        <v>2</v>
      </c>
      <c r="DK37">
        <v>2</v>
      </c>
      <c r="DL37" t="s">
        <v>299</v>
      </c>
      <c r="DM37">
        <v>3.17861</v>
      </c>
      <c r="DN37">
        <v>2.68313</v>
      </c>
      <c r="DO37">
        <v>0.00134884</v>
      </c>
      <c r="DP37">
        <v>0.00115196</v>
      </c>
      <c r="DQ37">
        <v>0.00124643</v>
      </c>
      <c r="DR37">
        <v>0.00109901</v>
      </c>
      <c r="DS37">
        <v>32403.4</v>
      </c>
      <c r="DT37">
        <v>25261.1</v>
      </c>
      <c r="DU37">
        <v>31896.7</v>
      </c>
      <c r="DV37">
        <v>23273.5</v>
      </c>
      <c r="DW37">
        <v>42799</v>
      </c>
      <c r="DX37">
        <v>28506.5</v>
      </c>
      <c r="DY37">
        <v>47470.7</v>
      </c>
      <c r="DZ37">
        <v>31518.4</v>
      </c>
      <c r="EA37">
        <v>2.19268</v>
      </c>
      <c r="EB37">
        <v>2.2584</v>
      </c>
      <c r="EC37">
        <v>0.0309497</v>
      </c>
      <c r="ED37">
        <v>0</v>
      </c>
      <c r="EE37">
        <v>100</v>
      </c>
      <c r="EF37">
        <v>100</v>
      </c>
      <c r="EG37">
        <v>-0.669</v>
      </c>
      <c r="EH37">
        <v>0.0086</v>
      </c>
      <c r="EI37">
        <v>-0.6853483686163108</v>
      </c>
      <c r="EJ37">
        <v>0.003316852167042556</v>
      </c>
      <c r="EK37">
        <v>-2.920790098003309E-06</v>
      </c>
      <c r="EL37">
        <v>1.167992686709218E-09</v>
      </c>
      <c r="EM37">
        <v>0.006961223516345077</v>
      </c>
      <c r="EN37">
        <v>0.01054205470485779</v>
      </c>
      <c r="EO37">
        <v>-0.0006985154870527117</v>
      </c>
      <c r="EP37">
        <v>2.048592975971164E-05</v>
      </c>
      <c r="EQ37">
        <v>5</v>
      </c>
      <c r="ER37">
        <v>2041</v>
      </c>
      <c r="ES37">
        <v>1</v>
      </c>
      <c r="ET37">
        <v>19</v>
      </c>
      <c r="EU37">
        <v>2.9</v>
      </c>
      <c r="EV37">
        <v>2.9</v>
      </c>
      <c r="EW37">
        <v>0.032959</v>
      </c>
      <c r="EX37">
        <v>4.99878</v>
      </c>
      <c r="EY37">
        <v>2.24731</v>
      </c>
      <c r="EZ37">
        <v>2.60742</v>
      </c>
      <c r="FA37">
        <v>2.19849</v>
      </c>
      <c r="FB37">
        <v>2.2998</v>
      </c>
      <c r="FC37">
        <v>37.554</v>
      </c>
      <c r="FD37">
        <v>24.2451</v>
      </c>
      <c r="FE37">
        <v>18</v>
      </c>
      <c r="FF37">
        <v>625.643</v>
      </c>
      <c r="FG37">
        <v>799.216</v>
      </c>
      <c r="FH37">
        <v>23.5906</v>
      </c>
      <c r="FI37">
        <v>27.6018</v>
      </c>
      <c r="FJ37">
        <v>30.0001</v>
      </c>
      <c r="FK37">
        <v>27.5876</v>
      </c>
      <c r="FL37">
        <v>27.5902</v>
      </c>
      <c r="FM37">
        <v>0</v>
      </c>
      <c r="FN37">
        <v>100</v>
      </c>
      <c r="FO37">
        <v>0</v>
      </c>
      <c r="FP37">
        <v>23.5908</v>
      </c>
      <c r="FQ37">
        <v>0</v>
      </c>
      <c r="FR37">
        <v>0</v>
      </c>
      <c r="FS37">
        <v>101.562</v>
      </c>
      <c r="FT37">
        <v>101.712</v>
      </c>
    </row>
    <row r="38" spans="1:176">
      <c r="A38">
        <v>16</v>
      </c>
      <c r="B38">
        <v>1673536784.1</v>
      </c>
      <c r="C38">
        <v>2626.5</v>
      </c>
      <c r="D38" t="s">
        <v>332</v>
      </c>
      <c r="E38" t="s">
        <v>333</v>
      </c>
      <c r="F38" t="s">
        <v>296</v>
      </c>
      <c r="H38">
        <v>1673536784.1</v>
      </c>
      <c r="I38">
        <f>(J38)/1000</f>
        <v>0</v>
      </c>
      <c r="J38">
        <f>IF(BD38, AM38, AG38)</f>
        <v>0</v>
      </c>
      <c r="K38">
        <f>IF(BD38, AH38, AF38)</f>
        <v>0</v>
      </c>
      <c r="L38">
        <f>BF38 - IF(AT38&gt;1, K38*BA38*100.0/(AV38*BT38), 0)</f>
        <v>0</v>
      </c>
      <c r="M38">
        <f>((S38-I38/2)*L38-K38)/(S38+I38/2)</f>
        <v>0</v>
      </c>
      <c r="N38">
        <f>M38*(BM38+BN38)/1000.0</f>
        <v>0</v>
      </c>
      <c r="O38">
        <f>(BF38 - IF(AT38&gt;1, K38*BA38*100.0/(AV38*BT38), 0))*(BM38+BN38)/1000.0</f>
        <v>0</v>
      </c>
      <c r="P38">
        <f>2.0/((1/R38-1/Q38)+SIGN(R38)*SQRT((1/R38-1/Q38)*(1/R38-1/Q38) + 4*BB38/((BB38+1)*(BB38+1))*(2*1/R38*1/Q38-1/Q38*1/Q38)))</f>
        <v>0</v>
      </c>
      <c r="Q38">
        <f>IF(LEFT(BC38,1)&lt;&gt;"0",IF(LEFT(BC38,1)="1",3.0,$B$7),$D$5+$E$5*(BT38*BM38/($K$5*1000))+$F$5*(BT38*BM38/($K$5*1000))*MAX(MIN(BA38,$J$5),$I$5)*MAX(MIN(BA38,$J$5),$I$5)+$G$5*MAX(MIN(BA38,$J$5),$I$5)*(BT38*BM38/($K$5*1000))+$H$5*(BT38*BM38/($K$5*1000))*(BT38*BM38/($K$5*1000)))</f>
        <v>0</v>
      </c>
      <c r="R38">
        <f>I38*(1000-(1000*0.61365*exp(17.502*V38/(240.97+V38))/(BM38+BN38)+BH38)/2)/(1000*0.61365*exp(17.502*V38/(240.97+V38))/(BM38+BN38)-BH38)</f>
        <v>0</v>
      </c>
      <c r="S38">
        <f>1/((BB38+1)/(P38/1.6)+1/(Q38/1.37)) + BB38/((BB38+1)/(P38/1.6) + BB38/(Q38/1.37))</f>
        <v>0</v>
      </c>
      <c r="T38">
        <f>(AW38*AZ38)</f>
        <v>0</v>
      </c>
      <c r="U38">
        <f>(BO38+(T38+2*0.95*5.67E-8*(((BO38+$B$9)+273)^4-(BO38+273)^4)-44100*I38)/(1.84*29.3*Q38+8*0.95*5.67E-8*(BO38+273)^3))</f>
        <v>0</v>
      </c>
      <c r="V38">
        <f>($C$9*BP38+$D$9*BQ38+$E$9*U38)</f>
        <v>0</v>
      </c>
      <c r="W38">
        <f>0.61365*exp(17.502*V38/(240.97+V38))</f>
        <v>0</v>
      </c>
      <c r="X38">
        <f>(Y38/Z38*100)</f>
        <v>0</v>
      </c>
      <c r="Y38">
        <f>BH38*(BM38+BN38)/1000</f>
        <v>0</v>
      </c>
      <c r="Z38">
        <f>0.61365*exp(17.502*BO38/(240.97+BO38))</f>
        <v>0</v>
      </c>
      <c r="AA38">
        <f>(W38-BH38*(BM38+BN38)/1000)</f>
        <v>0</v>
      </c>
      <c r="AB38">
        <f>(-I38*44100)</f>
        <v>0</v>
      </c>
      <c r="AC38">
        <f>2*29.3*Q38*0.92*(BO38-V38)</f>
        <v>0</v>
      </c>
      <c r="AD38">
        <f>2*0.95*5.67E-8*(((BO38+$B$9)+273)^4-(V38+273)^4)</f>
        <v>0</v>
      </c>
      <c r="AE38">
        <f>T38+AD38+AB38+AC38</f>
        <v>0</v>
      </c>
      <c r="AF38">
        <f>BL38*AT38*(BG38-BF38*(1000-AT38*BI38)/(1000-AT38*BH38))/(100*BA38)</f>
        <v>0</v>
      </c>
      <c r="AG38">
        <f>1000*BL38*AT38*(BH38-BI38)/(100*BA38*(1000-AT38*BH38))</f>
        <v>0</v>
      </c>
      <c r="AH38">
        <f>(AI38 - AJ38 - BM38*1E3/(8.314*(BO38+273.15)) * AL38/BL38 * AK38) * BL38/(100*BA38) * (1000 - BI38)/1000</f>
        <v>0</v>
      </c>
      <c r="AI38">
        <v>400.3939414039108</v>
      </c>
      <c r="AJ38">
        <v>400.9166060606058</v>
      </c>
      <c r="AK38">
        <v>-0.0002584453948252822</v>
      </c>
      <c r="AL38">
        <v>66.8776032819453</v>
      </c>
      <c r="AM38">
        <f>(AO38 - AN38 + BM38*1E3/(8.314*(BO38+273.15)) * AQ38/BL38 * AP38) * BL38/(100*BA38) * 1000/(1000 - AO38)</f>
        <v>0</v>
      </c>
      <c r="AN38">
        <v>0.1402937730202867</v>
      </c>
      <c r="AO38">
        <v>0.1738225515151515</v>
      </c>
      <c r="AP38">
        <v>-3.557173995022156E-07</v>
      </c>
      <c r="AQ38">
        <v>78.37465284062264</v>
      </c>
      <c r="AR38">
        <v>0</v>
      </c>
      <c r="AS38">
        <v>0</v>
      </c>
      <c r="AT38">
        <f>IF(AR38*$H$15&gt;=AV38,1.0,(AV38/(AV38-AR38*$H$15)))</f>
        <v>0</v>
      </c>
      <c r="AU38">
        <f>(AT38-1)*100</f>
        <v>0</v>
      </c>
      <c r="AV38">
        <f>MAX(0,($B$15+$C$15*BT38)/(1+$D$15*BT38)*BM38/(BO38+273)*$E$15)</f>
        <v>0</v>
      </c>
      <c r="AW38">
        <f>$B$13*BU38+$C$13*BV38+$F$13*BW38*(1-BZ38)</f>
        <v>0</v>
      </c>
      <c r="AX38">
        <f>AW38*AY38</f>
        <v>0</v>
      </c>
      <c r="AY38">
        <f>($B$13*$D$11+$C$13*$D$11+$F$13*((CJ38+CB38)/MAX(CJ38+CB38+CK38, 0.1)*$I$11+CK38/MAX(CJ38+CB38+CK38, 0.1)*$J$11))/($B$13+$C$13+$F$13)</f>
        <v>0</v>
      </c>
      <c r="AZ38">
        <f>($B$13*$K$11+$C$13*$K$11+$F$13*((CJ38+CB38)/MAX(CJ38+CB38+CK38, 0.1)*$P$11+CK38/MAX(CJ38+CB38+CK38, 0.1)*$Q$11))/($B$13+$C$13+$F$13)</f>
        <v>0</v>
      </c>
      <c r="BA38">
        <v>2</v>
      </c>
      <c r="BB38">
        <v>0.5</v>
      </c>
      <c r="BC38" t="s">
        <v>297</v>
      </c>
      <c r="BD38" t="b">
        <v>1</v>
      </c>
      <c r="BE38">
        <v>1673536784.1</v>
      </c>
      <c r="BF38">
        <v>400.847</v>
      </c>
      <c r="BG38">
        <v>400.259</v>
      </c>
      <c r="BH38">
        <v>0.174004</v>
      </c>
      <c r="BI38">
        <v>0.13969</v>
      </c>
      <c r="BJ38">
        <v>400.598</v>
      </c>
      <c r="BK38">
        <v>0.165319</v>
      </c>
      <c r="BL38">
        <v>599.984</v>
      </c>
      <c r="BM38">
        <v>99.3432</v>
      </c>
      <c r="BN38">
        <v>0.100101</v>
      </c>
      <c r="BO38">
        <v>25.1935</v>
      </c>
      <c r="BP38">
        <v>25.0046</v>
      </c>
      <c r="BQ38">
        <v>999.9</v>
      </c>
      <c r="BR38">
        <v>0</v>
      </c>
      <c r="BS38">
        <v>0</v>
      </c>
      <c r="BT38">
        <v>9996.25</v>
      </c>
      <c r="BU38">
        <v>0</v>
      </c>
      <c r="BV38">
        <v>0.227307</v>
      </c>
      <c r="BW38">
        <v>0</v>
      </c>
      <c r="BX38">
        <v>0</v>
      </c>
      <c r="BY38">
        <v>0</v>
      </c>
      <c r="BZ38">
        <v>0</v>
      </c>
      <c r="CA38">
        <v>-3.43</v>
      </c>
      <c r="CB38">
        <v>0</v>
      </c>
      <c r="CC38">
        <v>-17.53</v>
      </c>
      <c r="CD38">
        <v>-2.55</v>
      </c>
      <c r="CE38">
        <v>34.687</v>
      </c>
      <c r="CF38">
        <v>41.5</v>
      </c>
      <c r="CG38">
        <v>37.812</v>
      </c>
      <c r="CH38">
        <v>40.812</v>
      </c>
      <c r="CI38">
        <v>36.25</v>
      </c>
      <c r="CJ38">
        <v>0</v>
      </c>
      <c r="CK38">
        <v>0</v>
      </c>
      <c r="CL38">
        <v>0</v>
      </c>
      <c r="CM38">
        <v>1673536784.6</v>
      </c>
      <c r="CN38">
        <v>0</v>
      </c>
      <c r="CO38">
        <v>1673536469.1</v>
      </c>
      <c r="CP38" t="s">
        <v>331</v>
      </c>
      <c r="CQ38">
        <v>1673536469.1</v>
      </c>
      <c r="CR38">
        <v>1673536469.1</v>
      </c>
      <c r="CS38">
        <v>10</v>
      </c>
      <c r="CT38">
        <v>0.044</v>
      </c>
      <c r="CU38">
        <v>0.002</v>
      </c>
      <c r="CV38">
        <v>-0.67</v>
      </c>
      <c r="CW38">
        <v>0.008</v>
      </c>
      <c r="CX38">
        <v>4</v>
      </c>
      <c r="CY38">
        <v>0</v>
      </c>
      <c r="CZ38">
        <v>0.13</v>
      </c>
      <c r="DA38">
        <v>0.07000000000000001</v>
      </c>
      <c r="DB38">
        <v>400.3065365853658</v>
      </c>
      <c r="DC38">
        <v>-0.09579094076653456</v>
      </c>
      <c r="DD38">
        <v>0.02882926829268671</v>
      </c>
      <c r="DE38">
        <v>1</v>
      </c>
      <c r="DF38">
        <v>0.139911275</v>
      </c>
      <c r="DG38">
        <v>0.0004036990154714211</v>
      </c>
      <c r="DH38">
        <v>0.0003450811851941488</v>
      </c>
      <c r="DI38">
        <v>1</v>
      </c>
      <c r="DJ38">
        <v>2</v>
      </c>
      <c r="DK38">
        <v>2</v>
      </c>
      <c r="DL38" t="s">
        <v>299</v>
      </c>
      <c r="DM38">
        <v>3.17871</v>
      </c>
      <c r="DN38">
        <v>2.68322</v>
      </c>
      <c r="DO38">
        <v>0.09066109999999999</v>
      </c>
      <c r="DP38">
        <v>0.09304999999999999</v>
      </c>
      <c r="DQ38">
        <v>0.00134654</v>
      </c>
      <c r="DR38">
        <v>0.00118977</v>
      </c>
      <c r="DS38">
        <v>29506.3</v>
      </c>
      <c r="DT38">
        <v>22937.3</v>
      </c>
      <c r="DU38">
        <v>31897.3</v>
      </c>
      <c r="DV38">
        <v>23273.7</v>
      </c>
      <c r="DW38">
        <v>42799.8</v>
      </c>
      <c r="DX38">
        <v>28507.4</v>
      </c>
      <c r="DY38">
        <v>47471.9</v>
      </c>
      <c r="DZ38">
        <v>31518.9</v>
      </c>
      <c r="EA38">
        <v>2.1933</v>
      </c>
      <c r="EB38">
        <v>2.2598</v>
      </c>
      <c r="EC38">
        <v>0.0318512</v>
      </c>
      <c r="ED38">
        <v>0</v>
      </c>
      <c r="EE38">
        <v>100</v>
      </c>
      <c r="EF38">
        <v>100</v>
      </c>
      <c r="EG38">
        <v>0.249</v>
      </c>
      <c r="EH38">
        <v>0.008699999999999999</v>
      </c>
      <c r="EI38">
        <v>-0.6853483686163108</v>
      </c>
      <c r="EJ38">
        <v>0.003316852167042556</v>
      </c>
      <c r="EK38">
        <v>-2.920790098003309E-06</v>
      </c>
      <c r="EL38">
        <v>1.167992686709218E-09</v>
      </c>
      <c r="EM38">
        <v>0.006961223516345077</v>
      </c>
      <c r="EN38">
        <v>0.01054205470485779</v>
      </c>
      <c r="EO38">
        <v>-0.0006985154870527117</v>
      </c>
      <c r="EP38">
        <v>2.048592975971164E-05</v>
      </c>
      <c r="EQ38">
        <v>5</v>
      </c>
      <c r="ER38">
        <v>2041</v>
      </c>
      <c r="ES38">
        <v>1</v>
      </c>
      <c r="ET38">
        <v>19</v>
      </c>
      <c r="EU38">
        <v>5.2</v>
      </c>
      <c r="EV38">
        <v>5.2</v>
      </c>
      <c r="EW38">
        <v>1.33057</v>
      </c>
      <c r="EX38">
        <v>2.68555</v>
      </c>
      <c r="EY38">
        <v>2.24731</v>
      </c>
      <c r="EZ38">
        <v>2.60742</v>
      </c>
      <c r="FA38">
        <v>2.19849</v>
      </c>
      <c r="FB38">
        <v>2.38647</v>
      </c>
      <c r="FC38">
        <v>37.554</v>
      </c>
      <c r="FD38">
        <v>24.2626</v>
      </c>
      <c r="FE38">
        <v>18</v>
      </c>
      <c r="FF38">
        <v>625.998</v>
      </c>
      <c r="FG38">
        <v>800.461</v>
      </c>
      <c r="FH38">
        <v>23.5498</v>
      </c>
      <c r="FI38">
        <v>27.5924</v>
      </c>
      <c r="FJ38">
        <v>30</v>
      </c>
      <c r="FK38">
        <v>27.5783</v>
      </c>
      <c r="FL38">
        <v>27.5794</v>
      </c>
      <c r="FM38">
        <v>26.6186</v>
      </c>
      <c r="FN38">
        <v>100</v>
      </c>
      <c r="FO38">
        <v>0</v>
      </c>
      <c r="FP38">
        <v>23.5451</v>
      </c>
      <c r="FQ38">
        <v>400</v>
      </c>
      <c r="FR38">
        <v>0</v>
      </c>
      <c r="FS38">
        <v>101.565</v>
      </c>
      <c r="FT38">
        <v>101.714</v>
      </c>
    </row>
    <row r="39" spans="1:176">
      <c r="A39">
        <v>17</v>
      </c>
      <c r="B39">
        <v>1673536908.1</v>
      </c>
      <c r="C39">
        <v>2750.5</v>
      </c>
      <c r="D39" t="s">
        <v>334</v>
      </c>
      <c r="E39" t="s">
        <v>335</v>
      </c>
      <c r="F39" t="s">
        <v>296</v>
      </c>
      <c r="H39">
        <v>1673536908.1</v>
      </c>
      <c r="I39">
        <f>(J39)/1000</f>
        <v>0</v>
      </c>
      <c r="J39">
        <f>IF(BD39, AM39, AG39)</f>
        <v>0</v>
      </c>
      <c r="K39">
        <f>IF(BD39, AH39, AF39)</f>
        <v>0</v>
      </c>
      <c r="L39">
        <f>BF39 - IF(AT39&gt;1, K39*BA39*100.0/(AV39*BT39), 0)</f>
        <v>0</v>
      </c>
      <c r="M39">
        <f>((S39-I39/2)*L39-K39)/(S39+I39/2)</f>
        <v>0</v>
      </c>
      <c r="N39">
        <f>M39*(BM39+BN39)/1000.0</f>
        <v>0</v>
      </c>
      <c r="O39">
        <f>(BF39 - IF(AT39&gt;1, K39*BA39*100.0/(AV39*BT39), 0))*(BM39+BN39)/1000.0</f>
        <v>0</v>
      </c>
      <c r="P39">
        <f>2.0/((1/R39-1/Q39)+SIGN(R39)*SQRT((1/R39-1/Q39)*(1/R39-1/Q39) + 4*BB39/((BB39+1)*(BB39+1))*(2*1/R39*1/Q39-1/Q39*1/Q39)))</f>
        <v>0</v>
      </c>
      <c r="Q39">
        <f>IF(LEFT(BC39,1)&lt;&gt;"0",IF(LEFT(BC39,1)="1",3.0,$B$7),$D$5+$E$5*(BT39*BM39/($K$5*1000))+$F$5*(BT39*BM39/($K$5*1000))*MAX(MIN(BA39,$J$5),$I$5)*MAX(MIN(BA39,$J$5),$I$5)+$G$5*MAX(MIN(BA39,$J$5),$I$5)*(BT39*BM39/($K$5*1000))+$H$5*(BT39*BM39/($K$5*1000))*(BT39*BM39/($K$5*1000)))</f>
        <v>0</v>
      </c>
      <c r="R39">
        <f>I39*(1000-(1000*0.61365*exp(17.502*V39/(240.97+V39))/(BM39+BN39)+BH39)/2)/(1000*0.61365*exp(17.502*V39/(240.97+V39))/(BM39+BN39)-BH39)</f>
        <v>0</v>
      </c>
      <c r="S39">
        <f>1/((BB39+1)/(P39/1.6)+1/(Q39/1.37)) + BB39/((BB39+1)/(P39/1.6) + BB39/(Q39/1.37))</f>
        <v>0</v>
      </c>
      <c r="T39">
        <f>(AW39*AZ39)</f>
        <v>0</v>
      </c>
      <c r="U39">
        <f>(BO39+(T39+2*0.95*5.67E-8*(((BO39+$B$9)+273)^4-(BO39+273)^4)-44100*I39)/(1.84*29.3*Q39+8*0.95*5.67E-8*(BO39+273)^3))</f>
        <v>0</v>
      </c>
      <c r="V39">
        <f>($C$9*BP39+$D$9*BQ39+$E$9*U39)</f>
        <v>0</v>
      </c>
      <c r="W39">
        <f>0.61365*exp(17.502*V39/(240.97+V39))</f>
        <v>0</v>
      </c>
      <c r="X39">
        <f>(Y39/Z39*100)</f>
        <v>0</v>
      </c>
      <c r="Y39">
        <f>BH39*(BM39+BN39)/1000</f>
        <v>0</v>
      </c>
      <c r="Z39">
        <f>0.61365*exp(17.502*BO39/(240.97+BO39))</f>
        <v>0</v>
      </c>
      <c r="AA39">
        <f>(W39-BH39*(BM39+BN39)/1000)</f>
        <v>0</v>
      </c>
      <c r="AB39">
        <f>(-I39*44100)</f>
        <v>0</v>
      </c>
      <c r="AC39">
        <f>2*29.3*Q39*0.92*(BO39-V39)</f>
        <v>0</v>
      </c>
      <c r="AD39">
        <f>2*0.95*5.67E-8*(((BO39+$B$9)+273)^4-(V39+273)^4)</f>
        <v>0</v>
      </c>
      <c r="AE39">
        <f>T39+AD39+AB39+AC39</f>
        <v>0</v>
      </c>
      <c r="AF39">
        <f>BL39*AT39*(BG39-BF39*(1000-AT39*BI39)/(1000-AT39*BH39))/(100*BA39)</f>
        <v>0</v>
      </c>
      <c r="AG39">
        <f>1000*BL39*AT39*(BH39-BI39)/(100*BA39*(1000-AT39*BH39))</f>
        <v>0</v>
      </c>
      <c r="AH39">
        <f>(AI39 - AJ39 - BM39*1E3/(8.314*(BO39+273.15)) * AL39/BL39 * AK39) * BL39/(100*BA39) * (1000 - BI39)/1000</f>
        <v>0</v>
      </c>
      <c r="AI39">
        <v>800.201089808451</v>
      </c>
      <c r="AJ39">
        <v>800.5373212121211</v>
      </c>
      <c r="AK39">
        <v>0.02571576446406939</v>
      </c>
      <c r="AL39">
        <v>66.8776032819453</v>
      </c>
      <c r="AM39">
        <f>(AO39 - AN39 + BM39*1E3/(8.314*(BO39+273.15)) * AQ39/BL39 * AP39) * BL39/(100*BA39) * 1000/(1000 - AO39)</f>
        <v>0</v>
      </c>
      <c r="AN39">
        <v>0.1452122882917287</v>
      </c>
      <c r="AO39">
        <v>0.1790526545454545</v>
      </c>
      <c r="AP39">
        <v>3.072509609541856E-07</v>
      </c>
      <c r="AQ39">
        <v>78.37465284062264</v>
      </c>
      <c r="AR39">
        <v>0</v>
      </c>
      <c r="AS39">
        <v>0</v>
      </c>
      <c r="AT39">
        <f>IF(AR39*$H$15&gt;=AV39,1.0,(AV39/(AV39-AR39*$H$15)))</f>
        <v>0</v>
      </c>
      <c r="AU39">
        <f>(AT39-1)*100</f>
        <v>0</v>
      </c>
      <c r="AV39">
        <f>MAX(0,($B$15+$C$15*BT39)/(1+$D$15*BT39)*BM39/(BO39+273)*$E$15)</f>
        <v>0</v>
      </c>
      <c r="AW39">
        <f>$B$13*BU39+$C$13*BV39+$F$13*BW39*(1-BZ39)</f>
        <v>0</v>
      </c>
      <c r="AX39">
        <f>AW39*AY39</f>
        <v>0</v>
      </c>
      <c r="AY39">
        <f>($B$13*$D$11+$C$13*$D$11+$F$13*((CJ39+CB39)/MAX(CJ39+CB39+CK39, 0.1)*$I$11+CK39/MAX(CJ39+CB39+CK39, 0.1)*$J$11))/($B$13+$C$13+$F$13)</f>
        <v>0</v>
      </c>
      <c r="AZ39">
        <f>($B$13*$K$11+$C$13*$K$11+$F$13*((CJ39+CB39)/MAX(CJ39+CB39+CK39, 0.1)*$P$11+CK39/MAX(CJ39+CB39+CK39, 0.1)*$Q$11))/($B$13+$C$13+$F$13)</f>
        <v>0</v>
      </c>
      <c r="BA39">
        <v>2</v>
      </c>
      <c r="BB39">
        <v>0.5</v>
      </c>
      <c r="BC39" t="s">
        <v>297</v>
      </c>
      <c r="BD39" t="b">
        <v>1</v>
      </c>
      <c r="BE39">
        <v>1673536908.1</v>
      </c>
      <c r="BF39">
        <v>800.378</v>
      </c>
      <c r="BG39">
        <v>800.125</v>
      </c>
      <c r="BH39">
        <v>0.179101</v>
      </c>
      <c r="BI39">
        <v>0.145658</v>
      </c>
      <c r="BJ39">
        <v>799.682</v>
      </c>
      <c r="BK39">
        <v>0.170364</v>
      </c>
      <c r="BL39">
        <v>600.006</v>
      </c>
      <c r="BM39">
        <v>99.3432</v>
      </c>
      <c r="BN39">
        <v>0.100059</v>
      </c>
      <c r="BO39">
        <v>25.2068</v>
      </c>
      <c r="BP39">
        <v>25.005</v>
      </c>
      <c r="BQ39">
        <v>999.9</v>
      </c>
      <c r="BR39">
        <v>0</v>
      </c>
      <c r="BS39">
        <v>0</v>
      </c>
      <c r="BT39">
        <v>9993.75</v>
      </c>
      <c r="BU39">
        <v>0</v>
      </c>
      <c r="BV39">
        <v>0.227307</v>
      </c>
      <c r="BW39">
        <v>0</v>
      </c>
      <c r="BX39">
        <v>0</v>
      </c>
      <c r="BY39">
        <v>0</v>
      </c>
      <c r="BZ39">
        <v>0</v>
      </c>
      <c r="CA39">
        <v>4.24</v>
      </c>
      <c r="CB39">
        <v>0</v>
      </c>
      <c r="CC39">
        <v>-20.25</v>
      </c>
      <c r="CD39">
        <v>-3.12</v>
      </c>
      <c r="CE39">
        <v>34.812</v>
      </c>
      <c r="CF39">
        <v>40.437</v>
      </c>
      <c r="CG39">
        <v>37.625</v>
      </c>
      <c r="CH39">
        <v>39.687</v>
      </c>
      <c r="CI39">
        <v>36.062</v>
      </c>
      <c r="CJ39">
        <v>0</v>
      </c>
      <c r="CK39">
        <v>0</v>
      </c>
      <c r="CL39">
        <v>0</v>
      </c>
      <c r="CM39">
        <v>1673536908.8</v>
      </c>
      <c r="CN39">
        <v>0</v>
      </c>
      <c r="CO39">
        <v>1673536469.1</v>
      </c>
      <c r="CP39" t="s">
        <v>331</v>
      </c>
      <c r="CQ39">
        <v>1673536469.1</v>
      </c>
      <c r="CR39">
        <v>1673536469.1</v>
      </c>
      <c r="CS39">
        <v>10</v>
      </c>
      <c r="CT39">
        <v>0.044</v>
      </c>
      <c r="CU39">
        <v>0.002</v>
      </c>
      <c r="CV39">
        <v>-0.67</v>
      </c>
      <c r="CW39">
        <v>0.008</v>
      </c>
      <c r="CX39">
        <v>4</v>
      </c>
      <c r="CY39">
        <v>0</v>
      </c>
      <c r="CZ39">
        <v>0.13</v>
      </c>
      <c r="DA39">
        <v>0.07000000000000001</v>
      </c>
      <c r="DB39">
        <v>800.0808292682926</v>
      </c>
      <c r="DC39">
        <v>-0.06706620209080766</v>
      </c>
      <c r="DD39">
        <v>0.02610009105584461</v>
      </c>
      <c r="DE39">
        <v>1</v>
      </c>
      <c r="DF39">
        <v>0.1456367625</v>
      </c>
      <c r="DG39">
        <v>-0.001056319268635331</v>
      </c>
      <c r="DH39">
        <v>0.0003796085234735242</v>
      </c>
      <c r="DI39">
        <v>1</v>
      </c>
      <c r="DJ39">
        <v>2</v>
      </c>
      <c r="DK39">
        <v>2</v>
      </c>
      <c r="DL39" t="s">
        <v>299</v>
      </c>
      <c r="DM39">
        <v>3.17877</v>
      </c>
      <c r="DN39">
        <v>2.68315</v>
      </c>
      <c r="DO39">
        <v>0.148377</v>
      </c>
      <c r="DP39">
        <v>0.152272</v>
      </c>
      <c r="DQ39">
        <v>0.00138724</v>
      </c>
      <c r="DR39">
        <v>0.00124016</v>
      </c>
      <c r="DS39">
        <v>27635.5</v>
      </c>
      <c r="DT39">
        <v>21440</v>
      </c>
      <c r="DU39">
        <v>31899.6</v>
      </c>
      <c r="DV39">
        <v>23274.1</v>
      </c>
      <c r="DW39">
        <v>42803.1</v>
      </c>
      <c r="DX39">
        <v>28508</v>
      </c>
      <c r="DY39">
        <v>47474.6</v>
      </c>
      <c r="DZ39">
        <v>31519.1</v>
      </c>
      <c r="EA39">
        <v>2.19327</v>
      </c>
      <c r="EB39">
        <v>2.26113</v>
      </c>
      <c r="EC39">
        <v>0.0323802</v>
      </c>
      <c r="ED39">
        <v>0</v>
      </c>
      <c r="EE39">
        <v>100</v>
      </c>
      <c r="EF39">
        <v>100</v>
      </c>
      <c r="EG39">
        <v>0.696</v>
      </c>
      <c r="EH39">
        <v>0.008699999999999999</v>
      </c>
      <c r="EI39">
        <v>-0.6853483686163108</v>
      </c>
      <c r="EJ39">
        <v>0.003316852167042556</v>
      </c>
      <c r="EK39">
        <v>-2.920790098003309E-06</v>
      </c>
      <c r="EL39">
        <v>1.167992686709218E-09</v>
      </c>
      <c r="EM39">
        <v>0.006961223516345077</v>
      </c>
      <c r="EN39">
        <v>0.01054205470485779</v>
      </c>
      <c r="EO39">
        <v>-0.0006985154870527117</v>
      </c>
      <c r="EP39">
        <v>2.048592975971164E-05</v>
      </c>
      <c r="EQ39">
        <v>5</v>
      </c>
      <c r="ER39">
        <v>2041</v>
      </c>
      <c r="ES39">
        <v>1</v>
      </c>
      <c r="ET39">
        <v>19</v>
      </c>
      <c r="EU39">
        <v>7.3</v>
      </c>
      <c r="EV39">
        <v>7.3</v>
      </c>
      <c r="EW39">
        <v>2.32178</v>
      </c>
      <c r="EX39">
        <v>2.67456</v>
      </c>
      <c r="EY39">
        <v>2.24731</v>
      </c>
      <c r="EZ39">
        <v>2.60742</v>
      </c>
      <c r="FA39">
        <v>2.19849</v>
      </c>
      <c r="FB39">
        <v>2.39502</v>
      </c>
      <c r="FC39">
        <v>37.554</v>
      </c>
      <c r="FD39">
        <v>24.2539</v>
      </c>
      <c r="FE39">
        <v>18</v>
      </c>
      <c r="FF39">
        <v>625.8819999999999</v>
      </c>
      <c r="FG39">
        <v>801.6369999999999</v>
      </c>
      <c r="FH39">
        <v>23.4547</v>
      </c>
      <c r="FI39">
        <v>27.583</v>
      </c>
      <c r="FJ39">
        <v>30</v>
      </c>
      <c r="FK39">
        <v>27.5689</v>
      </c>
      <c r="FL39">
        <v>27.5691</v>
      </c>
      <c r="FM39">
        <v>46.46</v>
      </c>
      <c r="FN39">
        <v>100</v>
      </c>
      <c r="FO39">
        <v>0</v>
      </c>
      <c r="FP39">
        <v>23.4484</v>
      </c>
      <c r="FQ39">
        <v>800</v>
      </c>
      <c r="FR39">
        <v>0</v>
      </c>
      <c r="FS39">
        <v>101.571</v>
      </c>
      <c r="FT39">
        <v>101.715</v>
      </c>
    </row>
    <row r="40" spans="1:176">
      <c r="A40">
        <v>18</v>
      </c>
      <c r="B40">
        <v>1673537028.6</v>
      </c>
      <c r="C40">
        <v>2871</v>
      </c>
      <c r="D40" t="s">
        <v>336</v>
      </c>
      <c r="E40" t="s">
        <v>337</v>
      </c>
      <c r="F40" t="s">
        <v>296</v>
      </c>
      <c r="H40">
        <v>1673537028.6</v>
      </c>
      <c r="I40">
        <f>(J40)/1000</f>
        <v>0</v>
      </c>
      <c r="J40">
        <f>IF(BD40, AM40, AG40)</f>
        <v>0</v>
      </c>
      <c r="K40">
        <f>IF(BD40, AH40, AF40)</f>
        <v>0</v>
      </c>
      <c r="L40">
        <f>BF40 - IF(AT40&gt;1, K40*BA40*100.0/(AV40*BT40), 0)</f>
        <v>0</v>
      </c>
      <c r="M40">
        <f>((S40-I40/2)*L40-K40)/(S40+I40/2)</f>
        <v>0</v>
      </c>
      <c r="N40">
        <f>M40*(BM40+BN40)/1000.0</f>
        <v>0</v>
      </c>
      <c r="O40">
        <f>(BF40 - IF(AT40&gt;1, K40*BA40*100.0/(AV40*BT40), 0))*(BM40+BN40)/1000.0</f>
        <v>0</v>
      </c>
      <c r="P40">
        <f>2.0/((1/R40-1/Q40)+SIGN(R40)*SQRT((1/R40-1/Q40)*(1/R40-1/Q40) + 4*BB40/((BB40+1)*(BB40+1))*(2*1/R40*1/Q40-1/Q40*1/Q40)))</f>
        <v>0</v>
      </c>
      <c r="Q40">
        <f>IF(LEFT(BC40,1)&lt;&gt;"0",IF(LEFT(BC40,1)="1",3.0,$B$7),$D$5+$E$5*(BT40*BM40/($K$5*1000))+$F$5*(BT40*BM40/($K$5*1000))*MAX(MIN(BA40,$J$5),$I$5)*MAX(MIN(BA40,$J$5),$I$5)+$G$5*MAX(MIN(BA40,$J$5),$I$5)*(BT40*BM40/($K$5*1000))+$H$5*(BT40*BM40/($K$5*1000))*(BT40*BM40/($K$5*1000)))</f>
        <v>0</v>
      </c>
      <c r="R40">
        <f>I40*(1000-(1000*0.61365*exp(17.502*V40/(240.97+V40))/(BM40+BN40)+BH40)/2)/(1000*0.61365*exp(17.502*V40/(240.97+V40))/(BM40+BN40)-BH40)</f>
        <v>0</v>
      </c>
      <c r="S40">
        <f>1/((BB40+1)/(P40/1.6)+1/(Q40/1.37)) + BB40/((BB40+1)/(P40/1.6) + BB40/(Q40/1.37))</f>
        <v>0</v>
      </c>
      <c r="T40">
        <f>(AW40*AZ40)</f>
        <v>0</v>
      </c>
      <c r="U40">
        <f>(BO40+(T40+2*0.95*5.67E-8*(((BO40+$B$9)+273)^4-(BO40+273)^4)-44100*I40)/(1.84*29.3*Q40+8*0.95*5.67E-8*(BO40+273)^3))</f>
        <v>0</v>
      </c>
      <c r="V40">
        <f>($C$9*BP40+$D$9*BQ40+$E$9*U40)</f>
        <v>0</v>
      </c>
      <c r="W40">
        <f>0.61365*exp(17.502*V40/(240.97+V40))</f>
        <v>0</v>
      </c>
      <c r="X40">
        <f>(Y40/Z40*100)</f>
        <v>0</v>
      </c>
      <c r="Y40">
        <f>BH40*(BM40+BN40)/1000</f>
        <v>0</v>
      </c>
      <c r="Z40">
        <f>0.61365*exp(17.502*BO40/(240.97+BO40))</f>
        <v>0</v>
      </c>
      <c r="AA40">
        <f>(W40-BH40*(BM40+BN40)/1000)</f>
        <v>0</v>
      </c>
      <c r="AB40">
        <f>(-I40*44100)</f>
        <v>0</v>
      </c>
      <c r="AC40">
        <f>2*29.3*Q40*0.92*(BO40-V40)</f>
        <v>0</v>
      </c>
      <c r="AD40">
        <f>2*0.95*5.67E-8*(((BO40+$B$9)+273)^4-(V40+273)^4)</f>
        <v>0</v>
      </c>
      <c r="AE40">
        <f>T40+AD40+AB40+AC40</f>
        <v>0</v>
      </c>
      <c r="AF40">
        <f>BL40*AT40*(BG40-BF40*(1000-AT40*BI40)/(1000-AT40*BH40))/(100*BA40)</f>
        <v>0</v>
      </c>
      <c r="AG40">
        <f>1000*BL40*AT40*(BH40-BI40)/(100*BA40*(1000-AT40*BH40))</f>
        <v>0</v>
      </c>
      <c r="AH40">
        <f>(AI40 - AJ40 - BM40*1E3/(8.314*(BO40+273.15)) * AL40/BL40 * AK40) * BL40/(100*BA40) * (1000 - BI40)/1000</f>
        <v>0</v>
      </c>
      <c r="AI40">
        <v>1200.182543024532</v>
      </c>
      <c r="AJ40">
        <v>1201.028</v>
      </c>
      <c r="AK40">
        <v>-0.002276503277015645</v>
      </c>
      <c r="AL40">
        <v>66.8776032819453</v>
      </c>
      <c r="AM40">
        <f>(AO40 - AN40 + BM40*1E3/(8.314*(BO40+273.15)) * AQ40/BL40 * AP40) * BL40/(100*BA40) * 1000/(1000 - AO40)</f>
        <v>0</v>
      </c>
      <c r="AN40">
        <v>0.1502079977551359</v>
      </c>
      <c r="AO40">
        <v>0.1862669151515151</v>
      </c>
      <c r="AP40">
        <v>4.538045678049861E-08</v>
      </c>
      <c r="AQ40">
        <v>78.37465284062264</v>
      </c>
      <c r="AR40">
        <v>0</v>
      </c>
      <c r="AS40">
        <v>0</v>
      </c>
      <c r="AT40">
        <f>IF(AR40*$H$15&gt;=AV40,1.0,(AV40/(AV40-AR40*$H$15)))</f>
        <v>0</v>
      </c>
      <c r="AU40">
        <f>(AT40-1)*100</f>
        <v>0</v>
      </c>
      <c r="AV40">
        <f>MAX(0,($B$15+$C$15*BT40)/(1+$D$15*BT40)*BM40/(BO40+273)*$E$15)</f>
        <v>0</v>
      </c>
      <c r="AW40">
        <f>$B$13*BU40+$C$13*BV40+$F$13*BW40*(1-BZ40)</f>
        <v>0</v>
      </c>
      <c r="AX40">
        <f>AW40*AY40</f>
        <v>0</v>
      </c>
      <c r="AY40">
        <f>($B$13*$D$11+$C$13*$D$11+$F$13*((CJ40+CB40)/MAX(CJ40+CB40+CK40, 0.1)*$I$11+CK40/MAX(CJ40+CB40+CK40, 0.1)*$J$11))/($B$13+$C$13+$F$13)</f>
        <v>0</v>
      </c>
      <c r="AZ40">
        <f>($B$13*$K$11+$C$13*$K$11+$F$13*((CJ40+CB40)/MAX(CJ40+CB40+CK40, 0.1)*$P$11+CK40/MAX(CJ40+CB40+CK40, 0.1)*$Q$11))/($B$13+$C$13+$F$13)</f>
        <v>0</v>
      </c>
      <c r="BA40">
        <v>2</v>
      </c>
      <c r="BB40">
        <v>0.5</v>
      </c>
      <c r="BC40" t="s">
        <v>297</v>
      </c>
      <c r="BD40" t="b">
        <v>1</v>
      </c>
      <c r="BE40">
        <v>1673537028.6</v>
      </c>
      <c r="BF40">
        <v>1200.79</v>
      </c>
      <c r="BG40">
        <v>1200.01</v>
      </c>
      <c r="BH40">
        <v>0.186231</v>
      </c>
      <c r="BI40">
        <v>0.15061</v>
      </c>
      <c r="BJ40">
        <v>1199.69</v>
      </c>
      <c r="BK40">
        <v>0.177422</v>
      </c>
      <c r="BL40">
        <v>599.932</v>
      </c>
      <c r="BM40">
        <v>99.3424</v>
      </c>
      <c r="BN40">
        <v>0.100153</v>
      </c>
      <c r="BO40">
        <v>25.1642</v>
      </c>
      <c r="BP40">
        <v>24.9903</v>
      </c>
      <c r="BQ40">
        <v>999.9</v>
      </c>
      <c r="BR40">
        <v>0</v>
      </c>
      <c r="BS40">
        <v>0</v>
      </c>
      <c r="BT40">
        <v>9983.75</v>
      </c>
      <c r="BU40">
        <v>0</v>
      </c>
      <c r="BV40">
        <v>0.227307</v>
      </c>
      <c r="BW40">
        <v>0</v>
      </c>
      <c r="BX40">
        <v>0</v>
      </c>
      <c r="BY40">
        <v>0</v>
      </c>
      <c r="BZ40">
        <v>0</v>
      </c>
      <c r="CA40">
        <v>4.66</v>
      </c>
      <c r="CB40">
        <v>0</v>
      </c>
      <c r="CC40">
        <v>-17.52</v>
      </c>
      <c r="CD40">
        <v>-1.62</v>
      </c>
      <c r="CE40">
        <v>33.687</v>
      </c>
      <c r="CF40">
        <v>38.125</v>
      </c>
      <c r="CG40">
        <v>36.125</v>
      </c>
      <c r="CH40">
        <v>36.812</v>
      </c>
      <c r="CI40">
        <v>34.75</v>
      </c>
      <c r="CJ40">
        <v>0</v>
      </c>
      <c r="CK40">
        <v>0</v>
      </c>
      <c r="CL40">
        <v>0</v>
      </c>
      <c r="CM40">
        <v>1673537029.4</v>
      </c>
      <c r="CN40">
        <v>0</v>
      </c>
      <c r="CO40">
        <v>1673536469.1</v>
      </c>
      <c r="CP40" t="s">
        <v>331</v>
      </c>
      <c r="CQ40">
        <v>1673536469.1</v>
      </c>
      <c r="CR40">
        <v>1673536469.1</v>
      </c>
      <c r="CS40">
        <v>10</v>
      </c>
      <c r="CT40">
        <v>0.044</v>
      </c>
      <c r="CU40">
        <v>0.002</v>
      </c>
      <c r="CV40">
        <v>-0.67</v>
      </c>
      <c r="CW40">
        <v>0.008</v>
      </c>
      <c r="CX40">
        <v>4</v>
      </c>
      <c r="CY40">
        <v>0</v>
      </c>
      <c r="CZ40">
        <v>0.13</v>
      </c>
      <c r="DA40">
        <v>0.07000000000000001</v>
      </c>
      <c r="DB40">
        <v>1200.018780487805</v>
      </c>
      <c r="DC40">
        <v>0.04515679442599028</v>
      </c>
      <c r="DD40">
        <v>0.05610074222151702</v>
      </c>
      <c r="DE40">
        <v>1</v>
      </c>
      <c r="DF40">
        <v>0.15095515</v>
      </c>
      <c r="DG40">
        <v>-0.001071004219408911</v>
      </c>
      <c r="DH40">
        <v>0.0004449641586689853</v>
      </c>
      <c r="DI40">
        <v>1</v>
      </c>
      <c r="DJ40">
        <v>2</v>
      </c>
      <c r="DK40">
        <v>2</v>
      </c>
      <c r="DL40" t="s">
        <v>299</v>
      </c>
      <c r="DM40">
        <v>3.1786</v>
      </c>
      <c r="DN40">
        <v>2.68316</v>
      </c>
      <c r="DO40">
        <v>0.192505</v>
      </c>
      <c r="DP40">
        <v>0.197336</v>
      </c>
      <c r="DQ40">
        <v>0.00144408</v>
      </c>
      <c r="DR40">
        <v>0.00128194</v>
      </c>
      <c r="DS40">
        <v>26203.8</v>
      </c>
      <c r="DT40">
        <v>20299.6</v>
      </c>
      <c r="DU40">
        <v>31900.1</v>
      </c>
      <c r="DV40">
        <v>23273.5</v>
      </c>
      <c r="DW40">
        <v>42803.2</v>
      </c>
      <c r="DX40">
        <v>28508.4</v>
      </c>
      <c r="DY40">
        <v>47475.1</v>
      </c>
      <c r="DZ40">
        <v>31519.3</v>
      </c>
      <c r="EA40">
        <v>2.19335</v>
      </c>
      <c r="EB40">
        <v>2.26242</v>
      </c>
      <c r="EC40">
        <v>0.0316687</v>
      </c>
      <c r="ED40">
        <v>0</v>
      </c>
      <c r="EE40">
        <v>100</v>
      </c>
      <c r="EF40">
        <v>100</v>
      </c>
      <c r="EG40">
        <v>1.1</v>
      </c>
      <c r="EH40">
        <v>0.008800000000000001</v>
      </c>
      <c r="EI40">
        <v>-0.6853483686163108</v>
      </c>
      <c r="EJ40">
        <v>0.003316852167042556</v>
      </c>
      <c r="EK40">
        <v>-2.920790098003309E-06</v>
      </c>
      <c r="EL40">
        <v>1.167992686709218E-09</v>
      </c>
      <c r="EM40">
        <v>0.006961223516345077</v>
      </c>
      <c r="EN40">
        <v>0.01054205470485779</v>
      </c>
      <c r="EO40">
        <v>-0.0006985154870527117</v>
      </c>
      <c r="EP40">
        <v>2.048592975971164E-05</v>
      </c>
      <c r="EQ40">
        <v>5</v>
      </c>
      <c r="ER40">
        <v>2041</v>
      </c>
      <c r="ES40">
        <v>1</v>
      </c>
      <c r="ET40">
        <v>19</v>
      </c>
      <c r="EU40">
        <v>9.300000000000001</v>
      </c>
      <c r="EV40">
        <v>9.300000000000001</v>
      </c>
      <c r="EW40">
        <v>3.22021</v>
      </c>
      <c r="EX40">
        <v>2.65625</v>
      </c>
      <c r="EY40">
        <v>2.24731</v>
      </c>
      <c r="EZ40">
        <v>2.60742</v>
      </c>
      <c r="FA40">
        <v>2.19849</v>
      </c>
      <c r="FB40">
        <v>2.36938</v>
      </c>
      <c r="FC40">
        <v>37.53</v>
      </c>
      <c r="FD40">
        <v>24.2539</v>
      </c>
      <c r="FE40">
        <v>18</v>
      </c>
      <c r="FF40">
        <v>625.8819999999999</v>
      </c>
      <c r="FG40">
        <v>802.87</v>
      </c>
      <c r="FH40">
        <v>23.5844</v>
      </c>
      <c r="FI40">
        <v>27.5783</v>
      </c>
      <c r="FJ40">
        <v>30.0001</v>
      </c>
      <c r="FK40">
        <v>27.5637</v>
      </c>
      <c r="FL40">
        <v>27.5644</v>
      </c>
      <c r="FM40">
        <v>64.40300000000001</v>
      </c>
      <c r="FN40">
        <v>100</v>
      </c>
      <c r="FO40">
        <v>0</v>
      </c>
      <c r="FP40">
        <v>23.5872</v>
      </c>
      <c r="FQ40">
        <v>1200</v>
      </c>
      <c r="FR40">
        <v>0</v>
      </c>
      <c r="FS40">
        <v>101.573</v>
      </c>
      <c r="FT40">
        <v>101.714</v>
      </c>
    </row>
    <row r="41" spans="1:176">
      <c r="A41">
        <v>19</v>
      </c>
      <c r="B41">
        <v>1673537149.1</v>
      </c>
      <c r="C41">
        <v>2991.5</v>
      </c>
      <c r="D41" t="s">
        <v>338</v>
      </c>
      <c r="E41" t="s">
        <v>339</v>
      </c>
      <c r="F41" t="s">
        <v>296</v>
      </c>
      <c r="H41">
        <v>1673537149.1</v>
      </c>
      <c r="I41">
        <f>(J41)/1000</f>
        <v>0</v>
      </c>
      <c r="J41">
        <f>IF(BD41, AM41, AG41)</f>
        <v>0</v>
      </c>
      <c r="K41">
        <f>IF(BD41, AH41, AF41)</f>
        <v>0</v>
      </c>
      <c r="L41">
        <f>BF41 - IF(AT41&gt;1, K41*BA41*100.0/(AV41*BT41), 0)</f>
        <v>0</v>
      </c>
      <c r="M41">
        <f>((S41-I41/2)*L41-K41)/(S41+I41/2)</f>
        <v>0</v>
      </c>
      <c r="N41">
        <f>M41*(BM41+BN41)/1000.0</f>
        <v>0</v>
      </c>
      <c r="O41">
        <f>(BF41 - IF(AT41&gt;1, K41*BA41*100.0/(AV41*BT41), 0))*(BM41+BN41)/1000.0</f>
        <v>0</v>
      </c>
      <c r="P41">
        <f>2.0/((1/R41-1/Q41)+SIGN(R41)*SQRT((1/R41-1/Q41)*(1/R41-1/Q41) + 4*BB41/((BB41+1)*(BB41+1))*(2*1/R41*1/Q41-1/Q41*1/Q41)))</f>
        <v>0</v>
      </c>
      <c r="Q41">
        <f>IF(LEFT(BC41,1)&lt;&gt;"0",IF(LEFT(BC41,1)="1",3.0,$B$7),$D$5+$E$5*(BT41*BM41/($K$5*1000))+$F$5*(BT41*BM41/($K$5*1000))*MAX(MIN(BA41,$J$5),$I$5)*MAX(MIN(BA41,$J$5),$I$5)+$G$5*MAX(MIN(BA41,$J$5),$I$5)*(BT41*BM41/($K$5*1000))+$H$5*(BT41*BM41/($K$5*1000))*(BT41*BM41/($K$5*1000)))</f>
        <v>0</v>
      </c>
      <c r="R41">
        <f>I41*(1000-(1000*0.61365*exp(17.502*V41/(240.97+V41))/(BM41+BN41)+BH41)/2)/(1000*0.61365*exp(17.502*V41/(240.97+V41))/(BM41+BN41)-BH41)</f>
        <v>0</v>
      </c>
      <c r="S41">
        <f>1/((BB41+1)/(P41/1.6)+1/(Q41/1.37)) + BB41/((BB41+1)/(P41/1.6) + BB41/(Q41/1.37))</f>
        <v>0</v>
      </c>
      <c r="T41">
        <f>(AW41*AZ41)</f>
        <v>0</v>
      </c>
      <c r="U41">
        <f>(BO41+(T41+2*0.95*5.67E-8*(((BO41+$B$9)+273)^4-(BO41+273)^4)-44100*I41)/(1.84*29.3*Q41+8*0.95*5.67E-8*(BO41+273)^3))</f>
        <v>0</v>
      </c>
      <c r="V41">
        <f>($C$9*BP41+$D$9*BQ41+$E$9*U41)</f>
        <v>0</v>
      </c>
      <c r="W41">
        <f>0.61365*exp(17.502*V41/(240.97+V41))</f>
        <v>0</v>
      </c>
      <c r="X41">
        <f>(Y41/Z41*100)</f>
        <v>0</v>
      </c>
      <c r="Y41">
        <f>BH41*(BM41+BN41)/1000</f>
        <v>0</v>
      </c>
      <c r="Z41">
        <f>0.61365*exp(17.502*BO41/(240.97+BO41))</f>
        <v>0</v>
      </c>
      <c r="AA41">
        <f>(W41-BH41*(BM41+BN41)/1000)</f>
        <v>0</v>
      </c>
      <c r="AB41">
        <f>(-I41*44100)</f>
        <v>0</v>
      </c>
      <c r="AC41">
        <f>2*29.3*Q41*0.92*(BO41-V41)</f>
        <v>0</v>
      </c>
      <c r="AD41">
        <f>2*0.95*5.67E-8*(((BO41+$B$9)+273)^4-(V41+273)^4)</f>
        <v>0</v>
      </c>
      <c r="AE41">
        <f>T41+AD41+AB41+AC41</f>
        <v>0</v>
      </c>
      <c r="AF41">
        <f>BL41*AT41*(BG41-BF41*(1000-AT41*BI41)/(1000-AT41*BH41))/(100*BA41)</f>
        <v>0</v>
      </c>
      <c r="AG41">
        <f>1000*BL41*AT41*(BH41-BI41)/(100*BA41*(1000-AT41*BH41))</f>
        <v>0</v>
      </c>
      <c r="AH41">
        <f>(AI41 - AJ41 - BM41*1E3/(8.314*(BO41+273.15)) * AL41/BL41 * AK41) * BL41/(100*BA41) * (1000 - BI41)/1000</f>
        <v>0</v>
      </c>
      <c r="AI41">
        <v>1400.146465430725</v>
      </c>
      <c r="AJ41">
        <v>1401.151818181818</v>
      </c>
      <c r="AK41">
        <v>0.002828862390267398</v>
      </c>
      <c r="AL41">
        <v>66.8776032819453</v>
      </c>
      <c r="AM41">
        <f>(AO41 - AN41 + BM41*1E3/(8.314*(BO41+273.15)) * AQ41/BL41 * AP41) * BL41/(100*BA41) * 1000/(1000 - AO41)</f>
        <v>0</v>
      </c>
      <c r="AN41">
        <v>0.1530485818049421</v>
      </c>
      <c r="AO41">
        <v>0.1881668909090908</v>
      </c>
      <c r="AP41">
        <v>2.401666119635108E-07</v>
      </c>
      <c r="AQ41">
        <v>78.37465284062264</v>
      </c>
      <c r="AR41">
        <v>0</v>
      </c>
      <c r="AS41">
        <v>0</v>
      </c>
      <c r="AT41">
        <f>IF(AR41*$H$15&gt;=AV41,1.0,(AV41/(AV41-AR41*$H$15)))</f>
        <v>0</v>
      </c>
      <c r="AU41">
        <f>(AT41-1)*100</f>
        <v>0</v>
      </c>
      <c r="AV41">
        <f>MAX(0,($B$15+$C$15*BT41)/(1+$D$15*BT41)*BM41/(BO41+273)*$E$15)</f>
        <v>0</v>
      </c>
      <c r="AW41">
        <f>$B$13*BU41+$C$13*BV41+$F$13*BW41*(1-BZ41)</f>
        <v>0</v>
      </c>
      <c r="AX41">
        <f>AW41*AY41</f>
        <v>0</v>
      </c>
      <c r="AY41">
        <f>($B$13*$D$11+$C$13*$D$11+$F$13*((CJ41+CB41)/MAX(CJ41+CB41+CK41, 0.1)*$I$11+CK41/MAX(CJ41+CB41+CK41, 0.1)*$J$11))/($B$13+$C$13+$F$13)</f>
        <v>0</v>
      </c>
      <c r="AZ41">
        <f>($B$13*$K$11+$C$13*$K$11+$F$13*((CJ41+CB41)/MAX(CJ41+CB41+CK41, 0.1)*$P$11+CK41/MAX(CJ41+CB41+CK41, 0.1)*$Q$11))/($B$13+$C$13+$F$13)</f>
        <v>0</v>
      </c>
      <c r="BA41">
        <v>2</v>
      </c>
      <c r="BB41">
        <v>0.5</v>
      </c>
      <c r="BC41" t="s">
        <v>297</v>
      </c>
      <c r="BD41" t="b">
        <v>1</v>
      </c>
      <c r="BE41">
        <v>1673537149.1</v>
      </c>
      <c r="BF41">
        <v>1400.89</v>
      </c>
      <c r="BG41">
        <v>1400.02</v>
      </c>
      <c r="BH41">
        <v>0.188383</v>
      </c>
      <c r="BI41">
        <v>0.153141</v>
      </c>
      <c r="BJ41">
        <v>1399.46</v>
      </c>
      <c r="BK41">
        <v>0.179551</v>
      </c>
      <c r="BL41">
        <v>600.006</v>
      </c>
      <c r="BM41">
        <v>99.3399</v>
      </c>
      <c r="BN41">
        <v>0.09987550000000001</v>
      </c>
      <c r="BO41">
        <v>25.1714</v>
      </c>
      <c r="BP41">
        <v>24.9916</v>
      </c>
      <c r="BQ41">
        <v>999.9</v>
      </c>
      <c r="BR41">
        <v>0</v>
      </c>
      <c r="BS41">
        <v>0</v>
      </c>
      <c r="BT41">
        <v>10006.2</v>
      </c>
      <c r="BU41">
        <v>0</v>
      </c>
      <c r="BV41">
        <v>0.227307</v>
      </c>
      <c r="BW41">
        <v>0</v>
      </c>
      <c r="BX41">
        <v>0</v>
      </c>
      <c r="BY41">
        <v>0</v>
      </c>
      <c r="BZ41">
        <v>0</v>
      </c>
      <c r="CA41">
        <v>2.69</v>
      </c>
      <c r="CB41">
        <v>0</v>
      </c>
      <c r="CC41">
        <v>-21.77</v>
      </c>
      <c r="CD41">
        <v>-2.87</v>
      </c>
      <c r="CE41">
        <v>34.25</v>
      </c>
      <c r="CF41">
        <v>40.437</v>
      </c>
      <c r="CG41">
        <v>37.187</v>
      </c>
      <c r="CH41">
        <v>39.375</v>
      </c>
      <c r="CI41">
        <v>35.75</v>
      </c>
      <c r="CJ41">
        <v>0</v>
      </c>
      <c r="CK41">
        <v>0</v>
      </c>
      <c r="CL41">
        <v>0</v>
      </c>
      <c r="CM41">
        <v>1673537150</v>
      </c>
      <c r="CN41">
        <v>0</v>
      </c>
      <c r="CO41">
        <v>1673536469.1</v>
      </c>
      <c r="CP41" t="s">
        <v>331</v>
      </c>
      <c r="CQ41">
        <v>1673536469.1</v>
      </c>
      <c r="CR41">
        <v>1673536469.1</v>
      </c>
      <c r="CS41">
        <v>10</v>
      </c>
      <c r="CT41">
        <v>0.044</v>
      </c>
      <c r="CU41">
        <v>0.002</v>
      </c>
      <c r="CV41">
        <v>-0.67</v>
      </c>
      <c r="CW41">
        <v>0.008</v>
      </c>
      <c r="CX41">
        <v>4</v>
      </c>
      <c r="CY41">
        <v>0</v>
      </c>
      <c r="CZ41">
        <v>0.13</v>
      </c>
      <c r="DA41">
        <v>0.07000000000000001</v>
      </c>
      <c r="DB41">
        <v>1399.991463414634</v>
      </c>
      <c r="DC41">
        <v>0.09867595818669038</v>
      </c>
      <c r="DD41">
        <v>0.05096919086667789</v>
      </c>
      <c r="DE41">
        <v>1</v>
      </c>
      <c r="DF41">
        <v>0.153899775</v>
      </c>
      <c r="DG41">
        <v>-0.002311150492264384</v>
      </c>
      <c r="DH41">
        <v>0.0005399773832069254</v>
      </c>
      <c r="DI41">
        <v>1</v>
      </c>
      <c r="DJ41">
        <v>2</v>
      </c>
      <c r="DK41">
        <v>2</v>
      </c>
      <c r="DL41" t="s">
        <v>299</v>
      </c>
      <c r="DM41">
        <v>3.17877</v>
      </c>
      <c r="DN41">
        <v>2.68308</v>
      </c>
      <c r="DO41">
        <v>0.211514</v>
      </c>
      <c r="DP41">
        <v>0.216737</v>
      </c>
      <c r="DQ41">
        <v>0.0014612</v>
      </c>
      <c r="DR41">
        <v>0.00130326</v>
      </c>
      <c r="DS41">
        <v>25586.7</v>
      </c>
      <c r="DT41">
        <v>19808.9</v>
      </c>
      <c r="DU41">
        <v>31899.9</v>
      </c>
      <c r="DV41">
        <v>23273.6</v>
      </c>
      <c r="DW41">
        <v>42803.2</v>
      </c>
      <c r="DX41">
        <v>28508.4</v>
      </c>
      <c r="DY41">
        <v>47475</v>
      </c>
      <c r="DZ41">
        <v>31519.3</v>
      </c>
      <c r="EA41">
        <v>2.19355</v>
      </c>
      <c r="EB41">
        <v>2.26295</v>
      </c>
      <c r="EC41">
        <v>0.0311881</v>
      </c>
      <c r="ED41">
        <v>0</v>
      </c>
      <c r="EE41">
        <v>100</v>
      </c>
      <c r="EF41">
        <v>100</v>
      </c>
      <c r="EG41">
        <v>1.43</v>
      </c>
      <c r="EH41">
        <v>0.008800000000000001</v>
      </c>
      <c r="EI41">
        <v>-0.6853483686163108</v>
      </c>
      <c r="EJ41">
        <v>0.003316852167042556</v>
      </c>
      <c r="EK41">
        <v>-2.920790098003309E-06</v>
      </c>
      <c r="EL41">
        <v>1.167992686709218E-09</v>
      </c>
      <c r="EM41">
        <v>0.006961223516345077</v>
      </c>
      <c r="EN41">
        <v>0.01054205470485779</v>
      </c>
      <c r="EO41">
        <v>-0.0006985154870527117</v>
      </c>
      <c r="EP41">
        <v>2.048592975971164E-05</v>
      </c>
      <c r="EQ41">
        <v>5</v>
      </c>
      <c r="ER41">
        <v>2041</v>
      </c>
      <c r="ES41">
        <v>1</v>
      </c>
      <c r="ET41">
        <v>19</v>
      </c>
      <c r="EU41">
        <v>11.3</v>
      </c>
      <c r="EV41">
        <v>11.3</v>
      </c>
      <c r="EW41">
        <v>3.64014</v>
      </c>
      <c r="EX41">
        <v>2.64771</v>
      </c>
      <c r="EY41">
        <v>2.24731</v>
      </c>
      <c r="EZ41">
        <v>2.60864</v>
      </c>
      <c r="FA41">
        <v>2.19849</v>
      </c>
      <c r="FB41">
        <v>2.38037</v>
      </c>
      <c r="FC41">
        <v>37.5059</v>
      </c>
      <c r="FD41">
        <v>24.2626</v>
      </c>
      <c r="FE41">
        <v>18</v>
      </c>
      <c r="FF41">
        <v>625.985</v>
      </c>
      <c r="FG41">
        <v>803.329</v>
      </c>
      <c r="FH41">
        <v>23.5659</v>
      </c>
      <c r="FI41">
        <v>27.5756</v>
      </c>
      <c r="FJ41">
        <v>30.0001</v>
      </c>
      <c r="FK41">
        <v>27.5596</v>
      </c>
      <c r="FL41">
        <v>27.5598</v>
      </c>
      <c r="FM41">
        <v>72.7914</v>
      </c>
      <c r="FN41">
        <v>100</v>
      </c>
      <c r="FO41">
        <v>0</v>
      </c>
      <c r="FP41">
        <v>23.5731</v>
      </c>
      <c r="FQ41">
        <v>1400</v>
      </c>
      <c r="FR41">
        <v>0</v>
      </c>
      <c r="FS41">
        <v>101.572</v>
      </c>
      <c r="FT41">
        <v>101.714</v>
      </c>
    </row>
    <row r="42" spans="1:176">
      <c r="A42">
        <v>20</v>
      </c>
      <c r="B42">
        <v>1673537269.6</v>
      </c>
      <c r="C42">
        <v>3112</v>
      </c>
      <c r="D42" t="s">
        <v>340</v>
      </c>
      <c r="E42" t="s">
        <v>341</v>
      </c>
      <c r="F42" t="s">
        <v>296</v>
      </c>
      <c r="H42">
        <v>1673537269.6</v>
      </c>
      <c r="I42">
        <f>(J42)/1000</f>
        <v>0</v>
      </c>
      <c r="J42">
        <f>IF(BD42, AM42, AG42)</f>
        <v>0</v>
      </c>
      <c r="K42">
        <f>IF(BD42, AH42, AF42)</f>
        <v>0</v>
      </c>
      <c r="L42">
        <f>BF42 - IF(AT42&gt;1, K42*BA42*100.0/(AV42*BT42), 0)</f>
        <v>0</v>
      </c>
      <c r="M42">
        <f>((S42-I42/2)*L42-K42)/(S42+I42/2)</f>
        <v>0</v>
      </c>
      <c r="N42">
        <f>M42*(BM42+BN42)/1000.0</f>
        <v>0</v>
      </c>
      <c r="O42">
        <f>(BF42 - IF(AT42&gt;1, K42*BA42*100.0/(AV42*BT42), 0))*(BM42+BN42)/1000.0</f>
        <v>0</v>
      </c>
      <c r="P42">
        <f>2.0/((1/R42-1/Q42)+SIGN(R42)*SQRT((1/R42-1/Q42)*(1/R42-1/Q42) + 4*BB42/((BB42+1)*(BB42+1))*(2*1/R42*1/Q42-1/Q42*1/Q42)))</f>
        <v>0</v>
      </c>
      <c r="Q42">
        <f>IF(LEFT(BC42,1)&lt;&gt;"0",IF(LEFT(BC42,1)="1",3.0,$B$7),$D$5+$E$5*(BT42*BM42/($K$5*1000))+$F$5*(BT42*BM42/($K$5*1000))*MAX(MIN(BA42,$J$5),$I$5)*MAX(MIN(BA42,$J$5),$I$5)+$G$5*MAX(MIN(BA42,$J$5),$I$5)*(BT42*BM42/($K$5*1000))+$H$5*(BT42*BM42/($K$5*1000))*(BT42*BM42/($K$5*1000)))</f>
        <v>0</v>
      </c>
      <c r="R42">
        <f>I42*(1000-(1000*0.61365*exp(17.502*V42/(240.97+V42))/(BM42+BN42)+BH42)/2)/(1000*0.61365*exp(17.502*V42/(240.97+V42))/(BM42+BN42)-BH42)</f>
        <v>0</v>
      </c>
      <c r="S42">
        <f>1/((BB42+1)/(P42/1.6)+1/(Q42/1.37)) + BB42/((BB42+1)/(P42/1.6) + BB42/(Q42/1.37))</f>
        <v>0</v>
      </c>
      <c r="T42">
        <f>(AW42*AZ42)</f>
        <v>0</v>
      </c>
      <c r="U42">
        <f>(BO42+(T42+2*0.95*5.67E-8*(((BO42+$B$9)+273)^4-(BO42+273)^4)-44100*I42)/(1.84*29.3*Q42+8*0.95*5.67E-8*(BO42+273)^3))</f>
        <v>0</v>
      </c>
      <c r="V42">
        <f>($C$9*BP42+$D$9*BQ42+$E$9*U42)</f>
        <v>0</v>
      </c>
      <c r="W42">
        <f>0.61365*exp(17.502*V42/(240.97+V42))</f>
        <v>0</v>
      </c>
      <c r="X42">
        <f>(Y42/Z42*100)</f>
        <v>0</v>
      </c>
      <c r="Y42">
        <f>BH42*(BM42+BN42)/1000</f>
        <v>0</v>
      </c>
      <c r="Z42">
        <f>0.61365*exp(17.502*BO42/(240.97+BO42))</f>
        <v>0</v>
      </c>
      <c r="AA42">
        <f>(W42-BH42*(BM42+BN42)/1000)</f>
        <v>0</v>
      </c>
      <c r="AB42">
        <f>(-I42*44100)</f>
        <v>0</v>
      </c>
      <c r="AC42">
        <f>2*29.3*Q42*0.92*(BO42-V42)</f>
        <v>0</v>
      </c>
      <c r="AD42">
        <f>2*0.95*5.67E-8*(((BO42+$B$9)+273)^4-(V42+273)^4)</f>
        <v>0</v>
      </c>
      <c r="AE42">
        <f>T42+AD42+AB42+AC42</f>
        <v>0</v>
      </c>
      <c r="AF42">
        <f>BL42*AT42*(BG42-BF42*(1000-AT42*BI42)/(1000-AT42*BH42))/(100*BA42)</f>
        <v>0</v>
      </c>
      <c r="AG42">
        <f>1000*BL42*AT42*(BH42-BI42)/(100*BA42*(1000-AT42*BH42))</f>
        <v>0</v>
      </c>
      <c r="AH42">
        <f>(AI42 - AJ42 - BM42*1E3/(8.314*(BO42+273.15)) * AL42/BL42 * AK42) * BL42/(100*BA42) * (1000 - BI42)/1000</f>
        <v>0</v>
      </c>
      <c r="AI42">
        <v>1800.319374720126</v>
      </c>
      <c r="AJ42">
        <v>1800.926363636364</v>
      </c>
      <c r="AK42">
        <v>-0.001104936671162701</v>
      </c>
      <c r="AL42">
        <v>66.8776032819453</v>
      </c>
      <c r="AM42">
        <f>(AO42 - AN42 + BM42*1E3/(8.314*(BO42+273.15)) * AQ42/BL42 * AP42) * BL42/(100*BA42) * 1000/(1000 - AO42)</f>
        <v>0</v>
      </c>
      <c r="AN42">
        <v>0.1595403413827413</v>
      </c>
      <c r="AO42">
        <v>0.1915366363636363</v>
      </c>
      <c r="AP42">
        <v>-1.235430585362096E-07</v>
      </c>
      <c r="AQ42">
        <v>78.37465284062264</v>
      </c>
      <c r="AR42">
        <v>0</v>
      </c>
      <c r="AS42">
        <v>0</v>
      </c>
      <c r="AT42">
        <f>IF(AR42*$H$15&gt;=AV42,1.0,(AV42/(AV42-AR42*$H$15)))</f>
        <v>0</v>
      </c>
      <c r="AU42">
        <f>(AT42-1)*100</f>
        <v>0</v>
      </c>
      <c r="AV42">
        <f>MAX(0,($B$15+$C$15*BT42)/(1+$D$15*BT42)*BM42/(BO42+273)*$E$15)</f>
        <v>0</v>
      </c>
      <c r="AW42">
        <f>$B$13*BU42+$C$13*BV42+$F$13*BW42*(1-BZ42)</f>
        <v>0</v>
      </c>
      <c r="AX42">
        <f>AW42*AY42</f>
        <v>0</v>
      </c>
      <c r="AY42">
        <f>($B$13*$D$11+$C$13*$D$11+$F$13*((CJ42+CB42)/MAX(CJ42+CB42+CK42, 0.1)*$I$11+CK42/MAX(CJ42+CB42+CK42, 0.1)*$J$11))/($B$13+$C$13+$F$13)</f>
        <v>0</v>
      </c>
      <c r="AZ42">
        <f>($B$13*$K$11+$C$13*$K$11+$F$13*((CJ42+CB42)/MAX(CJ42+CB42+CK42, 0.1)*$P$11+CK42/MAX(CJ42+CB42+CK42, 0.1)*$Q$11))/($B$13+$C$13+$F$13)</f>
        <v>0</v>
      </c>
      <c r="BA42">
        <v>2</v>
      </c>
      <c r="BB42">
        <v>0.5</v>
      </c>
      <c r="BC42" t="s">
        <v>297</v>
      </c>
      <c r="BD42" t="b">
        <v>1</v>
      </c>
      <c r="BE42">
        <v>1673537269.6</v>
      </c>
      <c r="BF42">
        <v>1800.59</v>
      </c>
      <c r="BG42">
        <v>1800.05</v>
      </c>
      <c r="BH42">
        <v>0.191558</v>
      </c>
      <c r="BI42">
        <v>0.159007</v>
      </c>
      <c r="BJ42">
        <v>1797.97</v>
      </c>
      <c r="BK42">
        <v>0.182694</v>
      </c>
      <c r="BL42">
        <v>599.965</v>
      </c>
      <c r="BM42">
        <v>99.3382</v>
      </c>
      <c r="BN42">
        <v>0.0999868</v>
      </c>
      <c r="BO42">
        <v>25.196</v>
      </c>
      <c r="BP42">
        <v>25.0135</v>
      </c>
      <c r="BQ42">
        <v>999.9</v>
      </c>
      <c r="BR42">
        <v>0</v>
      </c>
      <c r="BS42">
        <v>0</v>
      </c>
      <c r="BT42">
        <v>10005</v>
      </c>
      <c r="BU42">
        <v>0</v>
      </c>
      <c r="BV42">
        <v>0.227307</v>
      </c>
      <c r="BW42">
        <v>0</v>
      </c>
      <c r="BX42">
        <v>0</v>
      </c>
      <c r="BY42">
        <v>0</v>
      </c>
      <c r="BZ42">
        <v>0</v>
      </c>
      <c r="CA42">
        <v>2.09</v>
      </c>
      <c r="CB42">
        <v>0</v>
      </c>
      <c r="CC42">
        <v>-18.84</v>
      </c>
      <c r="CD42">
        <v>-2.51</v>
      </c>
      <c r="CE42">
        <v>34.687</v>
      </c>
      <c r="CF42">
        <v>41.5</v>
      </c>
      <c r="CG42">
        <v>37.875</v>
      </c>
      <c r="CH42">
        <v>40.875</v>
      </c>
      <c r="CI42">
        <v>36.312</v>
      </c>
      <c r="CJ42">
        <v>0</v>
      </c>
      <c r="CK42">
        <v>0</v>
      </c>
      <c r="CL42">
        <v>0</v>
      </c>
      <c r="CM42">
        <v>1673537270.6</v>
      </c>
      <c r="CN42">
        <v>0</v>
      </c>
      <c r="CO42">
        <v>1673536469.1</v>
      </c>
      <c r="CP42" t="s">
        <v>331</v>
      </c>
      <c r="CQ42">
        <v>1673536469.1</v>
      </c>
      <c r="CR42">
        <v>1673536469.1</v>
      </c>
      <c r="CS42">
        <v>10</v>
      </c>
      <c r="CT42">
        <v>0.044</v>
      </c>
      <c r="CU42">
        <v>0.002</v>
      </c>
      <c r="CV42">
        <v>-0.67</v>
      </c>
      <c r="CW42">
        <v>0.008</v>
      </c>
      <c r="CX42">
        <v>4</v>
      </c>
      <c r="CY42">
        <v>0</v>
      </c>
      <c r="CZ42">
        <v>0.13</v>
      </c>
      <c r="DA42">
        <v>0.07000000000000001</v>
      </c>
      <c r="DB42">
        <v>1800.030243902439</v>
      </c>
      <c r="DC42">
        <v>0.1013937282278243</v>
      </c>
      <c r="DD42">
        <v>0.05344191306992188</v>
      </c>
      <c r="DE42">
        <v>0</v>
      </c>
      <c r="DF42">
        <v>0.1595141125</v>
      </c>
      <c r="DG42">
        <v>-0.0007277960618841337</v>
      </c>
      <c r="DH42">
        <v>0.0003480760690477728</v>
      </c>
      <c r="DI42">
        <v>1</v>
      </c>
      <c r="DJ42">
        <v>1</v>
      </c>
      <c r="DK42">
        <v>2</v>
      </c>
      <c r="DL42" t="s">
        <v>342</v>
      </c>
      <c r="DM42">
        <v>3.17869</v>
      </c>
      <c r="DN42">
        <v>2.68318</v>
      </c>
      <c r="DO42">
        <v>0.245133</v>
      </c>
      <c r="DP42">
        <v>0.251074</v>
      </c>
      <c r="DQ42">
        <v>0.00148648</v>
      </c>
      <c r="DR42">
        <v>0.00135268</v>
      </c>
      <c r="DS42">
        <v>24495.8</v>
      </c>
      <c r="DT42">
        <v>18940.5</v>
      </c>
      <c r="DU42">
        <v>31900.2</v>
      </c>
      <c r="DV42">
        <v>23273.7</v>
      </c>
      <c r="DW42">
        <v>42803.6</v>
      </c>
      <c r="DX42">
        <v>28508.1</v>
      </c>
      <c r="DY42">
        <v>47475</v>
      </c>
      <c r="DZ42">
        <v>31519.3</v>
      </c>
      <c r="EA42">
        <v>2.19348</v>
      </c>
      <c r="EB42">
        <v>2.26435</v>
      </c>
      <c r="EC42">
        <v>0.0327714</v>
      </c>
      <c r="ED42">
        <v>0</v>
      </c>
      <c r="EE42">
        <v>100</v>
      </c>
      <c r="EF42">
        <v>100</v>
      </c>
      <c r="EG42">
        <v>2.62</v>
      </c>
      <c r="EH42">
        <v>0.0089</v>
      </c>
      <c r="EI42">
        <v>-0.6853483686163108</v>
      </c>
      <c r="EJ42">
        <v>0.003316852167042556</v>
      </c>
      <c r="EK42">
        <v>-2.920790098003309E-06</v>
      </c>
      <c r="EL42">
        <v>1.167992686709218E-09</v>
      </c>
      <c r="EM42">
        <v>0.006961223516345077</v>
      </c>
      <c r="EN42">
        <v>0.01054205470485779</v>
      </c>
      <c r="EO42">
        <v>-0.0006985154870527117</v>
      </c>
      <c r="EP42">
        <v>2.048592975971164E-05</v>
      </c>
      <c r="EQ42">
        <v>5</v>
      </c>
      <c r="ER42">
        <v>2041</v>
      </c>
      <c r="ES42">
        <v>1</v>
      </c>
      <c r="ET42">
        <v>19</v>
      </c>
      <c r="EU42">
        <v>13.3</v>
      </c>
      <c r="EV42">
        <v>13.3</v>
      </c>
      <c r="EW42">
        <v>4.42627</v>
      </c>
      <c r="EX42">
        <v>2.63062</v>
      </c>
      <c r="EY42">
        <v>2.24731</v>
      </c>
      <c r="EZ42">
        <v>2.60864</v>
      </c>
      <c r="FA42">
        <v>2.19849</v>
      </c>
      <c r="FB42">
        <v>2.37793</v>
      </c>
      <c r="FC42">
        <v>37.4819</v>
      </c>
      <c r="FD42">
        <v>24.2626</v>
      </c>
      <c r="FE42">
        <v>18</v>
      </c>
      <c r="FF42">
        <v>625.8819999999999</v>
      </c>
      <c r="FG42">
        <v>804.665</v>
      </c>
      <c r="FH42">
        <v>23.5055</v>
      </c>
      <c r="FI42">
        <v>27.569</v>
      </c>
      <c r="FJ42">
        <v>30</v>
      </c>
      <c r="FK42">
        <v>27.555</v>
      </c>
      <c r="FL42">
        <v>27.5551</v>
      </c>
      <c r="FM42">
        <v>88.53100000000001</v>
      </c>
      <c r="FN42">
        <v>100</v>
      </c>
      <c r="FO42">
        <v>0</v>
      </c>
      <c r="FP42">
        <v>23.4947</v>
      </c>
      <c r="FQ42">
        <v>1800</v>
      </c>
      <c r="FR42">
        <v>0</v>
      </c>
      <c r="FS42">
        <v>101.572</v>
      </c>
      <c r="FT42">
        <v>101.714</v>
      </c>
    </row>
    <row r="43" spans="1:176">
      <c r="A43">
        <v>21</v>
      </c>
      <c r="B43">
        <v>1673537395.1</v>
      </c>
      <c r="C43">
        <v>3237.5</v>
      </c>
      <c r="D43" t="s">
        <v>343</v>
      </c>
      <c r="E43" t="s">
        <v>344</v>
      </c>
      <c r="F43" t="s">
        <v>296</v>
      </c>
      <c r="H43">
        <v>1673537395.1</v>
      </c>
      <c r="I43">
        <f>(J43)/1000</f>
        <v>0</v>
      </c>
      <c r="J43">
        <f>IF(BD43, AM43, AG43)</f>
        <v>0</v>
      </c>
      <c r="K43">
        <f>IF(BD43, AH43, AF43)</f>
        <v>0</v>
      </c>
      <c r="L43">
        <f>BF43 - IF(AT43&gt;1, K43*BA43*100.0/(AV43*BT43), 0)</f>
        <v>0</v>
      </c>
      <c r="M43">
        <f>((S43-I43/2)*L43-K43)/(S43+I43/2)</f>
        <v>0</v>
      </c>
      <c r="N43">
        <f>M43*(BM43+BN43)/1000.0</f>
        <v>0</v>
      </c>
      <c r="O43">
        <f>(BF43 - IF(AT43&gt;1, K43*BA43*100.0/(AV43*BT43), 0))*(BM43+BN43)/1000.0</f>
        <v>0</v>
      </c>
      <c r="P43">
        <f>2.0/((1/R43-1/Q43)+SIGN(R43)*SQRT((1/R43-1/Q43)*(1/R43-1/Q43) + 4*BB43/((BB43+1)*(BB43+1))*(2*1/R43*1/Q43-1/Q43*1/Q43)))</f>
        <v>0</v>
      </c>
      <c r="Q43">
        <f>IF(LEFT(BC43,1)&lt;&gt;"0",IF(LEFT(BC43,1)="1",3.0,$B$7),$D$5+$E$5*(BT43*BM43/($K$5*1000))+$F$5*(BT43*BM43/($K$5*1000))*MAX(MIN(BA43,$J$5),$I$5)*MAX(MIN(BA43,$J$5),$I$5)+$G$5*MAX(MIN(BA43,$J$5),$I$5)*(BT43*BM43/($K$5*1000))+$H$5*(BT43*BM43/($K$5*1000))*(BT43*BM43/($K$5*1000)))</f>
        <v>0</v>
      </c>
      <c r="R43">
        <f>I43*(1000-(1000*0.61365*exp(17.502*V43/(240.97+V43))/(BM43+BN43)+BH43)/2)/(1000*0.61365*exp(17.502*V43/(240.97+V43))/(BM43+BN43)-BH43)</f>
        <v>0</v>
      </c>
      <c r="S43">
        <f>1/((BB43+1)/(P43/1.6)+1/(Q43/1.37)) + BB43/((BB43+1)/(P43/1.6) + BB43/(Q43/1.37))</f>
        <v>0</v>
      </c>
      <c r="T43">
        <f>(AW43*AZ43)</f>
        <v>0</v>
      </c>
      <c r="U43">
        <f>(BO43+(T43+2*0.95*5.67E-8*(((BO43+$B$9)+273)^4-(BO43+273)^4)-44100*I43)/(1.84*29.3*Q43+8*0.95*5.67E-8*(BO43+273)^3))</f>
        <v>0</v>
      </c>
      <c r="V43">
        <f>($C$9*BP43+$D$9*BQ43+$E$9*U43)</f>
        <v>0</v>
      </c>
      <c r="W43">
        <f>0.61365*exp(17.502*V43/(240.97+V43))</f>
        <v>0</v>
      </c>
      <c r="X43">
        <f>(Y43/Z43*100)</f>
        <v>0</v>
      </c>
      <c r="Y43">
        <f>BH43*(BM43+BN43)/1000</f>
        <v>0</v>
      </c>
      <c r="Z43">
        <f>0.61365*exp(17.502*BO43/(240.97+BO43))</f>
        <v>0</v>
      </c>
      <c r="AA43">
        <f>(W43-BH43*(BM43+BN43)/1000)</f>
        <v>0</v>
      </c>
      <c r="AB43">
        <f>(-I43*44100)</f>
        <v>0</v>
      </c>
      <c r="AC43">
        <f>2*29.3*Q43*0.92*(BO43-V43)</f>
        <v>0</v>
      </c>
      <c r="AD43">
        <f>2*0.95*5.67E-8*(((BO43+$B$9)+273)^4-(V43+273)^4)</f>
        <v>0</v>
      </c>
      <c r="AE43">
        <f>T43+AD43+AB43+AC43</f>
        <v>0</v>
      </c>
      <c r="AF43">
        <f>BL43*AT43*(BG43-BF43*(1000-AT43*BI43)/(1000-AT43*BH43))/(100*BA43)</f>
        <v>0</v>
      </c>
      <c r="AG43">
        <f>1000*BL43*AT43*(BH43-BI43)/(100*BA43*(1000-AT43*BH43))</f>
        <v>0</v>
      </c>
      <c r="AH43">
        <f>(AI43 - AJ43 - BM43*1E3/(8.314*(BO43+273.15)) * AL43/BL43 * AK43) * BL43/(100*BA43) * (1000 - BI43)/1000</f>
        <v>0</v>
      </c>
      <c r="AI43">
        <v>2000.313360568657</v>
      </c>
      <c r="AJ43">
        <v>2001.662787878788</v>
      </c>
      <c r="AK43">
        <v>0.006253446980587599</v>
      </c>
      <c r="AL43">
        <v>66.8776032819453</v>
      </c>
      <c r="AM43">
        <f>(AO43 - AN43 + BM43*1E3/(8.314*(BO43+273.15)) * AQ43/BL43 * AP43) * BL43/(100*BA43) * 1000/(1000 - AO43)</f>
        <v>0</v>
      </c>
      <c r="AN43">
        <v>0.1615654088118792</v>
      </c>
      <c r="AO43">
        <v>0.1919929333333332</v>
      </c>
      <c r="AP43">
        <v>1.982496828645678E-07</v>
      </c>
      <c r="AQ43">
        <v>78.37465284062264</v>
      </c>
      <c r="AR43">
        <v>0</v>
      </c>
      <c r="AS43">
        <v>0</v>
      </c>
      <c r="AT43">
        <f>IF(AR43*$H$15&gt;=AV43,1.0,(AV43/(AV43-AR43*$H$15)))</f>
        <v>0</v>
      </c>
      <c r="AU43">
        <f>(AT43-1)*100</f>
        <v>0</v>
      </c>
      <c r="AV43">
        <f>MAX(0,($B$15+$C$15*BT43)/(1+$D$15*BT43)*BM43/(BO43+273)*$E$15)</f>
        <v>0</v>
      </c>
      <c r="AW43">
        <f>$B$13*BU43+$C$13*BV43+$F$13*BW43*(1-BZ43)</f>
        <v>0</v>
      </c>
      <c r="AX43">
        <f>AW43*AY43</f>
        <v>0</v>
      </c>
      <c r="AY43">
        <f>($B$13*$D$11+$C$13*$D$11+$F$13*((CJ43+CB43)/MAX(CJ43+CB43+CK43, 0.1)*$I$11+CK43/MAX(CJ43+CB43+CK43, 0.1)*$J$11))/($B$13+$C$13+$F$13)</f>
        <v>0</v>
      </c>
      <c r="AZ43">
        <f>($B$13*$K$11+$C$13*$K$11+$F$13*((CJ43+CB43)/MAX(CJ43+CB43+CK43, 0.1)*$P$11+CK43/MAX(CJ43+CB43+CK43, 0.1)*$Q$11))/($B$13+$C$13+$F$13)</f>
        <v>0</v>
      </c>
      <c r="BA43">
        <v>2</v>
      </c>
      <c r="BB43">
        <v>0.5</v>
      </c>
      <c r="BC43" t="s">
        <v>297</v>
      </c>
      <c r="BD43" t="b">
        <v>1</v>
      </c>
      <c r="BE43">
        <v>1673537395.1</v>
      </c>
      <c r="BF43">
        <v>2001.3</v>
      </c>
      <c r="BG43">
        <v>2000.06</v>
      </c>
      <c r="BH43">
        <v>0.191959</v>
      </c>
      <c r="BI43">
        <v>0.161444</v>
      </c>
      <c r="BJ43">
        <v>1997.71</v>
      </c>
      <c r="BK43">
        <v>0.183091</v>
      </c>
      <c r="BL43">
        <v>599.971</v>
      </c>
      <c r="BM43">
        <v>99.3361</v>
      </c>
      <c r="BN43">
        <v>0.0996266</v>
      </c>
      <c r="BO43">
        <v>25.201</v>
      </c>
      <c r="BP43">
        <v>24.9942</v>
      </c>
      <c r="BQ43">
        <v>999.9</v>
      </c>
      <c r="BR43">
        <v>0</v>
      </c>
      <c r="BS43">
        <v>0</v>
      </c>
      <c r="BT43">
        <v>10006.2</v>
      </c>
      <c r="BU43">
        <v>0</v>
      </c>
      <c r="BV43">
        <v>0.227307</v>
      </c>
      <c r="BW43">
        <v>0</v>
      </c>
      <c r="BX43">
        <v>0</v>
      </c>
      <c r="BY43">
        <v>0</v>
      </c>
      <c r="BZ43">
        <v>0</v>
      </c>
      <c r="CA43">
        <v>1.95</v>
      </c>
      <c r="CB43">
        <v>0</v>
      </c>
      <c r="CC43">
        <v>-18.18</v>
      </c>
      <c r="CD43">
        <v>-2.64</v>
      </c>
      <c r="CE43">
        <v>34.812</v>
      </c>
      <c r="CF43">
        <v>40.187</v>
      </c>
      <c r="CG43">
        <v>37.562</v>
      </c>
      <c r="CH43">
        <v>39.437</v>
      </c>
      <c r="CI43">
        <v>35.937</v>
      </c>
      <c r="CJ43">
        <v>0</v>
      </c>
      <c r="CK43">
        <v>0</v>
      </c>
      <c r="CL43">
        <v>0</v>
      </c>
      <c r="CM43">
        <v>1673537396</v>
      </c>
      <c r="CN43">
        <v>0</v>
      </c>
      <c r="CO43">
        <v>1673536469.1</v>
      </c>
      <c r="CP43" t="s">
        <v>331</v>
      </c>
      <c r="CQ43">
        <v>1673536469.1</v>
      </c>
      <c r="CR43">
        <v>1673536469.1</v>
      </c>
      <c r="CS43">
        <v>10</v>
      </c>
      <c r="CT43">
        <v>0.044</v>
      </c>
      <c r="CU43">
        <v>0.002</v>
      </c>
      <c r="CV43">
        <v>-0.67</v>
      </c>
      <c r="CW43">
        <v>0.008</v>
      </c>
      <c r="CX43">
        <v>4</v>
      </c>
      <c r="CY43">
        <v>0</v>
      </c>
      <c r="CZ43">
        <v>0.13</v>
      </c>
      <c r="DA43">
        <v>0.07000000000000001</v>
      </c>
      <c r="DB43">
        <v>2000.004390243902</v>
      </c>
      <c r="DC43">
        <v>-0.0643902439057983</v>
      </c>
      <c r="DD43">
        <v>0.06108964945610625</v>
      </c>
      <c r="DE43">
        <v>1</v>
      </c>
      <c r="DF43">
        <v>0.1614629625</v>
      </c>
      <c r="DG43">
        <v>0.0001886680731366683</v>
      </c>
      <c r="DH43">
        <v>0.0003353165461079265</v>
      </c>
      <c r="DI43">
        <v>1</v>
      </c>
      <c r="DJ43">
        <v>2</v>
      </c>
      <c r="DK43">
        <v>2</v>
      </c>
      <c r="DL43" t="s">
        <v>299</v>
      </c>
      <c r="DM43">
        <v>3.17871</v>
      </c>
      <c r="DN43">
        <v>2.68283</v>
      </c>
      <c r="DO43">
        <v>0.260202</v>
      </c>
      <c r="DP43">
        <v>0.266406</v>
      </c>
      <c r="DQ43">
        <v>0.00148967</v>
      </c>
      <c r="DR43">
        <v>0.0013732</v>
      </c>
      <c r="DS43">
        <v>24007.2</v>
      </c>
      <c r="DT43">
        <v>18552.8</v>
      </c>
      <c r="DU43">
        <v>31900.8</v>
      </c>
      <c r="DV43">
        <v>23273.9</v>
      </c>
      <c r="DW43">
        <v>42805.2</v>
      </c>
      <c r="DX43">
        <v>28508.5</v>
      </c>
      <c r="DY43">
        <v>47476.1</v>
      </c>
      <c r="DZ43">
        <v>31519.8</v>
      </c>
      <c r="EA43">
        <v>2.19373</v>
      </c>
      <c r="EB43">
        <v>2.26495</v>
      </c>
      <c r="EC43">
        <v>0.0321716</v>
      </c>
      <c r="ED43">
        <v>0</v>
      </c>
      <c r="EE43">
        <v>100</v>
      </c>
      <c r="EF43">
        <v>100</v>
      </c>
      <c r="EG43">
        <v>3.59</v>
      </c>
      <c r="EH43">
        <v>0.0089</v>
      </c>
      <c r="EI43">
        <v>-0.6853483686163108</v>
      </c>
      <c r="EJ43">
        <v>0.003316852167042556</v>
      </c>
      <c r="EK43">
        <v>-2.920790098003309E-06</v>
      </c>
      <c r="EL43">
        <v>1.167992686709218E-09</v>
      </c>
      <c r="EM43">
        <v>0.006961223516345077</v>
      </c>
      <c r="EN43">
        <v>0.01054205470485779</v>
      </c>
      <c r="EO43">
        <v>-0.0006985154870527117</v>
      </c>
      <c r="EP43">
        <v>2.048592975971164E-05</v>
      </c>
      <c r="EQ43">
        <v>5</v>
      </c>
      <c r="ER43">
        <v>2041</v>
      </c>
      <c r="ES43">
        <v>1</v>
      </c>
      <c r="ET43">
        <v>19</v>
      </c>
      <c r="EU43">
        <v>15.4</v>
      </c>
      <c r="EV43">
        <v>15.4</v>
      </c>
      <c r="EW43">
        <v>4.7937</v>
      </c>
      <c r="EX43">
        <v>2.61353</v>
      </c>
      <c r="EY43">
        <v>2.24731</v>
      </c>
      <c r="EZ43">
        <v>2.60742</v>
      </c>
      <c r="FA43">
        <v>2.19849</v>
      </c>
      <c r="FB43">
        <v>2.37427</v>
      </c>
      <c r="FC43">
        <v>37.4578</v>
      </c>
      <c r="FD43">
        <v>24.2626</v>
      </c>
      <c r="FE43">
        <v>18</v>
      </c>
      <c r="FF43">
        <v>625.989</v>
      </c>
      <c r="FG43">
        <v>805.1660000000001</v>
      </c>
      <c r="FH43">
        <v>23.4611</v>
      </c>
      <c r="FI43">
        <v>27.5643</v>
      </c>
      <c r="FJ43">
        <v>30.0001</v>
      </c>
      <c r="FK43">
        <v>27.5479</v>
      </c>
      <c r="FL43">
        <v>27.548</v>
      </c>
      <c r="FM43">
        <v>95.88079999999999</v>
      </c>
      <c r="FN43">
        <v>100</v>
      </c>
      <c r="FO43">
        <v>0</v>
      </c>
      <c r="FP43">
        <v>23.457</v>
      </c>
      <c r="FQ43">
        <v>2000</v>
      </c>
      <c r="FR43">
        <v>0</v>
      </c>
      <c r="FS43">
        <v>101.575</v>
      </c>
      <c r="FT43">
        <v>101.716</v>
      </c>
    </row>
    <row r="44" spans="1:176">
      <c r="A44" t="s">
        <v>25</v>
      </c>
      <c r="B44" t="s">
        <v>28</v>
      </c>
    </row>
    <row r="45" spans="1:176">
      <c r="B45" t="s">
        <v>19</v>
      </c>
    </row>
    <row r="46" spans="1:176">
      <c r="A46">
        <v>22</v>
      </c>
      <c r="B46">
        <v>1673537977.1</v>
      </c>
      <c r="C46">
        <v>3819.5</v>
      </c>
      <c r="D46" t="s">
        <v>345</v>
      </c>
      <c r="E46" t="s">
        <v>346</v>
      </c>
      <c r="F46" t="s">
        <v>296</v>
      </c>
      <c r="H46">
        <v>1673537977.1</v>
      </c>
      <c r="I46">
        <f>(J46)/1000</f>
        <v>0</v>
      </c>
      <c r="J46">
        <f>IF(BD46, AM46, AG46)</f>
        <v>0</v>
      </c>
      <c r="K46">
        <f>IF(BD46, AH46, AF46)</f>
        <v>0</v>
      </c>
      <c r="L46">
        <f>BF46 - IF(AT46&gt;1, K46*BA46*100.0/(AV46*BT46), 0)</f>
        <v>0</v>
      </c>
      <c r="M46">
        <f>((S46-I46/2)*L46-K46)/(S46+I46/2)</f>
        <v>0</v>
      </c>
      <c r="N46">
        <f>M46*(BM46+BN46)/1000.0</f>
        <v>0</v>
      </c>
      <c r="O46">
        <f>(BF46 - IF(AT46&gt;1, K46*BA46*100.0/(AV46*BT46), 0))*(BM46+BN46)/1000.0</f>
        <v>0</v>
      </c>
      <c r="P46">
        <f>2.0/((1/R46-1/Q46)+SIGN(R46)*SQRT((1/R46-1/Q46)*(1/R46-1/Q46) + 4*BB46/((BB46+1)*(BB46+1))*(2*1/R46*1/Q46-1/Q46*1/Q46)))</f>
        <v>0</v>
      </c>
      <c r="Q46">
        <f>IF(LEFT(BC46,1)&lt;&gt;"0",IF(LEFT(BC46,1)="1",3.0,$B$7),$D$5+$E$5*(BT46*BM46/($K$5*1000))+$F$5*(BT46*BM46/($K$5*1000))*MAX(MIN(BA46,$J$5),$I$5)*MAX(MIN(BA46,$J$5),$I$5)+$G$5*MAX(MIN(BA46,$J$5),$I$5)*(BT46*BM46/($K$5*1000))+$H$5*(BT46*BM46/($K$5*1000))*(BT46*BM46/($K$5*1000)))</f>
        <v>0</v>
      </c>
      <c r="R46">
        <f>I46*(1000-(1000*0.61365*exp(17.502*V46/(240.97+V46))/(BM46+BN46)+BH46)/2)/(1000*0.61365*exp(17.502*V46/(240.97+V46))/(BM46+BN46)-BH46)</f>
        <v>0</v>
      </c>
      <c r="S46">
        <f>1/((BB46+1)/(P46/1.6)+1/(Q46/1.37)) + BB46/((BB46+1)/(P46/1.6) + BB46/(Q46/1.37))</f>
        <v>0</v>
      </c>
      <c r="T46">
        <f>(AW46*AZ46)</f>
        <v>0</v>
      </c>
      <c r="U46">
        <f>(BO46+(T46+2*0.95*5.67E-8*(((BO46+$B$9)+273)^4-(BO46+273)^4)-44100*I46)/(1.84*29.3*Q46+8*0.95*5.67E-8*(BO46+273)^3))</f>
        <v>0</v>
      </c>
      <c r="V46">
        <f>($C$9*BP46+$D$9*BQ46+$E$9*U46)</f>
        <v>0</v>
      </c>
      <c r="W46">
        <f>0.61365*exp(17.502*V46/(240.97+V46))</f>
        <v>0</v>
      </c>
      <c r="X46">
        <f>(Y46/Z46*100)</f>
        <v>0</v>
      </c>
      <c r="Y46">
        <f>BH46*(BM46+BN46)/1000</f>
        <v>0</v>
      </c>
      <c r="Z46">
        <f>0.61365*exp(17.502*BO46/(240.97+BO46))</f>
        <v>0</v>
      </c>
      <c r="AA46">
        <f>(W46-BH46*(BM46+BN46)/1000)</f>
        <v>0</v>
      </c>
      <c r="AB46">
        <f>(-I46*44100)</f>
        <v>0</v>
      </c>
      <c r="AC46">
        <f>2*29.3*Q46*0.92*(BO46-V46)</f>
        <v>0</v>
      </c>
      <c r="AD46">
        <f>2*0.95*5.67E-8*(((BO46+$B$9)+273)^4-(V46+273)^4)</f>
        <v>0</v>
      </c>
      <c r="AE46">
        <f>T46+AD46+AB46+AC46</f>
        <v>0</v>
      </c>
      <c r="AF46">
        <f>BL46*AT46*(BG46-BF46*(1000-AT46*BI46)/(1000-AT46*BH46))/(100*BA46)</f>
        <v>0</v>
      </c>
      <c r="AG46">
        <f>1000*BL46*AT46*(BH46-BI46)/(100*BA46*(1000-AT46*BH46))</f>
        <v>0</v>
      </c>
      <c r="AH46">
        <f>(AI46 - AJ46 - BM46*1E3/(8.314*(BO46+273.15)) * AL46/BL46 * AK46) * BL46/(100*BA46) * (1000 - BI46)/1000</f>
        <v>0</v>
      </c>
      <c r="AI46">
        <v>5.11343115043552</v>
      </c>
      <c r="AJ46">
        <v>5.302549212121211</v>
      </c>
      <c r="AK46">
        <v>-6.96097763392634E-05</v>
      </c>
      <c r="AL46">
        <v>66.84861359028331</v>
      </c>
      <c r="AM46">
        <f>(AO46 - AN46 + BM46*1E3/(8.314*(BO46+273.15)) * AQ46/BL46 * AP46) * BL46/(100*BA46) * 1000/(1000 - AO46)</f>
        <v>0</v>
      </c>
      <c r="AN46">
        <v>9.998831499010793</v>
      </c>
      <c r="AO46">
        <v>9.930973757575758</v>
      </c>
      <c r="AP46">
        <v>4.422571964155344E-07</v>
      </c>
      <c r="AQ46">
        <v>78.54239332913299</v>
      </c>
      <c r="AR46">
        <v>0</v>
      </c>
      <c r="AS46">
        <v>0</v>
      </c>
      <c r="AT46">
        <f>IF(AR46*$H$15&gt;=AV46,1.0,(AV46/(AV46-AR46*$H$15)))</f>
        <v>0</v>
      </c>
      <c r="AU46">
        <f>(AT46-1)*100</f>
        <v>0</v>
      </c>
      <c r="AV46">
        <f>MAX(0,($B$15+$C$15*BT46)/(1+$D$15*BT46)*BM46/(BO46+273)*$E$15)</f>
        <v>0</v>
      </c>
      <c r="AW46">
        <f>$B$13*BU46+$C$13*BV46+$F$13*BW46*(1-BZ46)</f>
        <v>0</v>
      </c>
      <c r="AX46">
        <f>AW46*AY46</f>
        <v>0</v>
      </c>
      <c r="AY46">
        <f>($B$13*$D$11+$C$13*$D$11+$F$13*((CJ46+CB46)/MAX(CJ46+CB46+CK46, 0.1)*$I$11+CK46/MAX(CJ46+CB46+CK46, 0.1)*$J$11))/($B$13+$C$13+$F$13)</f>
        <v>0</v>
      </c>
      <c r="AZ46">
        <f>($B$13*$K$11+$C$13*$K$11+$F$13*((CJ46+CB46)/MAX(CJ46+CB46+CK46, 0.1)*$P$11+CK46/MAX(CJ46+CB46+CK46, 0.1)*$Q$11))/($B$13+$C$13+$F$13)</f>
        <v>0</v>
      </c>
      <c r="BA46">
        <v>2</v>
      </c>
      <c r="BB46">
        <v>0.5</v>
      </c>
      <c r="BC46" t="s">
        <v>297</v>
      </c>
      <c r="BD46" t="b">
        <v>1</v>
      </c>
      <c r="BE46">
        <v>1673537977.1</v>
      </c>
      <c r="BF46">
        <v>5.25248</v>
      </c>
      <c r="BG46">
        <v>5.07265</v>
      </c>
      <c r="BH46">
        <v>9.93093</v>
      </c>
      <c r="BI46">
        <v>9.99948</v>
      </c>
      <c r="BJ46">
        <v>6.00534</v>
      </c>
      <c r="BK46">
        <v>9.875450000000001</v>
      </c>
      <c r="BL46">
        <v>600.016</v>
      </c>
      <c r="BM46">
        <v>99.3087</v>
      </c>
      <c r="BN46">
        <v>0.09975920000000001</v>
      </c>
      <c r="BO46">
        <v>25.1637</v>
      </c>
      <c r="BP46">
        <v>24.9744</v>
      </c>
      <c r="BQ46">
        <v>999.9</v>
      </c>
      <c r="BR46">
        <v>0</v>
      </c>
      <c r="BS46">
        <v>0</v>
      </c>
      <c r="BT46">
        <v>10002.5</v>
      </c>
      <c r="BU46">
        <v>0</v>
      </c>
      <c r="BV46">
        <v>0.227307</v>
      </c>
      <c r="BW46">
        <v>0</v>
      </c>
      <c r="BX46">
        <v>0</v>
      </c>
      <c r="BY46">
        <v>0</v>
      </c>
      <c r="BZ46">
        <v>0</v>
      </c>
      <c r="CA46">
        <v>4.7</v>
      </c>
      <c r="CB46">
        <v>0</v>
      </c>
      <c r="CC46">
        <v>-18.78</v>
      </c>
      <c r="CD46">
        <v>-2.13</v>
      </c>
      <c r="CE46">
        <v>33.687</v>
      </c>
      <c r="CF46">
        <v>37.937</v>
      </c>
      <c r="CG46">
        <v>36.125</v>
      </c>
      <c r="CH46">
        <v>36.687</v>
      </c>
      <c r="CI46">
        <v>34.687</v>
      </c>
      <c r="CJ46">
        <v>0</v>
      </c>
      <c r="CK46">
        <v>0</v>
      </c>
      <c r="CL46">
        <v>0</v>
      </c>
      <c r="CM46">
        <v>1673537978</v>
      </c>
      <c r="CN46">
        <v>0</v>
      </c>
      <c r="CO46">
        <v>1673537805.1</v>
      </c>
      <c r="CP46" t="s">
        <v>347</v>
      </c>
      <c r="CQ46">
        <v>1673537805.1</v>
      </c>
      <c r="CR46">
        <v>1673537805.1</v>
      </c>
      <c r="CS46">
        <v>11</v>
      </c>
      <c r="CT46">
        <v>-0.08699999999999999</v>
      </c>
      <c r="CU46">
        <v>-0.007</v>
      </c>
      <c r="CV46">
        <v>-0.754</v>
      </c>
      <c r="CW46">
        <v>0.056</v>
      </c>
      <c r="CX46">
        <v>5</v>
      </c>
      <c r="CY46">
        <v>10</v>
      </c>
      <c r="CZ46">
        <v>0.24</v>
      </c>
      <c r="DA46">
        <v>0.13</v>
      </c>
      <c r="DB46">
        <v>5.061535609756097</v>
      </c>
      <c r="DC46">
        <v>0.0704029965156784</v>
      </c>
      <c r="DD46">
        <v>0.01226850201537943</v>
      </c>
      <c r="DE46">
        <v>1</v>
      </c>
      <c r="DF46">
        <v>10.0015185</v>
      </c>
      <c r="DG46">
        <v>-0.008081856540068984</v>
      </c>
      <c r="DH46">
        <v>0.001664366320855976</v>
      </c>
      <c r="DI46">
        <v>1</v>
      </c>
      <c r="DJ46">
        <v>2</v>
      </c>
      <c r="DK46">
        <v>2</v>
      </c>
      <c r="DL46" t="s">
        <v>299</v>
      </c>
      <c r="DM46">
        <v>3.17884</v>
      </c>
      <c r="DN46">
        <v>2.68293</v>
      </c>
      <c r="DO46">
        <v>0.00167504</v>
      </c>
      <c r="DP46">
        <v>0.00146518</v>
      </c>
      <c r="DQ46">
        <v>0.0583084</v>
      </c>
      <c r="DR46">
        <v>0.0613996</v>
      </c>
      <c r="DS46">
        <v>32395.9</v>
      </c>
      <c r="DT46">
        <v>25252.1</v>
      </c>
      <c r="DU46">
        <v>31899.1</v>
      </c>
      <c r="DV46">
        <v>23272.2</v>
      </c>
      <c r="DW46">
        <v>40357</v>
      </c>
      <c r="DX46">
        <v>26784.1</v>
      </c>
      <c r="DY46">
        <v>47474.1</v>
      </c>
      <c r="DZ46">
        <v>31517.2</v>
      </c>
      <c r="EA46">
        <v>2.19282</v>
      </c>
      <c r="EB46">
        <v>2.27548</v>
      </c>
      <c r="EC46">
        <v>0.0317544</v>
      </c>
      <c r="ED46">
        <v>0</v>
      </c>
      <c r="EE46">
        <v>100</v>
      </c>
      <c r="EF46">
        <v>100</v>
      </c>
      <c r="EG46">
        <v>-0.753</v>
      </c>
      <c r="EH46">
        <v>0.0555</v>
      </c>
      <c r="EI46">
        <v>-0.7726760923479419</v>
      </c>
      <c r="EJ46">
        <v>0.003316852167042556</v>
      </c>
      <c r="EK46">
        <v>-2.920790098003309E-06</v>
      </c>
      <c r="EL46">
        <v>1.167992686709218E-09</v>
      </c>
      <c r="EM46">
        <v>-0.0002320111262094915</v>
      </c>
      <c r="EN46">
        <v>0.01054205470485779</v>
      </c>
      <c r="EO46">
        <v>-0.0006985154870527117</v>
      </c>
      <c r="EP46">
        <v>2.048592975971164E-05</v>
      </c>
      <c r="EQ46">
        <v>5</v>
      </c>
      <c r="ER46">
        <v>2041</v>
      </c>
      <c r="ES46">
        <v>1</v>
      </c>
      <c r="ET46">
        <v>19</v>
      </c>
      <c r="EU46">
        <v>2.9</v>
      </c>
      <c r="EV46">
        <v>2.9</v>
      </c>
      <c r="EW46">
        <v>0.032959</v>
      </c>
      <c r="EX46">
        <v>4.99878</v>
      </c>
      <c r="EY46">
        <v>2.24731</v>
      </c>
      <c r="EZ46">
        <v>2.60498</v>
      </c>
      <c r="FA46">
        <v>2.19849</v>
      </c>
      <c r="FB46">
        <v>2.37549</v>
      </c>
      <c r="FC46">
        <v>37.6263</v>
      </c>
      <c r="FD46">
        <v>24.2451</v>
      </c>
      <c r="FE46">
        <v>18</v>
      </c>
      <c r="FF46">
        <v>625.1180000000001</v>
      </c>
      <c r="FG46">
        <v>815.472</v>
      </c>
      <c r="FH46">
        <v>23.5986</v>
      </c>
      <c r="FI46">
        <v>27.5318</v>
      </c>
      <c r="FJ46">
        <v>30.0001</v>
      </c>
      <c r="FK46">
        <v>27.5269</v>
      </c>
      <c r="FL46">
        <v>27.527</v>
      </c>
      <c r="FM46">
        <v>0</v>
      </c>
      <c r="FN46">
        <v>43.66</v>
      </c>
      <c r="FO46">
        <v>0</v>
      </c>
      <c r="FP46">
        <v>23.608</v>
      </c>
      <c r="FQ46">
        <v>0</v>
      </c>
      <c r="FR46">
        <v>10</v>
      </c>
      <c r="FS46">
        <v>101.57</v>
      </c>
      <c r="FT46">
        <v>101.708</v>
      </c>
    </row>
    <row r="47" spans="1:176">
      <c r="A47">
        <v>23</v>
      </c>
      <c r="B47">
        <v>1673538104.1</v>
      </c>
      <c r="C47">
        <v>3946.5</v>
      </c>
      <c r="D47" t="s">
        <v>348</v>
      </c>
      <c r="E47" t="s">
        <v>349</v>
      </c>
      <c r="F47" t="s">
        <v>296</v>
      </c>
      <c r="H47">
        <v>1673538104.1</v>
      </c>
      <c r="I47">
        <f>(J47)/1000</f>
        <v>0</v>
      </c>
      <c r="J47">
        <f>IF(BD47, AM47, AG47)</f>
        <v>0</v>
      </c>
      <c r="K47">
        <f>IF(BD47, AH47, AF47)</f>
        <v>0</v>
      </c>
      <c r="L47">
        <f>BF47 - IF(AT47&gt;1, K47*BA47*100.0/(AV47*BT47), 0)</f>
        <v>0</v>
      </c>
      <c r="M47">
        <f>((S47-I47/2)*L47-K47)/(S47+I47/2)</f>
        <v>0</v>
      </c>
      <c r="N47">
        <f>M47*(BM47+BN47)/1000.0</f>
        <v>0</v>
      </c>
      <c r="O47">
        <f>(BF47 - IF(AT47&gt;1, K47*BA47*100.0/(AV47*BT47), 0))*(BM47+BN47)/1000.0</f>
        <v>0</v>
      </c>
      <c r="P47">
        <f>2.0/((1/R47-1/Q47)+SIGN(R47)*SQRT((1/R47-1/Q47)*(1/R47-1/Q47) + 4*BB47/((BB47+1)*(BB47+1))*(2*1/R47*1/Q47-1/Q47*1/Q47)))</f>
        <v>0</v>
      </c>
      <c r="Q47">
        <f>IF(LEFT(BC47,1)&lt;&gt;"0",IF(LEFT(BC47,1)="1",3.0,$B$7),$D$5+$E$5*(BT47*BM47/($K$5*1000))+$F$5*(BT47*BM47/($K$5*1000))*MAX(MIN(BA47,$J$5),$I$5)*MAX(MIN(BA47,$J$5),$I$5)+$G$5*MAX(MIN(BA47,$J$5),$I$5)*(BT47*BM47/($K$5*1000))+$H$5*(BT47*BM47/($K$5*1000))*(BT47*BM47/($K$5*1000)))</f>
        <v>0</v>
      </c>
      <c r="R47">
        <f>I47*(1000-(1000*0.61365*exp(17.502*V47/(240.97+V47))/(BM47+BN47)+BH47)/2)/(1000*0.61365*exp(17.502*V47/(240.97+V47))/(BM47+BN47)-BH47)</f>
        <v>0</v>
      </c>
      <c r="S47">
        <f>1/((BB47+1)/(P47/1.6)+1/(Q47/1.37)) + BB47/((BB47+1)/(P47/1.6) + BB47/(Q47/1.37))</f>
        <v>0</v>
      </c>
      <c r="T47">
        <f>(AW47*AZ47)</f>
        <v>0</v>
      </c>
      <c r="U47">
        <f>(BO47+(T47+2*0.95*5.67E-8*(((BO47+$B$9)+273)^4-(BO47+273)^4)-44100*I47)/(1.84*29.3*Q47+8*0.95*5.67E-8*(BO47+273)^3))</f>
        <v>0</v>
      </c>
      <c r="V47">
        <f>($C$9*BP47+$D$9*BQ47+$E$9*U47)</f>
        <v>0</v>
      </c>
      <c r="W47">
        <f>0.61365*exp(17.502*V47/(240.97+V47))</f>
        <v>0</v>
      </c>
      <c r="X47">
        <f>(Y47/Z47*100)</f>
        <v>0</v>
      </c>
      <c r="Y47">
        <f>BH47*(BM47+BN47)/1000</f>
        <v>0</v>
      </c>
      <c r="Z47">
        <f>0.61365*exp(17.502*BO47/(240.97+BO47))</f>
        <v>0</v>
      </c>
      <c r="AA47">
        <f>(W47-BH47*(BM47+BN47)/1000)</f>
        <v>0</v>
      </c>
      <c r="AB47">
        <f>(-I47*44100)</f>
        <v>0</v>
      </c>
      <c r="AC47">
        <f>2*29.3*Q47*0.92*(BO47-V47)</f>
        <v>0</v>
      </c>
      <c r="AD47">
        <f>2*0.95*5.67E-8*(((BO47+$B$9)+273)^4-(V47+273)^4)</f>
        <v>0</v>
      </c>
      <c r="AE47">
        <f>T47+AD47+AB47+AC47</f>
        <v>0</v>
      </c>
      <c r="AF47">
        <f>BL47*AT47*(BG47-BF47*(1000-AT47*BI47)/(1000-AT47*BH47))/(100*BA47)</f>
        <v>0</v>
      </c>
      <c r="AG47">
        <f>1000*BL47*AT47*(BH47-BI47)/(100*BA47*(1000-AT47*BH47))</f>
        <v>0</v>
      </c>
      <c r="AH47">
        <f>(AI47 - AJ47 - BM47*1E3/(8.314*(BO47+273.15)) * AL47/BL47 * AK47) * BL47/(100*BA47) * (1000 - BI47)/1000</f>
        <v>0</v>
      </c>
      <c r="AI47">
        <v>404.406718118514</v>
      </c>
      <c r="AJ47">
        <v>404.7395515151514</v>
      </c>
      <c r="AK47">
        <v>-0.0001046631396605677</v>
      </c>
      <c r="AL47">
        <v>66.84861359028331</v>
      </c>
      <c r="AM47">
        <f>(AO47 - AN47 + BM47*1E3/(8.314*(BO47+273.15)) * AQ47/BL47 * AP47) * BL47/(100*BA47) * 1000/(1000 - AO47)</f>
        <v>0</v>
      </c>
      <c r="AN47">
        <v>10.00154265275397</v>
      </c>
      <c r="AO47">
        <v>9.947119454545454</v>
      </c>
      <c r="AP47">
        <v>-8.142731459046914E-07</v>
      </c>
      <c r="AQ47">
        <v>78.54239332913299</v>
      </c>
      <c r="AR47">
        <v>0</v>
      </c>
      <c r="AS47">
        <v>0</v>
      </c>
      <c r="AT47">
        <f>IF(AR47*$H$15&gt;=AV47,1.0,(AV47/(AV47-AR47*$H$15)))</f>
        <v>0</v>
      </c>
      <c r="AU47">
        <f>(AT47-1)*100</f>
        <v>0</v>
      </c>
      <c r="AV47">
        <f>MAX(0,($B$15+$C$15*BT47)/(1+$D$15*BT47)*BM47/(BO47+273)*$E$15)</f>
        <v>0</v>
      </c>
      <c r="AW47">
        <f>$B$13*BU47+$C$13*BV47+$F$13*BW47*(1-BZ47)</f>
        <v>0</v>
      </c>
      <c r="AX47">
        <f>AW47*AY47</f>
        <v>0</v>
      </c>
      <c r="AY47">
        <f>($B$13*$D$11+$C$13*$D$11+$F$13*((CJ47+CB47)/MAX(CJ47+CB47+CK47, 0.1)*$I$11+CK47/MAX(CJ47+CB47+CK47, 0.1)*$J$11))/($B$13+$C$13+$F$13)</f>
        <v>0</v>
      </c>
      <c r="AZ47">
        <f>($B$13*$K$11+$C$13*$K$11+$F$13*((CJ47+CB47)/MAX(CJ47+CB47+CK47, 0.1)*$P$11+CK47/MAX(CJ47+CB47+CK47, 0.1)*$Q$11))/($B$13+$C$13+$F$13)</f>
        <v>0</v>
      </c>
      <c r="BA47">
        <v>2</v>
      </c>
      <c r="BB47">
        <v>0.5</v>
      </c>
      <c r="BC47" t="s">
        <v>297</v>
      </c>
      <c r="BD47" t="b">
        <v>1</v>
      </c>
      <c r="BE47">
        <v>1673538104.1</v>
      </c>
      <c r="BF47">
        <v>400.704</v>
      </c>
      <c r="BG47">
        <v>400.361</v>
      </c>
      <c r="BH47">
        <v>9.94697</v>
      </c>
      <c r="BI47">
        <v>10.0009</v>
      </c>
      <c r="BJ47">
        <v>400.542</v>
      </c>
      <c r="BK47">
        <v>9.891439999999999</v>
      </c>
      <c r="BL47">
        <v>599.951</v>
      </c>
      <c r="BM47">
        <v>99.3043</v>
      </c>
      <c r="BN47">
        <v>0.0999236</v>
      </c>
      <c r="BO47">
        <v>25.1723</v>
      </c>
      <c r="BP47">
        <v>25.0049</v>
      </c>
      <c r="BQ47">
        <v>999.9</v>
      </c>
      <c r="BR47">
        <v>0</v>
      </c>
      <c r="BS47">
        <v>0</v>
      </c>
      <c r="BT47">
        <v>9990</v>
      </c>
      <c r="BU47">
        <v>0</v>
      </c>
      <c r="BV47">
        <v>0.227307</v>
      </c>
      <c r="BW47">
        <v>0</v>
      </c>
      <c r="BX47">
        <v>0</v>
      </c>
      <c r="BY47">
        <v>0</v>
      </c>
      <c r="BZ47">
        <v>0</v>
      </c>
      <c r="CA47">
        <v>4.12</v>
      </c>
      <c r="CB47">
        <v>0</v>
      </c>
      <c r="CC47">
        <v>-18.64</v>
      </c>
      <c r="CD47">
        <v>-1.96</v>
      </c>
      <c r="CE47">
        <v>34.187</v>
      </c>
      <c r="CF47">
        <v>40.437</v>
      </c>
      <c r="CG47">
        <v>37.187</v>
      </c>
      <c r="CH47">
        <v>39.375</v>
      </c>
      <c r="CI47">
        <v>35.687</v>
      </c>
      <c r="CJ47">
        <v>0</v>
      </c>
      <c r="CK47">
        <v>0</v>
      </c>
      <c r="CL47">
        <v>0</v>
      </c>
      <c r="CM47">
        <v>1673538104.6</v>
      </c>
      <c r="CN47">
        <v>0</v>
      </c>
      <c r="CO47">
        <v>1673537805.1</v>
      </c>
      <c r="CP47" t="s">
        <v>347</v>
      </c>
      <c r="CQ47">
        <v>1673537805.1</v>
      </c>
      <c r="CR47">
        <v>1673537805.1</v>
      </c>
      <c r="CS47">
        <v>11</v>
      </c>
      <c r="CT47">
        <v>-0.08699999999999999</v>
      </c>
      <c r="CU47">
        <v>-0.007</v>
      </c>
      <c r="CV47">
        <v>-0.754</v>
      </c>
      <c r="CW47">
        <v>0.056</v>
      </c>
      <c r="CX47">
        <v>5</v>
      </c>
      <c r="CY47">
        <v>10</v>
      </c>
      <c r="CZ47">
        <v>0.24</v>
      </c>
      <c r="DA47">
        <v>0.13</v>
      </c>
      <c r="DB47">
        <v>400.3660731707317</v>
      </c>
      <c r="DC47">
        <v>-0.07912891986039731</v>
      </c>
      <c r="DD47">
        <v>0.01692218956584683</v>
      </c>
      <c r="DE47">
        <v>1</v>
      </c>
      <c r="DF47">
        <v>10.00511625</v>
      </c>
      <c r="DG47">
        <v>-0.009565822784796322</v>
      </c>
      <c r="DH47">
        <v>0.001935164317958529</v>
      </c>
      <c r="DI47">
        <v>1</v>
      </c>
      <c r="DJ47">
        <v>2</v>
      </c>
      <c r="DK47">
        <v>2</v>
      </c>
      <c r="DL47" t="s">
        <v>299</v>
      </c>
      <c r="DM47">
        <v>3.1787</v>
      </c>
      <c r="DN47">
        <v>2.68298</v>
      </c>
      <c r="DO47">
        <v>0.0911685</v>
      </c>
      <c r="DP47">
        <v>0.0936053</v>
      </c>
      <c r="DQ47">
        <v>0.0583792</v>
      </c>
      <c r="DR47">
        <v>0.0614049</v>
      </c>
      <c r="DS47">
        <v>29491.3</v>
      </c>
      <c r="DT47">
        <v>22921.7</v>
      </c>
      <c r="DU47">
        <v>31898.4</v>
      </c>
      <c r="DV47">
        <v>23271.7</v>
      </c>
      <c r="DW47">
        <v>40356.2</v>
      </c>
      <c r="DX47">
        <v>26785.8</v>
      </c>
      <c r="DY47">
        <v>47472</v>
      </c>
      <c r="DZ47">
        <v>31516</v>
      </c>
      <c r="EA47">
        <v>2.19303</v>
      </c>
      <c r="EB47">
        <v>2.277</v>
      </c>
      <c r="EC47">
        <v>0.0329539</v>
      </c>
      <c r="ED47">
        <v>0</v>
      </c>
      <c r="EE47">
        <v>100</v>
      </c>
      <c r="EF47">
        <v>100</v>
      </c>
      <c r="EG47">
        <v>0.162</v>
      </c>
      <c r="EH47">
        <v>0.0555</v>
      </c>
      <c r="EI47">
        <v>-0.7726760923479419</v>
      </c>
      <c r="EJ47">
        <v>0.003316852167042556</v>
      </c>
      <c r="EK47">
        <v>-2.920790098003309E-06</v>
      </c>
      <c r="EL47">
        <v>1.167992686709218E-09</v>
      </c>
      <c r="EM47">
        <v>-0.0002320111262094915</v>
      </c>
      <c r="EN47">
        <v>0.01054205470485779</v>
      </c>
      <c r="EO47">
        <v>-0.0006985154870527117</v>
      </c>
      <c r="EP47">
        <v>2.048592975971164E-05</v>
      </c>
      <c r="EQ47">
        <v>5</v>
      </c>
      <c r="ER47">
        <v>2041</v>
      </c>
      <c r="ES47">
        <v>1</v>
      </c>
      <c r="ET47">
        <v>19</v>
      </c>
      <c r="EU47">
        <v>5</v>
      </c>
      <c r="EV47">
        <v>5</v>
      </c>
      <c r="EW47">
        <v>1.34521</v>
      </c>
      <c r="EX47">
        <v>2.68188</v>
      </c>
      <c r="EY47">
        <v>2.24731</v>
      </c>
      <c r="EZ47">
        <v>2.60498</v>
      </c>
      <c r="FA47">
        <v>2.19849</v>
      </c>
      <c r="FB47">
        <v>2.40601</v>
      </c>
      <c r="FC47">
        <v>37.6263</v>
      </c>
      <c r="FD47">
        <v>24.2626</v>
      </c>
      <c r="FE47">
        <v>18</v>
      </c>
      <c r="FF47">
        <v>625.1900000000001</v>
      </c>
      <c r="FG47">
        <v>816.883</v>
      </c>
      <c r="FH47">
        <v>23.6315</v>
      </c>
      <c r="FI47">
        <v>27.5246</v>
      </c>
      <c r="FJ47">
        <v>30.0001</v>
      </c>
      <c r="FK47">
        <v>27.5199</v>
      </c>
      <c r="FL47">
        <v>27.5177</v>
      </c>
      <c r="FM47">
        <v>26.9187</v>
      </c>
      <c r="FN47">
        <v>43.66</v>
      </c>
      <c r="FO47">
        <v>0</v>
      </c>
      <c r="FP47">
        <v>23.6314</v>
      </c>
      <c r="FQ47">
        <v>400</v>
      </c>
      <c r="FR47">
        <v>10</v>
      </c>
      <c r="FS47">
        <v>101.566</v>
      </c>
      <c r="FT47">
        <v>101.705</v>
      </c>
    </row>
    <row r="48" spans="1:176">
      <c r="A48">
        <v>24</v>
      </c>
      <c r="B48">
        <v>1673538224.6</v>
      </c>
      <c r="C48">
        <v>4067</v>
      </c>
      <c r="D48" t="s">
        <v>350</v>
      </c>
      <c r="E48" t="s">
        <v>351</v>
      </c>
      <c r="F48" t="s">
        <v>296</v>
      </c>
      <c r="H48">
        <v>1673538224.6</v>
      </c>
      <c r="I48">
        <f>(J48)/1000</f>
        <v>0</v>
      </c>
      <c r="J48">
        <f>IF(BD48, AM48, AG48)</f>
        <v>0</v>
      </c>
      <c r="K48">
        <f>IF(BD48, AH48, AF48)</f>
        <v>0</v>
      </c>
      <c r="L48">
        <f>BF48 - IF(AT48&gt;1, K48*BA48*100.0/(AV48*BT48), 0)</f>
        <v>0</v>
      </c>
      <c r="M48">
        <f>((S48-I48/2)*L48-K48)/(S48+I48/2)</f>
        <v>0</v>
      </c>
      <c r="N48">
        <f>M48*(BM48+BN48)/1000.0</f>
        <v>0</v>
      </c>
      <c r="O48">
        <f>(BF48 - IF(AT48&gt;1, K48*BA48*100.0/(AV48*BT48), 0))*(BM48+BN48)/1000.0</f>
        <v>0</v>
      </c>
      <c r="P48">
        <f>2.0/((1/R48-1/Q48)+SIGN(R48)*SQRT((1/R48-1/Q48)*(1/R48-1/Q48) + 4*BB48/((BB48+1)*(BB48+1))*(2*1/R48*1/Q48-1/Q48*1/Q48)))</f>
        <v>0</v>
      </c>
      <c r="Q48">
        <f>IF(LEFT(BC48,1)&lt;&gt;"0",IF(LEFT(BC48,1)="1",3.0,$B$7),$D$5+$E$5*(BT48*BM48/($K$5*1000))+$F$5*(BT48*BM48/($K$5*1000))*MAX(MIN(BA48,$J$5),$I$5)*MAX(MIN(BA48,$J$5),$I$5)+$G$5*MAX(MIN(BA48,$J$5),$I$5)*(BT48*BM48/($K$5*1000))+$H$5*(BT48*BM48/($K$5*1000))*(BT48*BM48/($K$5*1000)))</f>
        <v>0</v>
      </c>
      <c r="R48">
        <f>I48*(1000-(1000*0.61365*exp(17.502*V48/(240.97+V48))/(BM48+BN48)+BH48)/2)/(1000*0.61365*exp(17.502*V48/(240.97+V48))/(BM48+BN48)-BH48)</f>
        <v>0</v>
      </c>
      <c r="S48">
        <f>1/((BB48+1)/(P48/1.6)+1/(Q48/1.37)) + BB48/((BB48+1)/(P48/1.6) + BB48/(Q48/1.37))</f>
        <v>0</v>
      </c>
      <c r="T48">
        <f>(AW48*AZ48)</f>
        <v>0</v>
      </c>
      <c r="U48">
        <f>(BO48+(T48+2*0.95*5.67E-8*(((BO48+$B$9)+273)^4-(BO48+273)^4)-44100*I48)/(1.84*29.3*Q48+8*0.95*5.67E-8*(BO48+273)^3))</f>
        <v>0</v>
      </c>
      <c r="V48">
        <f>($C$9*BP48+$D$9*BQ48+$E$9*U48)</f>
        <v>0</v>
      </c>
      <c r="W48">
        <f>0.61365*exp(17.502*V48/(240.97+V48))</f>
        <v>0</v>
      </c>
      <c r="X48">
        <f>(Y48/Z48*100)</f>
        <v>0</v>
      </c>
      <c r="Y48">
        <f>BH48*(BM48+BN48)/1000</f>
        <v>0</v>
      </c>
      <c r="Z48">
        <f>0.61365*exp(17.502*BO48/(240.97+BO48))</f>
        <v>0</v>
      </c>
      <c r="AA48">
        <f>(W48-BH48*(BM48+BN48)/1000)</f>
        <v>0</v>
      </c>
      <c r="AB48">
        <f>(-I48*44100)</f>
        <v>0</v>
      </c>
      <c r="AC48">
        <f>2*29.3*Q48*0.92*(BO48-V48)</f>
        <v>0</v>
      </c>
      <c r="AD48">
        <f>2*0.95*5.67E-8*(((BO48+$B$9)+273)^4-(V48+273)^4)</f>
        <v>0</v>
      </c>
      <c r="AE48">
        <f>T48+AD48+AB48+AC48</f>
        <v>0</v>
      </c>
      <c r="AF48">
        <f>BL48*AT48*(BG48-BF48*(1000-AT48*BI48)/(1000-AT48*BH48))/(100*BA48)</f>
        <v>0</v>
      </c>
      <c r="AG48">
        <f>1000*BL48*AT48*(BH48-BI48)/(100*BA48*(1000-AT48*BH48))</f>
        <v>0</v>
      </c>
      <c r="AH48">
        <f>(AI48 - AJ48 - BM48*1E3/(8.314*(BO48+273.15)) * AL48/BL48 * AK48) * BL48/(100*BA48) * (1000 - BI48)/1000</f>
        <v>0</v>
      </c>
      <c r="AI48">
        <v>808.1790428629752</v>
      </c>
      <c r="AJ48">
        <v>808.8267636363638</v>
      </c>
      <c r="AK48">
        <v>-0.0001900753557318193</v>
      </c>
      <c r="AL48">
        <v>66.84861359028331</v>
      </c>
      <c r="AM48">
        <f>(AO48 - AN48 + BM48*1E3/(8.314*(BO48+273.15)) * AQ48/BL48 * AP48) * BL48/(100*BA48) * 1000/(1000 - AO48)</f>
        <v>0</v>
      </c>
      <c r="AN48">
        <v>9.994759579101563</v>
      </c>
      <c r="AO48">
        <v>9.948825575757576</v>
      </c>
      <c r="AP48">
        <v>-1.407882044167894E-06</v>
      </c>
      <c r="AQ48">
        <v>78.54239332913299</v>
      </c>
      <c r="AR48">
        <v>0</v>
      </c>
      <c r="AS48">
        <v>0</v>
      </c>
      <c r="AT48">
        <f>IF(AR48*$H$15&gt;=AV48,1.0,(AV48/(AV48-AR48*$H$15)))</f>
        <v>0</v>
      </c>
      <c r="AU48">
        <f>(AT48-1)*100</f>
        <v>0</v>
      </c>
      <c r="AV48">
        <f>MAX(0,($B$15+$C$15*BT48)/(1+$D$15*BT48)*BM48/(BO48+273)*$E$15)</f>
        <v>0</v>
      </c>
      <c r="AW48">
        <f>$B$13*BU48+$C$13*BV48+$F$13*BW48*(1-BZ48)</f>
        <v>0</v>
      </c>
      <c r="AX48">
        <f>AW48*AY48</f>
        <v>0</v>
      </c>
      <c r="AY48">
        <f>($B$13*$D$11+$C$13*$D$11+$F$13*((CJ48+CB48)/MAX(CJ48+CB48+CK48, 0.1)*$I$11+CK48/MAX(CJ48+CB48+CK48, 0.1)*$J$11))/($B$13+$C$13+$F$13)</f>
        <v>0</v>
      </c>
      <c r="AZ48">
        <f>($B$13*$K$11+$C$13*$K$11+$F$13*((CJ48+CB48)/MAX(CJ48+CB48+CK48, 0.1)*$P$11+CK48/MAX(CJ48+CB48+CK48, 0.1)*$Q$11))/($B$13+$C$13+$F$13)</f>
        <v>0</v>
      </c>
      <c r="BA48">
        <v>2</v>
      </c>
      <c r="BB48">
        <v>0.5</v>
      </c>
      <c r="BC48" t="s">
        <v>297</v>
      </c>
      <c r="BD48" t="b">
        <v>1</v>
      </c>
      <c r="BE48">
        <v>1673538224.6</v>
      </c>
      <c r="BF48">
        <v>800.779</v>
      </c>
      <c r="BG48">
        <v>800.114</v>
      </c>
      <c r="BH48">
        <v>9.94909</v>
      </c>
      <c r="BI48">
        <v>9.995509999999999</v>
      </c>
      <c r="BJ48">
        <v>800.17</v>
      </c>
      <c r="BK48">
        <v>9.893549999999999</v>
      </c>
      <c r="BL48">
        <v>600.011</v>
      </c>
      <c r="BM48">
        <v>99.30670000000001</v>
      </c>
      <c r="BN48">
        <v>0.09994550000000001</v>
      </c>
      <c r="BO48">
        <v>25.1965</v>
      </c>
      <c r="BP48">
        <v>25.0122</v>
      </c>
      <c r="BQ48">
        <v>999.9</v>
      </c>
      <c r="BR48">
        <v>0</v>
      </c>
      <c r="BS48">
        <v>0</v>
      </c>
      <c r="BT48">
        <v>10002.5</v>
      </c>
      <c r="BU48">
        <v>0</v>
      </c>
      <c r="BV48">
        <v>0.227307</v>
      </c>
      <c r="BW48">
        <v>0</v>
      </c>
      <c r="BX48">
        <v>0</v>
      </c>
      <c r="BY48">
        <v>0</v>
      </c>
      <c r="BZ48">
        <v>0</v>
      </c>
      <c r="CA48">
        <v>2.44</v>
      </c>
      <c r="CB48">
        <v>0</v>
      </c>
      <c r="CC48">
        <v>-21.8</v>
      </c>
      <c r="CD48">
        <v>-2.28</v>
      </c>
      <c r="CE48">
        <v>34.687</v>
      </c>
      <c r="CF48">
        <v>41.562</v>
      </c>
      <c r="CG48">
        <v>37.875</v>
      </c>
      <c r="CH48">
        <v>40.875</v>
      </c>
      <c r="CI48">
        <v>36.312</v>
      </c>
      <c r="CJ48">
        <v>0</v>
      </c>
      <c r="CK48">
        <v>0</v>
      </c>
      <c r="CL48">
        <v>0</v>
      </c>
      <c r="CM48">
        <v>1673538225.2</v>
      </c>
      <c r="CN48">
        <v>0</v>
      </c>
      <c r="CO48">
        <v>1673537805.1</v>
      </c>
      <c r="CP48" t="s">
        <v>347</v>
      </c>
      <c r="CQ48">
        <v>1673537805.1</v>
      </c>
      <c r="CR48">
        <v>1673537805.1</v>
      </c>
      <c r="CS48">
        <v>11</v>
      </c>
      <c r="CT48">
        <v>-0.08699999999999999</v>
      </c>
      <c r="CU48">
        <v>-0.007</v>
      </c>
      <c r="CV48">
        <v>-0.754</v>
      </c>
      <c r="CW48">
        <v>0.056</v>
      </c>
      <c r="CX48">
        <v>5</v>
      </c>
      <c r="CY48">
        <v>10</v>
      </c>
      <c r="CZ48">
        <v>0.24</v>
      </c>
      <c r="DA48">
        <v>0.13</v>
      </c>
      <c r="DB48">
        <v>800.0898048780488</v>
      </c>
      <c r="DC48">
        <v>0.09085714285800686</v>
      </c>
      <c r="DD48">
        <v>0.02215821106651046</v>
      </c>
      <c r="DE48">
        <v>1</v>
      </c>
      <c r="DF48">
        <v>9.997534375000001</v>
      </c>
      <c r="DG48">
        <v>-0.01025258790436276</v>
      </c>
      <c r="DH48">
        <v>0.002079709020361916</v>
      </c>
      <c r="DI48">
        <v>1</v>
      </c>
      <c r="DJ48">
        <v>2</v>
      </c>
      <c r="DK48">
        <v>2</v>
      </c>
      <c r="DL48" t="s">
        <v>299</v>
      </c>
      <c r="DM48">
        <v>3.17884</v>
      </c>
      <c r="DN48">
        <v>2.68311</v>
      </c>
      <c r="DO48">
        <v>0.14967</v>
      </c>
      <c r="DP48">
        <v>0.153545</v>
      </c>
      <c r="DQ48">
        <v>0.0583916</v>
      </c>
      <c r="DR48">
        <v>0.0613823</v>
      </c>
      <c r="DS48">
        <v>27593.8</v>
      </c>
      <c r="DT48">
        <v>21405.6</v>
      </c>
      <c r="DU48">
        <v>31899.3</v>
      </c>
      <c r="DV48">
        <v>23271.4</v>
      </c>
      <c r="DW48">
        <v>40359.7</v>
      </c>
      <c r="DX48">
        <v>26789.2</v>
      </c>
      <c r="DY48">
        <v>47473.6</v>
      </c>
      <c r="DZ48">
        <v>31516.9</v>
      </c>
      <c r="EA48">
        <v>2.19323</v>
      </c>
      <c r="EB48">
        <v>2.2782</v>
      </c>
      <c r="EC48">
        <v>0.033319</v>
      </c>
      <c r="ED48">
        <v>0</v>
      </c>
      <c r="EE48">
        <v>100</v>
      </c>
      <c r="EF48">
        <v>100</v>
      </c>
      <c r="EG48">
        <v>0.609</v>
      </c>
      <c r="EH48">
        <v>0.0555</v>
      </c>
      <c r="EI48">
        <v>-0.7726760923479419</v>
      </c>
      <c r="EJ48">
        <v>0.003316852167042556</v>
      </c>
      <c r="EK48">
        <v>-2.920790098003309E-06</v>
      </c>
      <c r="EL48">
        <v>1.167992686709218E-09</v>
      </c>
      <c r="EM48">
        <v>-0.0002320111262094915</v>
      </c>
      <c r="EN48">
        <v>0.01054205470485779</v>
      </c>
      <c r="EO48">
        <v>-0.0006985154870527117</v>
      </c>
      <c r="EP48">
        <v>2.048592975971164E-05</v>
      </c>
      <c r="EQ48">
        <v>5</v>
      </c>
      <c r="ER48">
        <v>2041</v>
      </c>
      <c r="ES48">
        <v>1</v>
      </c>
      <c r="ET48">
        <v>19</v>
      </c>
      <c r="EU48">
        <v>7</v>
      </c>
      <c r="EV48">
        <v>7</v>
      </c>
      <c r="EW48">
        <v>2.3584</v>
      </c>
      <c r="EX48">
        <v>2.67456</v>
      </c>
      <c r="EY48">
        <v>2.24731</v>
      </c>
      <c r="EZ48">
        <v>2.60498</v>
      </c>
      <c r="FA48">
        <v>2.19849</v>
      </c>
      <c r="FB48">
        <v>2.41821</v>
      </c>
      <c r="FC48">
        <v>37.6022</v>
      </c>
      <c r="FD48">
        <v>24.2626</v>
      </c>
      <c r="FE48">
        <v>18</v>
      </c>
      <c r="FF48">
        <v>625.237</v>
      </c>
      <c r="FG48">
        <v>817.999</v>
      </c>
      <c r="FH48">
        <v>23.5567</v>
      </c>
      <c r="FI48">
        <v>27.5187</v>
      </c>
      <c r="FJ48">
        <v>30.0001</v>
      </c>
      <c r="FK48">
        <v>27.5106</v>
      </c>
      <c r="FL48">
        <v>27.5107</v>
      </c>
      <c r="FM48">
        <v>47.1791</v>
      </c>
      <c r="FN48">
        <v>43.66</v>
      </c>
      <c r="FO48">
        <v>0</v>
      </c>
      <c r="FP48">
        <v>23.5409</v>
      </c>
      <c r="FQ48">
        <v>800</v>
      </c>
      <c r="FR48">
        <v>10</v>
      </c>
      <c r="FS48">
        <v>101.569</v>
      </c>
      <c r="FT48">
        <v>101.706</v>
      </c>
    </row>
    <row r="49" spans="1:176">
      <c r="A49">
        <v>25</v>
      </c>
      <c r="B49">
        <v>1673538346.1</v>
      </c>
      <c r="C49">
        <v>4188.5</v>
      </c>
      <c r="D49" t="s">
        <v>352</v>
      </c>
      <c r="E49" t="s">
        <v>353</v>
      </c>
      <c r="F49" t="s">
        <v>296</v>
      </c>
      <c r="H49">
        <v>1673538346.1</v>
      </c>
      <c r="I49">
        <f>(J49)/1000</f>
        <v>0</v>
      </c>
      <c r="J49">
        <f>IF(BD49, AM49, AG49)</f>
        <v>0</v>
      </c>
      <c r="K49">
        <f>IF(BD49, AH49, AF49)</f>
        <v>0</v>
      </c>
      <c r="L49">
        <f>BF49 - IF(AT49&gt;1, K49*BA49*100.0/(AV49*BT49), 0)</f>
        <v>0</v>
      </c>
      <c r="M49">
        <f>((S49-I49/2)*L49-K49)/(S49+I49/2)</f>
        <v>0</v>
      </c>
      <c r="N49">
        <f>M49*(BM49+BN49)/1000.0</f>
        <v>0</v>
      </c>
      <c r="O49">
        <f>(BF49 - IF(AT49&gt;1, K49*BA49*100.0/(AV49*BT49), 0))*(BM49+BN49)/1000.0</f>
        <v>0</v>
      </c>
      <c r="P49">
        <f>2.0/((1/R49-1/Q49)+SIGN(R49)*SQRT((1/R49-1/Q49)*(1/R49-1/Q49) + 4*BB49/((BB49+1)*(BB49+1))*(2*1/R49*1/Q49-1/Q49*1/Q49)))</f>
        <v>0</v>
      </c>
      <c r="Q49">
        <f>IF(LEFT(BC49,1)&lt;&gt;"0",IF(LEFT(BC49,1)="1",3.0,$B$7),$D$5+$E$5*(BT49*BM49/($K$5*1000))+$F$5*(BT49*BM49/($K$5*1000))*MAX(MIN(BA49,$J$5),$I$5)*MAX(MIN(BA49,$J$5),$I$5)+$G$5*MAX(MIN(BA49,$J$5),$I$5)*(BT49*BM49/($K$5*1000))+$H$5*(BT49*BM49/($K$5*1000))*(BT49*BM49/($K$5*1000)))</f>
        <v>0</v>
      </c>
      <c r="R49">
        <f>I49*(1000-(1000*0.61365*exp(17.502*V49/(240.97+V49))/(BM49+BN49)+BH49)/2)/(1000*0.61365*exp(17.502*V49/(240.97+V49))/(BM49+BN49)-BH49)</f>
        <v>0</v>
      </c>
      <c r="S49">
        <f>1/((BB49+1)/(P49/1.6)+1/(Q49/1.37)) + BB49/((BB49+1)/(P49/1.6) + BB49/(Q49/1.37))</f>
        <v>0</v>
      </c>
      <c r="T49">
        <f>(AW49*AZ49)</f>
        <v>0</v>
      </c>
      <c r="U49">
        <f>(BO49+(T49+2*0.95*5.67E-8*(((BO49+$B$9)+273)^4-(BO49+273)^4)-44100*I49)/(1.84*29.3*Q49+8*0.95*5.67E-8*(BO49+273)^3))</f>
        <v>0</v>
      </c>
      <c r="V49">
        <f>($C$9*BP49+$D$9*BQ49+$E$9*U49)</f>
        <v>0</v>
      </c>
      <c r="W49">
        <f>0.61365*exp(17.502*V49/(240.97+V49))</f>
        <v>0</v>
      </c>
      <c r="X49">
        <f>(Y49/Z49*100)</f>
        <v>0</v>
      </c>
      <c r="Y49">
        <f>BH49*(BM49+BN49)/1000</f>
        <v>0</v>
      </c>
      <c r="Z49">
        <f>0.61365*exp(17.502*BO49/(240.97+BO49))</f>
        <v>0</v>
      </c>
      <c r="AA49">
        <f>(W49-BH49*(BM49+BN49)/1000)</f>
        <v>0</v>
      </c>
      <c r="AB49">
        <f>(-I49*44100)</f>
        <v>0</v>
      </c>
      <c r="AC49">
        <f>2*29.3*Q49*0.92*(BO49-V49)</f>
        <v>0</v>
      </c>
      <c r="AD49">
        <f>2*0.95*5.67E-8*(((BO49+$B$9)+273)^4-(V49+273)^4)</f>
        <v>0</v>
      </c>
      <c r="AE49">
        <f>T49+AD49+AB49+AC49</f>
        <v>0</v>
      </c>
      <c r="AF49">
        <f>BL49*AT49*(BG49-BF49*(1000-AT49*BI49)/(1000-AT49*BH49))/(100*BA49)</f>
        <v>0</v>
      </c>
      <c r="AG49">
        <f>1000*BL49*AT49*(BH49-BI49)/(100*BA49*(1000-AT49*BH49))</f>
        <v>0</v>
      </c>
      <c r="AH49">
        <f>(AI49 - AJ49 - BM49*1E3/(8.314*(BO49+273.15)) * AL49/BL49 * AK49) * BL49/(100*BA49) * (1000 - BI49)/1000</f>
        <v>0</v>
      </c>
      <c r="AI49">
        <v>1212.114288579819</v>
      </c>
      <c r="AJ49">
        <v>1212.831939393939</v>
      </c>
      <c r="AK49">
        <v>0.0001385974312020563</v>
      </c>
      <c r="AL49">
        <v>66.84861359028331</v>
      </c>
      <c r="AM49">
        <f>(AO49 - AN49 + BM49*1E3/(8.314*(BO49+273.15)) * AQ49/BL49 * AP49) * BL49/(100*BA49) * 1000/(1000 - AO49)</f>
        <v>0</v>
      </c>
      <c r="AN49">
        <v>9.983986999466515</v>
      </c>
      <c r="AO49">
        <v>9.944079151515151</v>
      </c>
      <c r="AP49">
        <v>-1.836247451245882E-07</v>
      </c>
      <c r="AQ49">
        <v>78.54239332913299</v>
      </c>
      <c r="AR49">
        <v>0</v>
      </c>
      <c r="AS49">
        <v>0</v>
      </c>
      <c r="AT49">
        <f>IF(AR49*$H$15&gt;=AV49,1.0,(AV49/(AV49-AR49*$H$15)))</f>
        <v>0</v>
      </c>
      <c r="AU49">
        <f>(AT49-1)*100</f>
        <v>0</v>
      </c>
      <c r="AV49">
        <f>MAX(0,($B$15+$C$15*BT49)/(1+$D$15*BT49)*BM49/(BO49+273)*$E$15)</f>
        <v>0</v>
      </c>
      <c r="AW49">
        <f>$B$13*BU49+$C$13*BV49+$F$13*BW49*(1-BZ49)</f>
        <v>0</v>
      </c>
      <c r="AX49">
        <f>AW49*AY49</f>
        <v>0</v>
      </c>
      <c r="AY49">
        <f>($B$13*$D$11+$C$13*$D$11+$F$13*((CJ49+CB49)/MAX(CJ49+CB49+CK49, 0.1)*$I$11+CK49/MAX(CJ49+CB49+CK49, 0.1)*$J$11))/($B$13+$C$13+$F$13)</f>
        <v>0</v>
      </c>
      <c r="AZ49">
        <f>($B$13*$K$11+$C$13*$K$11+$F$13*((CJ49+CB49)/MAX(CJ49+CB49+CK49, 0.1)*$P$11+CK49/MAX(CJ49+CB49+CK49, 0.1)*$Q$11))/($B$13+$C$13+$F$13)</f>
        <v>0</v>
      </c>
      <c r="BA49">
        <v>2</v>
      </c>
      <c r="BB49">
        <v>0.5</v>
      </c>
      <c r="BC49" t="s">
        <v>297</v>
      </c>
      <c r="BD49" t="b">
        <v>1</v>
      </c>
      <c r="BE49">
        <v>1673538346.1</v>
      </c>
      <c r="BF49">
        <v>1200.79</v>
      </c>
      <c r="BG49">
        <v>1200.04</v>
      </c>
      <c r="BH49">
        <v>9.944240000000001</v>
      </c>
      <c r="BI49">
        <v>9.98396</v>
      </c>
      <c r="BJ49">
        <v>1199.77</v>
      </c>
      <c r="BK49">
        <v>9.888719999999999</v>
      </c>
      <c r="BL49">
        <v>599.957</v>
      </c>
      <c r="BM49">
        <v>99.31610000000001</v>
      </c>
      <c r="BN49">
        <v>0.099788</v>
      </c>
      <c r="BO49">
        <v>25.1992</v>
      </c>
      <c r="BP49">
        <v>24.9963</v>
      </c>
      <c r="BQ49">
        <v>999.9</v>
      </c>
      <c r="BR49">
        <v>0</v>
      </c>
      <c r="BS49">
        <v>0</v>
      </c>
      <c r="BT49">
        <v>10001.2</v>
      </c>
      <c r="BU49">
        <v>0</v>
      </c>
      <c r="BV49">
        <v>0.227307</v>
      </c>
      <c r="BW49">
        <v>0</v>
      </c>
      <c r="BX49">
        <v>0</v>
      </c>
      <c r="BY49">
        <v>0</v>
      </c>
      <c r="BZ49">
        <v>0</v>
      </c>
      <c r="CA49">
        <v>1.48</v>
      </c>
      <c r="CB49">
        <v>0</v>
      </c>
      <c r="CC49">
        <v>-15.82</v>
      </c>
      <c r="CD49">
        <v>-2.29</v>
      </c>
      <c r="CE49">
        <v>34.812</v>
      </c>
      <c r="CF49">
        <v>40.312</v>
      </c>
      <c r="CG49">
        <v>37.625</v>
      </c>
      <c r="CH49">
        <v>39.625</v>
      </c>
      <c r="CI49">
        <v>36</v>
      </c>
      <c r="CJ49">
        <v>0</v>
      </c>
      <c r="CK49">
        <v>0</v>
      </c>
      <c r="CL49">
        <v>0</v>
      </c>
      <c r="CM49">
        <v>1673538347</v>
      </c>
      <c r="CN49">
        <v>0</v>
      </c>
      <c r="CO49">
        <v>1673537805.1</v>
      </c>
      <c r="CP49" t="s">
        <v>347</v>
      </c>
      <c r="CQ49">
        <v>1673537805.1</v>
      </c>
      <c r="CR49">
        <v>1673537805.1</v>
      </c>
      <c r="CS49">
        <v>11</v>
      </c>
      <c r="CT49">
        <v>-0.08699999999999999</v>
      </c>
      <c r="CU49">
        <v>-0.007</v>
      </c>
      <c r="CV49">
        <v>-0.754</v>
      </c>
      <c r="CW49">
        <v>0.056</v>
      </c>
      <c r="CX49">
        <v>5</v>
      </c>
      <c r="CY49">
        <v>10</v>
      </c>
      <c r="CZ49">
        <v>0.24</v>
      </c>
      <c r="DA49">
        <v>0.13</v>
      </c>
      <c r="DB49">
        <v>1200.00487804878</v>
      </c>
      <c r="DC49">
        <v>-0.07651567944270454</v>
      </c>
      <c r="DD49">
        <v>0.03186265887111804</v>
      </c>
      <c r="DE49">
        <v>1</v>
      </c>
      <c r="DF49">
        <v>9.98729625</v>
      </c>
      <c r="DG49">
        <v>-0.01259381153304189</v>
      </c>
      <c r="DH49">
        <v>0.002488466583561023</v>
      </c>
      <c r="DI49">
        <v>1</v>
      </c>
      <c r="DJ49">
        <v>2</v>
      </c>
      <c r="DK49">
        <v>2</v>
      </c>
      <c r="DL49" t="s">
        <v>299</v>
      </c>
      <c r="DM49">
        <v>3.17872</v>
      </c>
      <c r="DN49">
        <v>2.68294</v>
      </c>
      <c r="DO49">
        <v>0.194361</v>
      </c>
      <c r="DP49">
        <v>0.199252</v>
      </c>
      <c r="DQ49">
        <v>0.0583762</v>
      </c>
      <c r="DR49">
        <v>0.0613352</v>
      </c>
      <c r="DS49">
        <v>26143.3</v>
      </c>
      <c r="DT49">
        <v>20249.3</v>
      </c>
      <c r="DU49">
        <v>31899.1</v>
      </c>
      <c r="DV49">
        <v>23271</v>
      </c>
      <c r="DW49">
        <v>40361.9</v>
      </c>
      <c r="DX49">
        <v>26791.5</v>
      </c>
      <c r="DY49">
        <v>47473</v>
      </c>
      <c r="DZ49">
        <v>31516.3</v>
      </c>
      <c r="EA49">
        <v>2.19307</v>
      </c>
      <c r="EB49">
        <v>2.27962</v>
      </c>
      <c r="EC49">
        <v>0.0331029</v>
      </c>
      <c r="ED49">
        <v>0</v>
      </c>
      <c r="EE49">
        <v>100</v>
      </c>
      <c r="EF49">
        <v>100</v>
      </c>
      <c r="EG49">
        <v>1.02</v>
      </c>
      <c r="EH49">
        <v>0.0555</v>
      </c>
      <c r="EI49">
        <v>-0.7726760923479419</v>
      </c>
      <c r="EJ49">
        <v>0.003316852167042556</v>
      </c>
      <c r="EK49">
        <v>-2.920790098003309E-06</v>
      </c>
      <c r="EL49">
        <v>1.167992686709218E-09</v>
      </c>
      <c r="EM49">
        <v>-0.0002320111262094915</v>
      </c>
      <c r="EN49">
        <v>0.01054205470485779</v>
      </c>
      <c r="EO49">
        <v>-0.0006985154870527117</v>
      </c>
      <c r="EP49">
        <v>2.048592975971164E-05</v>
      </c>
      <c r="EQ49">
        <v>5</v>
      </c>
      <c r="ER49">
        <v>2041</v>
      </c>
      <c r="ES49">
        <v>1</v>
      </c>
      <c r="ET49">
        <v>19</v>
      </c>
      <c r="EU49">
        <v>9</v>
      </c>
      <c r="EV49">
        <v>9</v>
      </c>
      <c r="EW49">
        <v>3.27393</v>
      </c>
      <c r="EX49">
        <v>2.65381</v>
      </c>
      <c r="EY49">
        <v>2.24731</v>
      </c>
      <c r="EZ49">
        <v>2.6062</v>
      </c>
      <c r="FA49">
        <v>2.19849</v>
      </c>
      <c r="FB49">
        <v>2.4292</v>
      </c>
      <c r="FC49">
        <v>37.5781</v>
      </c>
      <c r="FD49">
        <v>24.2539</v>
      </c>
      <c r="FE49">
        <v>18</v>
      </c>
      <c r="FF49">
        <v>625.052</v>
      </c>
      <c r="FG49">
        <v>819.312</v>
      </c>
      <c r="FH49">
        <v>23.4749</v>
      </c>
      <c r="FI49">
        <v>27.5106</v>
      </c>
      <c r="FJ49">
        <v>30.0001</v>
      </c>
      <c r="FK49">
        <v>27.5033</v>
      </c>
      <c r="FL49">
        <v>27.5014</v>
      </c>
      <c r="FM49">
        <v>65.49460000000001</v>
      </c>
      <c r="FN49">
        <v>43.66</v>
      </c>
      <c r="FO49">
        <v>0</v>
      </c>
      <c r="FP49">
        <v>23.4736</v>
      </c>
      <c r="FQ49">
        <v>1200</v>
      </c>
      <c r="FR49">
        <v>10</v>
      </c>
      <c r="FS49">
        <v>101.569</v>
      </c>
      <c r="FT49">
        <v>101.704</v>
      </c>
    </row>
    <row r="50" spans="1:176">
      <c r="A50">
        <v>26</v>
      </c>
      <c r="B50">
        <v>1673538468.1</v>
      </c>
      <c r="C50">
        <v>4310.5</v>
      </c>
      <c r="D50" t="s">
        <v>354</v>
      </c>
      <c r="E50" t="s">
        <v>355</v>
      </c>
      <c r="F50" t="s">
        <v>296</v>
      </c>
      <c r="H50">
        <v>1673538468.1</v>
      </c>
      <c r="I50">
        <f>(J50)/1000</f>
        <v>0</v>
      </c>
      <c r="J50">
        <f>IF(BD50, AM50, AG50)</f>
        <v>0</v>
      </c>
      <c r="K50">
        <f>IF(BD50, AH50, AF50)</f>
        <v>0</v>
      </c>
      <c r="L50">
        <f>BF50 - IF(AT50&gt;1, K50*BA50*100.0/(AV50*BT50), 0)</f>
        <v>0</v>
      </c>
      <c r="M50">
        <f>((S50-I50/2)*L50-K50)/(S50+I50/2)</f>
        <v>0</v>
      </c>
      <c r="N50">
        <f>M50*(BM50+BN50)/1000.0</f>
        <v>0</v>
      </c>
      <c r="O50">
        <f>(BF50 - IF(AT50&gt;1, K50*BA50*100.0/(AV50*BT50), 0))*(BM50+BN50)/1000.0</f>
        <v>0</v>
      </c>
      <c r="P50">
        <f>2.0/((1/R50-1/Q50)+SIGN(R50)*SQRT((1/R50-1/Q50)*(1/R50-1/Q50) + 4*BB50/((BB50+1)*(BB50+1))*(2*1/R50*1/Q50-1/Q50*1/Q50)))</f>
        <v>0</v>
      </c>
      <c r="Q50">
        <f>IF(LEFT(BC50,1)&lt;&gt;"0",IF(LEFT(BC50,1)="1",3.0,$B$7),$D$5+$E$5*(BT50*BM50/($K$5*1000))+$F$5*(BT50*BM50/($K$5*1000))*MAX(MIN(BA50,$J$5),$I$5)*MAX(MIN(BA50,$J$5),$I$5)+$G$5*MAX(MIN(BA50,$J$5),$I$5)*(BT50*BM50/($K$5*1000))+$H$5*(BT50*BM50/($K$5*1000))*(BT50*BM50/($K$5*1000)))</f>
        <v>0</v>
      </c>
      <c r="R50">
        <f>I50*(1000-(1000*0.61365*exp(17.502*V50/(240.97+V50))/(BM50+BN50)+BH50)/2)/(1000*0.61365*exp(17.502*V50/(240.97+V50))/(BM50+BN50)-BH50)</f>
        <v>0</v>
      </c>
      <c r="S50">
        <f>1/((BB50+1)/(P50/1.6)+1/(Q50/1.37)) + BB50/((BB50+1)/(P50/1.6) + BB50/(Q50/1.37))</f>
        <v>0</v>
      </c>
      <c r="T50">
        <f>(AW50*AZ50)</f>
        <v>0</v>
      </c>
      <c r="U50">
        <f>(BO50+(T50+2*0.95*5.67E-8*(((BO50+$B$9)+273)^4-(BO50+273)^4)-44100*I50)/(1.84*29.3*Q50+8*0.95*5.67E-8*(BO50+273)^3))</f>
        <v>0</v>
      </c>
      <c r="V50">
        <f>($C$9*BP50+$D$9*BQ50+$E$9*U50)</f>
        <v>0</v>
      </c>
      <c r="W50">
        <f>0.61365*exp(17.502*V50/(240.97+V50))</f>
        <v>0</v>
      </c>
      <c r="X50">
        <f>(Y50/Z50*100)</f>
        <v>0</v>
      </c>
      <c r="Y50">
        <f>BH50*(BM50+BN50)/1000</f>
        <v>0</v>
      </c>
      <c r="Z50">
        <f>0.61365*exp(17.502*BO50/(240.97+BO50))</f>
        <v>0</v>
      </c>
      <c r="AA50">
        <f>(W50-BH50*(BM50+BN50)/1000)</f>
        <v>0</v>
      </c>
      <c r="AB50">
        <f>(-I50*44100)</f>
        <v>0</v>
      </c>
      <c r="AC50">
        <f>2*29.3*Q50*0.92*(BO50-V50)</f>
        <v>0</v>
      </c>
      <c r="AD50">
        <f>2*0.95*5.67E-8*(((BO50+$B$9)+273)^4-(V50+273)^4)</f>
        <v>0</v>
      </c>
      <c r="AE50">
        <f>T50+AD50+AB50+AC50</f>
        <v>0</v>
      </c>
      <c r="AF50">
        <f>BL50*AT50*(BG50-BF50*(1000-AT50*BI50)/(1000-AT50*BH50))/(100*BA50)</f>
        <v>0</v>
      </c>
      <c r="AG50">
        <f>1000*BL50*AT50*(BH50-BI50)/(100*BA50*(1000-AT50*BH50))</f>
        <v>0</v>
      </c>
      <c r="AH50">
        <f>(AI50 - AJ50 - BM50*1E3/(8.314*(BO50+273.15)) * AL50/BL50 * AK50) * BL50/(100*BA50) * (1000 - BI50)/1000</f>
        <v>0</v>
      </c>
      <c r="AI50">
        <v>1414.114786901529</v>
      </c>
      <c r="AJ50">
        <v>1415.004303030303</v>
      </c>
      <c r="AK50">
        <v>-0.006108131765979344</v>
      </c>
      <c r="AL50">
        <v>66.84861359028331</v>
      </c>
      <c r="AM50">
        <f>(AO50 - AN50 + BM50*1E3/(8.314*(BO50+273.15)) * AQ50/BL50 * AP50) * BL50/(100*BA50) * 1000/(1000 - AO50)</f>
        <v>0</v>
      </c>
      <c r="AN50">
        <v>9.957410334255153</v>
      </c>
      <c r="AO50">
        <v>9.928522121212119</v>
      </c>
      <c r="AP50">
        <v>-3.602389115253175E-07</v>
      </c>
      <c r="AQ50">
        <v>78.54239332913299</v>
      </c>
      <c r="AR50">
        <v>0</v>
      </c>
      <c r="AS50">
        <v>0</v>
      </c>
      <c r="AT50">
        <f>IF(AR50*$H$15&gt;=AV50,1.0,(AV50/(AV50-AR50*$H$15)))</f>
        <v>0</v>
      </c>
      <c r="AU50">
        <f>(AT50-1)*100</f>
        <v>0</v>
      </c>
      <c r="AV50">
        <f>MAX(0,($B$15+$C$15*BT50)/(1+$D$15*BT50)*BM50/(BO50+273)*$E$15)</f>
        <v>0</v>
      </c>
      <c r="AW50">
        <f>$B$13*BU50+$C$13*BV50+$F$13*BW50*(1-BZ50)</f>
        <v>0</v>
      </c>
      <c r="AX50">
        <f>AW50*AY50</f>
        <v>0</v>
      </c>
      <c r="AY50">
        <f>($B$13*$D$11+$C$13*$D$11+$F$13*((CJ50+CB50)/MAX(CJ50+CB50+CK50, 0.1)*$I$11+CK50/MAX(CJ50+CB50+CK50, 0.1)*$J$11))/($B$13+$C$13+$F$13)</f>
        <v>0</v>
      </c>
      <c r="AZ50">
        <f>($B$13*$K$11+$C$13*$K$11+$F$13*((CJ50+CB50)/MAX(CJ50+CB50+CK50, 0.1)*$P$11+CK50/MAX(CJ50+CB50+CK50, 0.1)*$Q$11))/($B$13+$C$13+$F$13)</f>
        <v>0</v>
      </c>
      <c r="BA50">
        <v>2</v>
      </c>
      <c r="BB50">
        <v>0.5</v>
      </c>
      <c r="BC50" t="s">
        <v>297</v>
      </c>
      <c r="BD50" t="b">
        <v>1</v>
      </c>
      <c r="BE50">
        <v>1673538468.1</v>
      </c>
      <c r="BF50">
        <v>1400.97</v>
      </c>
      <c r="BG50">
        <v>1399.92</v>
      </c>
      <c r="BH50">
        <v>9.92831</v>
      </c>
      <c r="BI50">
        <v>9.957280000000001</v>
      </c>
      <c r="BJ50">
        <v>1399.62</v>
      </c>
      <c r="BK50">
        <v>9.87284</v>
      </c>
      <c r="BL50">
        <v>600.023</v>
      </c>
      <c r="BM50">
        <v>99.3215</v>
      </c>
      <c r="BN50">
        <v>0.100074</v>
      </c>
      <c r="BO50">
        <v>25.1664</v>
      </c>
      <c r="BP50">
        <v>24.9938</v>
      </c>
      <c r="BQ50">
        <v>999.9</v>
      </c>
      <c r="BR50">
        <v>0</v>
      </c>
      <c r="BS50">
        <v>0</v>
      </c>
      <c r="BT50">
        <v>10010</v>
      </c>
      <c r="BU50">
        <v>0</v>
      </c>
      <c r="BV50">
        <v>0.227307</v>
      </c>
      <c r="BW50">
        <v>0</v>
      </c>
      <c r="BX50">
        <v>0</v>
      </c>
      <c r="BY50">
        <v>0</v>
      </c>
      <c r="BZ50">
        <v>0</v>
      </c>
      <c r="CA50">
        <v>2.06</v>
      </c>
      <c r="CB50">
        <v>0</v>
      </c>
      <c r="CC50">
        <v>-14.71</v>
      </c>
      <c r="CD50">
        <v>-1.36</v>
      </c>
      <c r="CE50">
        <v>33.75</v>
      </c>
      <c r="CF50">
        <v>38.312</v>
      </c>
      <c r="CG50">
        <v>36.25</v>
      </c>
      <c r="CH50">
        <v>37</v>
      </c>
      <c r="CI50">
        <v>34.875</v>
      </c>
      <c r="CJ50">
        <v>0</v>
      </c>
      <c r="CK50">
        <v>0</v>
      </c>
      <c r="CL50">
        <v>0</v>
      </c>
      <c r="CM50">
        <v>1673538468.8</v>
      </c>
      <c r="CN50">
        <v>0</v>
      </c>
      <c r="CO50">
        <v>1673537805.1</v>
      </c>
      <c r="CP50" t="s">
        <v>347</v>
      </c>
      <c r="CQ50">
        <v>1673537805.1</v>
      </c>
      <c r="CR50">
        <v>1673537805.1</v>
      </c>
      <c r="CS50">
        <v>11</v>
      </c>
      <c r="CT50">
        <v>-0.08699999999999999</v>
      </c>
      <c r="CU50">
        <v>-0.007</v>
      </c>
      <c r="CV50">
        <v>-0.754</v>
      </c>
      <c r="CW50">
        <v>0.056</v>
      </c>
      <c r="CX50">
        <v>5</v>
      </c>
      <c r="CY50">
        <v>10</v>
      </c>
      <c r="CZ50">
        <v>0.24</v>
      </c>
      <c r="DA50">
        <v>0.13</v>
      </c>
      <c r="DB50">
        <v>1399.999024390244</v>
      </c>
      <c r="DC50">
        <v>0.07212543554277039</v>
      </c>
      <c r="DD50">
        <v>0.06525017065850319</v>
      </c>
      <c r="DE50">
        <v>1</v>
      </c>
      <c r="DF50">
        <v>9.961572624999999</v>
      </c>
      <c r="DG50">
        <v>-0.01452367088606758</v>
      </c>
      <c r="DH50">
        <v>0.002921735247994797</v>
      </c>
      <c r="DI50">
        <v>1</v>
      </c>
      <c r="DJ50">
        <v>2</v>
      </c>
      <c r="DK50">
        <v>2</v>
      </c>
      <c r="DL50" t="s">
        <v>299</v>
      </c>
      <c r="DM50">
        <v>3.17888</v>
      </c>
      <c r="DN50">
        <v>2.68331</v>
      </c>
      <c r="DO50">
        <v>0.213669</v>
      </c>
      <c r="DP50">
        <v>0.218943</v>
      </c>
      <c r="DQ50">
        <v>0.0583087</v>
      </c>
      <c r="DR50">
        <v>0.0612146</v>
      </c>
      <c r="DS50">
        <v>25518.1</v>
      </c>
      <c r="DT50">
        <v>19751.6</v>
      </c>
      <c r="DU50">
        <v>31900.8</v>
      </c>
      <c r="DV50">
        <v>23271.3</v>
      </c>
      <c r="DW50">
        <v>40367.9</v>
      </c>
      <c r="DX50">
        <v>26795.9</v>
      </c>
      <c r="DY50">
        <v>47475.7</v>
      </c>
      <c r="DZ50">
        <v>31516.7</v>
      </c>
      <c r="EA50">
        <v>2.19327</v>
      </c>
      <c r="EB50">
        <v>2.28017</v>
      </c>
      <c r="EC50">
        <v>0.0328273</v>
      </c>
      <c r="ED50">
        <v>0</v>
      </c>
      <c r="EE50">
        <v>100</v>
      </c>
      <c r="EF50">
        <v>100</v>
      </c>
      <c r="EG50">
        <v>1.35</v>
      </c>
      <c r="EH50">
        <v>0.0555</v>
      </c>
      <c r="EI50">
        <v>-0.7726760923479419</v>
      </c>
      <c r="EJ50">
        <v>0.003316852167042556</v>
      </c>
      <c r="EK50">
        <v>-2.920790098003309E-06</v>
      </c>
      <c r="EL50">
        <v>1.167992686709218E-09</v>
      </c>
      <c r="EM50">
        <v>-0.0002320111262094915</v>
      </c>
      <c r="EN50">
        <v>0.01054205470485779</v>
      </c>
      <c r="EO50">
        <v>-0.0006985154870527117</v>
      </c>
      <c r="EP50">
        <v>2.048592975971164E-05</v>
      </c>
      <c r="EQ50">
        <v>5</v>
      </c>
      <c r="ER50">
        <v>2041</v>
      </c>
      <c r="ES50">
        <v>1</v>
      </c>
      <c r="ET50">
        <v>19</v>
      </c>
      <c r="EU50">
        <v>11.1</v>
      </c>
      <c r="EV50">
        <v>11.1</v>
      </c>
      <c r="EW50">
        <v>3.70483</v>
      </c>
      <c r="EX50">
        <v>2.65747</v>
      </c>
      <c r="EY50">
        <v>2.24731</v>
      </c>
      <c r="EZ50">
        <v>2.6062</v>
      </c>
      <c r="FA50">
        <v>2.19849</v>
      </c>
      <c r="FB50">
        <v>2.33521</v>
      </c>
      <c r="FC50">
        <v>37.554</v>
      </c>
      <c r="FD50">
        <v>24.2539</v>
      </c>
      <c r="FE50">
        <v>18</v>
      </c>
      <c r="FF50">
        <v>625.1</v>
      </c>
      <c r="FG50">
        <v>819.735</v>
      </c>
      <c r="FH50">
        <v>23.627</v>
      </c>
      <c r="FI50">
        <v>27.5036</v>
      </c>
      <c r="FJ50">
        <v>30.0001</v>
      </c>
      <c r="FK50">
        <v>27.494</v>
      </c>
      <c r="FL50">
        <v>27.492</v>
      </c>
      <c r="FM50">
        <v>74.083</v>
      </c>
      <c r="FN50">
        <v>43.66</v>
      </c>
      <c r="FO50">
        <v>0</v>
      </c>
      <c r="FP50">
        <v>23.6286</v>
      </c>
      <c r="FQ50">
        <v>1400</v>
      </c>
      <c r="FR50">
        <v>10</v>
      </c>
      <c r="FS50">
        <v>101.574</v>
      </c>
      <c r="FT50">
        <v>101.705</v>
      </c>
    </row>
    <row r="51" spans="1:176">
      <c r="A51">
        <v>27</v>
      </c>
      <c r="B51">
        <v>1673538594.1</v>
      </c>
      <c r="C51">
        <v>4436.5</v>
      </c>
      <c r="D51" t="s">
        <v>356</v>
      </c>
      <c r="E51" t="s">
        <v>357</v>
      </c>
      <c r="F51" t="s">
        <v>296</v>
      </c>
      <c r="H51">
        <v>1673538594.1</v>
      </c>
      <c r="I51">
        <f>(J51)/1000</f>
        <v>0</v>
      </c>
      <c r="J51">
        <f>IF(BD51, AM51, AG51)</f>
        <v>0</v>
      </c>
      <c r="K51">
        <f>IF(BD51, AH51, AF51)</f>
        <v>0</v>
      </c>
      <c r="L51">
        <f>BF51 - IF(AT51&gt;1, K51*BA51*100.0/(AV51*BT51), 0)</f>
        <v>0</v>
      </c>
      <c r="M51">
        <f>((S51-I51/2)*L51-K51)/(S51+I51/2)</f>
        <v>0</v>
      </c>
      <c r="N51">
        <f>M51*(BM51+BN51)/1000.0</f>
        <v>0</v>
      </c>
      <c r="O51">
        <f>(BF51 - IF(AT51&gt;1, K51*BA51*100.0/(AV51*BT51), 0))*(BM51+BN51)/1000.0</f>
        <v>0</v>
      </c>
      <c r="P51">
        <f>2.0/((1/R51-1/Q51)+SIGN(R51)*SQRT((1/R51-1/Q51)*(1/R51-1/Q51) + 4*BB51/((BB51+1)*(BB51+1))*(2*1/R51*1/Q51-1/Q51*1/Q51)))</f>
        <v>0</v>
      </c>
      <c r="Q51">
        <f>IF(LEFT(BC51,1)&lt;&gt;"0",IF(LEFT(BC51,1)="1",3.0,$B$7),$D$5+$E$5*(BT51*BM51/($K$5*1000))+$F$5*(BT51*BM51/($K$5*1000))*MAX(MIN(BA51,$J$5),$I$5)*MAX(MIN(BA51,$J$5),$I$5)+$G$5*MAX(MIN(BA51,$J$5),$I$5)*(BT51*BM51/($K$5*1000))+$H$5*(BT51*BM51/($K$5*1000))*(BT51*BM51/($K$5*1000)))</f>
        <v>0</v>
      </c>
      <c r="R51">
        <f>I51*(1000-(1000*0.61365*exp(17.502*V51/(240.97+V51))/(BM51+BN51)+BH51)/2)/(1000*0.61365*exp(17.502*V51/(240.97+V51))/(BM51+BN51)-BH51)</f>
        <v>0</v>
      </c>
      <c r="S51">
        <f>1/((BB51+1)/(P51/1.6)+1/(Q51/1.37)) + BB51/((BB51+1)/(P51/1.6) + BB51/(Q51/1.37))</f>
        <v>0</v>
      </c>
      <c r="T51">
        <f>(AW51*AZ51)</f>
        <v>0</v>
      </c>
      <c r="U51">
        <f>(BO51+(T51+2*0.95*5.67E-8*(((BO51+$B$9)+273)^4-(BO51+273)^4)-44100*I51)/(1.84*29.3*Q51+8*0.95*5.67E-8*(BO51+273)^3))</f>
        <v>0</v>
      </c>
      <c r="V51">
        <f>($C$9*BP51+$D$9*BQ51+$E$9*U51)</f>
        <v>0</v>
      </c>
      <c r="W51">
        <f>0.61365*exp(17.502*V51/(240.97+V51))</f>
        <v>0</v>
      </c>
      <c r="X51">
        <f>(Y51/Z51*100)</f>
        <v>0</v>
      </c>
      <c r="Y51">
        <f>BH51*(BM51+BN51)/1000</f>
        <v>0</v>
      </c>
      <c r="Z51">
        <f>0.61365*exp(17.502*BO51/(240.97+BO51))</f>
        <v>0</v>
      </c>
      <c r="AA51">
        <f>(W51-BH51*(BM51+BN51)/1000)</f>
        <v>0</v>
      </c>
      <c r="AB51">
        <f>(-I51*44100)</f>
        <v>0</v>
      </c>
      <c r="AC51">
        <f>2*29.3*Q51*0.92*(BO51-V51)</f>
        <v>0</v>
      </c>
      <c r="AD51">
        <f>2*0.95*5.67E-8*(((BO51+$B$9)+273)^4-(V51+273)^4)</f>
        <v>0</v>
      </c>
      <c r="AE51">
        <f>T51+AD51+AB51+AC51</f>
        <v>0</v>
      </c>
      <c r="AF51">
        <f>BL51*AT51*(BG51-BF51*(1000-AT51*BI51)/(1000-AT51*BH51))/(100*BA51)</f>
        <v>0</v>
      </c>
      <c r="AG51">
        <f>1000*BL51*AT51*(BH51-BI51)/(100*BA51*(1000-AT51*BH51))</f>
        <v>0</v>
      </c>
      <c r="AH51">
        <f>(AI51 - AJ51 - BM51*1E3/(8.314*(BO51+273.15)) * AL51/BL51 * AK51) * BL51/(100*BA51) * (1000 - BI51)/1000</f>
        <v>0</v>
      </c>
      <c r="AI51">
        <v>1818.073246596806</v>
      </c>
      <c r="AJ51">
        <v>1819.289393939394</v>
      </c>
      <c r="AK51">
        <v>0.000489346378443763</v>
      </c>
      <c r="AL51">
        <v>66.84861359028331</v>
      </c>
      <c r="AM51">
        <f>(AO51 - AN51 + BM51*1E3/(8.314*(BO51+273.15)) * AQ51/BL51 * AP51) * BL51/(100*BA51) * 1000/(1000 - AO51)</f>
        <v>0</v>
      </c>
      <c r="AN51">
        <v>9.970774013239931</v>
      </c>
      <c r="AO51">
        <v>9.945101999999999</v>
      </c>
      <c r="AP51">
        <v>3.824165184070273E-07</v>
      </c>
      <c r="AQ51">
        <v>78.54239332913299</v>
      </c>
      <c r="AR51">
        <v>0</v>
      </c>
      <c r="AS51">
        <v>0</v>
      </c>
      <c r="AT51">
        <f>IF(AR51*$H$15&gt;=AV51,1.0,(AV51/(AV51-AR51*$H$15)))</f>
        <v>0</v>
      </c>
      <c r="AU51">
        <f>(AT51-1)*100</f>
        <v>0</v>
      </c>
      <c r="AV51">
        <f>MAX(0,($B$15+$C$15*BT51)/(1+$D$15*BT51)*BM51/(BO51+273)*$E$15)</f>
        <v>0</v>
      </c>
      <c r="AW51">
        <f>$B$13*BU51+$C$13*BV51+$F$13*BW51*(1-BZ51)</f>
        <v>0</v>
      </c>
      <c r="AX51">
        <f>AW51*AY51</f>
        <v>0</v>
      </c>
      <c r="AY51">
        <f>($B$13*$D$11+$C$13*$D$11+$F$13*((CJ51+CB51)/MAX(CJ51+CB51+CK51, 0.1)*$I$11+CK51/MAX(CJ51+CB51+CK51, 0.1)*$J$11))/($B$13+$C$13+$F$13)</f>
        <v>0</v>
      </c>
      <c r="AZ51">
        <f>($B$13*$K$11+$C$13*$K$11+$F$13*((CJ51+CB51)/MAX(CJ51+CB51+CK51, 0.1)*$P$11+CK51/MAX(CJ51+CB51+CK51, 0.1)*$Q$11))/($B$13+$C$13+$F$13)</f>
        <v>0</v>
      </c>
      <c r="BA51">
        <v>2</v>
      </c>
      <c r="BB51">
        <v>0.5</v>
      </c>
      <c r="BC51" t="s">
        <v>297</v>
      </c>
      <c r="BD51" t="b">
        <v>1</v>
      </c>
      <c r="BE51">
        <v>1673538594.1</v>
      </c>
      <c r="BF51">
        <v>1801.18</v>
      </c>
      <c r="BG51">
        <v>1800.08</v>
      </c>
      <c r="BH51">
        <v>9.94486</v>
      </c>
      <c r="BI51">
        <v>9.96977</v>
      </c>
      <c r="BJ51">
        <v>1798.64</v>
      </c>
      <c r="BK51">
        <v>9.889340000000001</v>
      </c>
      <c r="BL51">
        <v>600.011</v>
      </c>
      <c r="BM51">
        <v>99.3292</v>
      </c>
      <c r="BN51">
        <v>0.100038</v>
      </c>
      <c r="BO51">
        <v>25.1728</v>
      </c>
      <c r="BP51">
        <v>25.0052</v>
      </c>
      <c r="BQ51">
        <v>999.9</v>
      </c>
      <c r="BR51">
        <v>0</v>
      </c>
      <c r="BS51">
        <v>0</v>
      </c>
      <c r="BT51">
        <v>9986.25</v>
      </c>
      <c r="BU51">
        <v>0</v>
      </c>
      <c r="BV51">
        <v>0.227307</v>
      </c>
      <c r="BW51">
        <v>0</v>
      </c>
      <c r="BX51">
        <v>0</v>
      </c>
      <c r="BY51">
        <v>0</v>
      </c>
      <c r="BZ51">
        <v>0</v>
      </c>
      <c r="CA51">
        <v>1.94</v>
      </c>
      <c r="CB51">
        <v>0</v>
      </c>
      <c r="CC51">
        <v>-20.31</v>
      </c>
      <c r="CD51">
        <v>-2.76</v>
      </c>
      <c r="CE51">
        <v>34.25</v>
      </c>
      <c r="CF51">
        <v>40.562</v>
      </c>
      <c r="CG51">
        <v>37.312</v>
      </c>
      <c r="CH51">
        <v>39.562</v>
      </c>
      <c r="CI51">
        <v>35.75</v>
      </c>
      <c r="CJ51">
        <v>0</v>
      </c>
      <c r="CK51">
        <v>0</v>
      </c>
      <c r="CL51">
        <v>0</v>
      </c>
      <c r="CM51">
        <v>1673538594.8</v>
      </c>
      <c r="CN51">
        <v>0</v>
      </c>
      <c r="CO51">
        <v>1673537805.1</v>
      </c>
      <c r="CP51" t="s">
        <v>347</v>
      </c>
      <c r="CQ51">
        <v>1673537805.1</v>
      </c>
      <c r="CR51">
        <v>1673537805.1</v>
      </c>
      <c r="CS51">
        <v>11</v>
      </c>
      <c r="CT51">
        <v>-0.08699999999999999</v>
      </c>
      <c r="CU51">
        <v>-0.007</v>
      </c>
      <c r="CV51">
        <v>-0.754</v>
      </c>
      <c r="CW51">
        <v>0.056</v>
      </c>
      <c r="CX51">
        <v>5</v>
      </c>
      <c r="CY51">
        <v>10</v>
      </c>
      <c r="CZ51">
        <v>0.24</v>
      </c>
      <c r="DA51">
        <v>0.13</v>
      </c>
      <c r="DB51">
        <v>1799.994146341463</v>
      </c>
      <c r="DC51">
        <v>0.07735191637265479</v>
      </c>
      <c r="DD51">
        <v>0.05847557796480345</v>
      </c>
      <c r="DE51">
        <v>1</v>
      </c>
      <c r="DF51">
        <v>9.966715750000001</v>
      </c>
      <c r="DG51">
        <v>0.03465713080168573</v>
      </c>
      <c r="DH51">
        <v>0.01104458360181593</v>
      </c>
      <c r="DI51">
        <v>1</v>
      </c>
      <c r="DJ51">
        <v>2</v>
      </c>
      <c r="DK51">
        <v>2</v>
      </c>
      <c r="DL51" t="s">
        <v>299</v>
      </c>
      <c r="DM51">
        <v>3.17886</v>
      </c>
      <c r="DN51">
        <v>2.68307</v>
      </c>
      <c r="DO51">
        <v>0.247881</v>
      </c>
      <c r="DP51">
        <v>0.253866</v>
      </c>
      <c r="DQ51">
        <v>0.0583892</v>
      </c>
      <c r="DR51">
        <v>0.0612793</v>
      </c>
      <c r="DS51">
        <v>24407.6</v>
      </c>
      <c r="DT51">
        <v>18868.9</v>
      </c>
      <c r="DU51">
        <v>31900.6</v>
      </c>
      <c r="DV51">
        <v>23271.9</v>
      </c>
      <c r="DW51">
        <v>40366</v>
      </c>
      <c r="DX51">
        <v>26795.3</v>
      </c>
      <c r="DY51">
        <v>47475.7</v>
      </c>
      <c r="DZ51">
        <v>31516.9</v>
      </c>
      <c r="EA51">
        <v>2.19358</v>
      </c>
      <c r="EB51">
        <v>2.2818</v>
      </c>
      <c r="EC51">
        <v>0.0331402</v>
      </c>
      <c r="ED51">
        <v>0</v>
      </c>
      <c r="EE51">
        <v>100</v>
      </c>
      <c r="EF51">
        <v>100</v>
      </c>
      <c r="EG51">
        <v>2.54</v>
      </c>
      <c r="EH51">
        <v>0.0555</v>
      </c>
      <c r="EI51">
        <v>-0.7726760923479419</v>
      </c>
      <c r="EJ51">
        <v>0.003316852167042556</v>
      </c>
      <c r="EK51">
        <v>-2.920790098003309E-06</v>
      </c>
      <c r="EL51">
        <v>1.167992686709218E-09</v>
      </c>
      <c r="EM51">
        <v>-0.0002320111262094915</v>
      </c>
      <c r="EN51">
        <v>0.01054205470485779</v>
      </c>
      <c r="EO51">
        <v>-0.0006985154870527117</v>
      </c>
      <c r="EP51">
        <v>2.048592975971164E-05</v>
      </c>
      <c r="EQ51">
        <v>5</v>
      </c>
      <c r="ER51">
        <v>2041</v>
      </c>
      <c r="ES51">
        <v>1</v>
      </c>
      <c r="ET51">
        <v>19</v>
      </c>
      <c r="EU51">
        <v>13.2</v>
      </c>
      <c r="EV51">
        <v>13.2</v>
      </c>
      <c r="EW51">
        <v>4.5105</v>
      </c>
      <c r="EX51">
        <v>2.62939</v>
      </c>
      <c r="EY51">
        <v>2.24731</v>
      </c>
      <c r="EZ51">
        <v>2.60498</v>
      </c>
      <c r="FA51">
        <v>2.19849</v>
      </c>
      <c r="FB51">
        <v>2.38525</v>
      </c>
      <c r="FC51">
        <v>37.5059</v>
      </c>
      <c r="FD51">
        <v>24.2626</v>
      </c>
      <c r="FE51">
        <v>18</v>
      </c>
      <c r="FF51">
        <v>625.222</v>
      </c>
      <c r="FG51">
        <v>821.253</v>
      </c>
      <c r="FH51">
        <v>23.6311</v>
      </c>
      <c r="FI51">
        <v>27.4942</v>
      </c>
      <c r="FJ51">
        <v>30.0001</v>
      </c>
      <c r="FK51">
        <v>27.485</v>
      </c>
      <c r="FL51">
        <v>27.4827</v>
      </c>
      <c r="FM51">
        <v>90.2128</v>
      </c>
      <c r="FN51">
        <v>43.3851</v>
      </c>
      <c r="FO51">
        <v>0</v>
      </c>
      <c r="FP51">
        <v>23.6023</v>
      </c>
      <c r="FQ51">
        <v>1800</v>
      </c>
      <c r="FR51">
        <v>10</v>
      </c>
      <c r="FS51">
        <v>101.574</v>
      </c>
      <c r="FT51">
        <v>101.707</v>
      </c>
    </row>
    <row r="52" spans="1:176">
      <c r="A52">
        <v>28</v>
      </c>
      <c r="B52">
        <v>1673538721.1</v>
      </c>
      <c r="C52">
        <v>4563.5</v>
      </c>
      <c r="D52" t="s">
        <v>358</v>
      </c>
      <c r="E52" t="s">
        <v>359</v>
      </c>
      <c r="F52" t="s">
        <v>296</v>
      </c>
      <c r="H52">
        <v>1673538721.1</v>
      </c>
      <c r="I52">
        <f>(J52)/1000</f>
        <v>0</v>
      </c>
      <c r="J52">
        <f>IF(BD52, AM52, AG52)</f>
        <v>0</v>
      </c>
      <c r="K52">
        <f>IF(BD52, AH52, AF52)</f>
        <v>0</v>
      </c>
      <c r="L52">
        <f>BF52 - IF(AT52&gt;1, K52*BA52*100.0/(AV52*BT52), 0)</f>
        <v>0</v>
      </c>
      <c r="M52">
        <f>((S52-I52/2)*L52-K52)/(S52+I52/2)</f>
        <v>0</v>
      </c>
      <c r="N52">
        <f>M52*(BM52+BN52)/1000.0</f>
        <v>0</v>
      </c>
      <c r="O52">
        <f>(BF52 - IF(AT52&gt;1, K52*BA52*100.0/(AV52*BT52), 0))*(BM52+BN52)/1000.0</f>
        <v>0</v>
      </c>
      <c r="P52">
        <f>2.0/((1/R52-1/Q52)+SIGN(R52)*SQRT((1/R52-1/Q52)*(1/R52-1/Q52) + 4*BB52/((BB52+1)*(BB52+1))*(2*1/R52*1/Q52-1/Q52*1/Q52)))</f>
        <v>0</v>
      </c>
      <c r="Q52">
        <f>IF(LEFT(BC52,1)&lt;&gt;"0",IF(LEFT(BC52,1)="1",3.0,$B$7),$D$5+$E$5*(BT52*BM52/($K$5*1000))+$F$5*(BT52*BM52/($K$5*1000))*MAX(MIN(BA52,$J$5),$I$5)*MAX(MIN(BA52,$J$5),$I$5)+$G$5*MAX(MIN(BA52,$J$5),$I$5)*(BT52*BM52/($K$5*1000))+$H$5*(BT52*BM52/($K$5*1000))*(BT52*BM52/($K$5*1000)))</f>
        <v>0</v>
      </c>
      <c r="R52">
        <f>I52*(1000-(1000*0.61365*exp(17.502*V52/(240.97+V52))/(BM52+BN52)+BH52)/2)/(1000*0.61365*exp(17.502*V52/(240.97+V52))/(BM52+BN52)-BH52)</f>
        <v>0</v>
      </c>
      <c r="S52">
        <f>1/((BB52+1)/(P52/1.6)+1/(Q52/1.37)) + BB52/((BB52+1)/(P52/1.6) + BB52/(Q52/1.37))</f>
        <v>0</v>
      </c>
      <c r="T52">
        <f>(AW52*AZ52)</f>
        <v>0</v>
      </c>
      <c r="U52">
        <f>(BO52+(T52+2*0.95*5.67E-8*(((BO52+$B$9)+273)^4-(BO52+273)^4)-44100*I52)/(1.84*29.3*Q52+8*0.95*5.67E-8*(BO52+273)^3))</f>
        <v>0</v>
      </c>
      <c r="V52">
        <f>($C$9*BP52+$D$9*BQ52+$E$9*U52)</f>
        <v>0</v>
      </c>
      <c r="W52">
        <f>0.61365*exp(17.502*V52/(240.97+V52))</f>
        <v>0</v>
      </c>
      <c r="X52">
        <f>(Y52/Z52*100)</f>
        <v>0</v>
      </c>
      <c r="Y52">
        <f>BH52*(BM52+BN52)/1000</f>
        <v>0</v>
      </c>
      <c r="Z52">
        <f>0.61365*exp(17.502*BO52/(240.97+BO52))</f>
        <v>0</v>
      </c>
      <c r="AA52">
        <f>(W52-BH52*(BM52+BN52)/1000)</f>
        <v>0</v>
      </c>
      <c r="AB52">
        <f>(-I52*44100)</f>
        <v>0</v>
      </c>
      <c r="AC52">
        <f>2*29.3*Q52*0.92*(BO52-V52)</f>
        <v>0</v>
      </c>
      <c r="AD52">
        <f>2*0.95*5.67E-8*(((BO52+$B$9)+273)^4-(V52+273)^4)</f>
        <v>0</v>
      </c>
      <c r="AE52">
        <f>T52+AD52+AB52+AC52</f>
        <v>0</v>
      </c>
      <c r="AF52">
        <f>BL52*AT52*(BG52-BF52*(1000-AT52*BI52)/(1000-AT52*BH52))/(100*BA52)</f>
        <v>0</v>
      </c>
      <c r="AG52">
        <f>1000*BL52*AT52*(BH52-BI52)/(100*BA52*(1000-AT52*BH52))</f>
        <v>0</v>
      </c>
      <c r="AH52">
        <f>(AI52 - AJ52 - BM52*1E3/(8.314*(BO52+273.15)) * AL52/BL52 * AK52) * BL52/(100*BA52) * (1000 - BI52)/1000</f>
        <v>0</v>
      </c>
      <c r="AI52">
        <v>2020.133125111006</v>
      </c>
      <c r="AJ52">
        <v>2021.675999999999</v>
      </c>
      <c r="AK52">
        <v>-0.002706078544122815</v>
      </c>
      <c r="AL52">
        <v>66.84861359028331</v>
      </c>
      <c r="AM52">
        <f>(AO52 - AN52 + BM52*1E3/(8.314*(BO52+273.15)) * AQ52/BL52 * AP52) * BL52/(100*BA52) * 1000/(1000 - AO52)</f>
        <v>0</v>
      </c>
      <c r="AN52">
        <v>9.945127634500059</v>
      </c>
      <c r="AO52">
        <v>9.926561636363633</v>
      </c>
      <c r="AP52">
        <v>-3.469864116874399E-07</v>
      </c>
      <c r="AQ52">
        <v>78.54239332913299</v>
      </c>
      <c r="AR52">
        <v>0</v>
      </c>
      <c r="AS52">
        <v>0</v>
      </c>
      <c r="AT52">
        <f>IF(AR52*$H$15&gt;=AV52,1.0,(AV52/(AV52-AR52*$H$15)))</f>
        <v>0</v>
      </c>
      <c r="AU52">
        <f>(AT52-1)*100</f>
        <v>0</v>
      </c>
      <c r="AV52">
        <f>MAX(0,($B$15+$C$15*BT52)/(1+$D$15*BT52)*BM52/(BO52+273)*$E$15)</f>
        <v>0</v>
      </c>
      <c r="AW52">
        <f>$B$13*BU52+$C$13*BV52+$F$13*BW52*(1-BZ52)</f>
        <v>0</v>
      </c>
      <c r="AX52">
        <f>AW52*AY52</f>
        <v>0</v>
      </c>
      <c r="AY52">
        <f>($B$13*$D$11+$C$13*$D$11+$F$13*((CJ52+CB52)/MAX(CJ52+CB52+CK52, 0.1)*$I$11+CK52/MAX(CJ52+CB52+CK52, 0.1)*$J$11))/($B$13+$C$13+$F$13)</f>
        <v>0</v>
      </c>
      <c r="AZ52">
        <f>($B$13*$K$11+$C$13*$K$11+$F$13*((CJ52+CB52)/MAX(CJ52+CB52+CK52, 0.1)*$P$11+CK52/MAX(CJ52+CB52+CK52, 0.1)*$Q$11))/($B$13+$C$13+$F$13)</f>
        <v>0</v>
      </c>
      <c r="BA52">
        <v>2</v>
      </c>
      <c r="BB52">
        <v>0.5</v>
      </c>
      <c r="BC52" t="s">
        <v>297</v>
      </c>
      <c r="BD52" t="b">
        <v>1</v>
      </c>
      <c r="BE52">
        <v>1673538721.1</v>
      </c>
      <c r="BF52">
        <v>2001.63</v>
      </c>
      <c r="BG52">
        <v>2000.06</v>
      </c>
      <c r="BH52">
        <v>9.92604</v>
      </c>
      <c r="BI52">
        <v>9.94502</v>
      </c>
      <c r="BJ52">
        <v>1998.12</v>
      </c>
      <c r="BK52">
        <v>9.870570000000001</v>
      </c>
      <c r="BL52">
        <v>600.059</v>
      </c>
      <c r="BM52">
        <v>99.33459999999999</v>
      </c>
      <c r="BN52">
        <v>0.09983400000000001</v>
      </c>
      <c r="BO52">
        <v>25.1965</v>
      </c>
      <c r="BP52">
        <v>25.0042</v>
      </c>
      <c r="BQ52">
        <v>999.9</v>
      </c>
      <c r="BR52">
        <v>0</v>
      </c>
      <c r="BS52">
        <v>0</v>
      </c>
      <c r="BT52">
        <v>10010</v>
      </c>
      <c r="BU52">
        <v>0</v>
      </c>
      <c r="BV52">
        <v>0.227307</v>
      </c>
      <c r="BW52">
        <v>0</v>
      </c>
      <c r="BX52">
        <v>0</v>
      </c>
      <c r="BY52">
        <v>0</v>
      </c>
      <c r="BZ52">
        <v>0</v>
      </c>
      <c r="CA52">
        <v>4.74</v>
      </c>
      <c r="CB52">
        <v>0</v>
      </c>
      <c r="CC52">
        <v>-22.45</v>
      </c>
      <c r="CD52">
        <v>-3.1</v>
      </c>
      <c r="CE52">
        <v>34.75</v>
      </c>
      <c r="CF52">
        <v>41.625</v>
      </c>
      <c r="CG52">
        <v>37.937</v>
      </c>
      <c r="CH52">
        <v>41.062</v>
      </c>
      <c r="CI52">
        <v>36.375</v>
      </c>
      <c r="CJ52">
        <v>0</v>
      </c>
      <c r="CK52">
        <v>0</v>
      </c>
      <c r="CL52">
        <v>0</v>
      </c>
      <c r="CM52">
        <v>1673538722</v>
      </c>
      <c r="CN52">
        <v>0</v>
      </c>
      <c r="CO52">
        <v>1673537805.1</v>
      </c>
      <c r="CP52" t="s">
        <v>347</v>
      </c>
      <c r="CQ52">
        <v>1673537805.1</v>
      </c>
      <c r="CR52">
        <v>1673537805.1</v>
      </c>
      <c r="CS52">
        <v>11</v>
      </c>
      <c r="CT52">
        <v>-0.08699999999999999</v>
      </c>
      <c r="CU52">
        <v>-0.007</v>
      </c>
      <c r="CV52">
        <v>-0.754</v>
      </c>
      <c r="CW52">
        <v>0.056</v>
      </c>
      <c r="CX52">
        <v>5</v>
      </c>
      <c r="CY52">
        <v>10</v>
      </c>
      <c r="CZ52">
        <v>0.24</v>
      </c>
      <c r="DA52">
        <v>0.13</v>
      </c>
      <c r="DB52">
        <v>2000.008292682927</v>
      </c>
      <c r="DC52">
        <v>-0.08362369337790471</v>
      </c>
      <c r="DD52">
        <v>0.07156448359564166</v>
      </c>
      <c r="DE52">
        <v>1</v>
      </c>
      <c r="DF52">
        <v>9.94932225</v>
      </c>
      <c r="DG52">
        <v>-0.0133148523206724</v>
      </c>
      <c r="DH52">
        <v>0.0026758232261306</v>
      </c>
      <c r="DI52">
        <v>1</v>
      </c>
      <c r="DJ52">
        <v>2</v>
      </c>
      <c r="DK52">
        <v>2</v>
      </c>
      <c r="DL52" t="s">
        <v>299</v>
      </c>
      <c r="DM52">
        <v>3.17897</v>
      </c>
      <c r="DN52">
        <v>2.68307</v>
      </c>
      <c r="DO52">
        <v>0.263208</v>
      </c>
      <c r="DP52">
        <v>0.269486</v>
      </c>
      <c r="DQ52">
        <v>0.0583087</v>
      </c>
      <c r="DR52">
        <v>0.0611678</v>
      </c>
      <c r="DS52">
        <v>23911.1</v>
      </c>
      <c r="DT52">
        <v>18474.4</v>
      </c>
      <c r="DU52">
        <v>31901.8</v>
      </c>
      <c r="DV52">
        <v>23272.6</v>
      </c>
      <c r="DW52">
        <v>40371.9</v>
      </c>
      <c r="DX52">
        <v>26799.7</v>
      </c>
      <c r="DY52">
        <v>47477.6</v>
      </c>
      <c r="DZ52">
        <v>31517.7</v>
      </c>
      <c r="EA52">
        <v>2.19365</v>
      </c>
      <c r="EB52">
        <v>2.28258</v>
      </c>
      <c r="EC52">
        <v>0.0332072</v>
      </c>
      <c r="ED52">
        <v>0</v>
      </c>
      <c r="EE52">
        <v>100</v>
      </c>
      <c r="EF52">
        <v>100</v>
      </c>
      <c r="EG52">
        <v>3.51</v>
      </c>
      <c r="EH52">
        <v>0.0555</v>
      </c>
      <c r="EI52">
        <v>-0.7726760923479419</v>
      </c>
      <c r="EJ52">
        <v>0.003316852167042556</v>
      </c>
      <c r="EK52">
        <v>-2.920790098003309E-06</v>
      </c>
      <c r="EL52">
        <v>1.167992686709218E-09</v>
      </c>
      <c r="EM52">
        <v>-0.0002320111262094915</v>
      </c>
      <c r="EN52">
        <v>0.01054205470485779</v>
      </c>
      <c r="EO52">
        <v>-0.0006985154870527117</v>
      </c>
      <c r="EP52">
        <v>2.048592975971164E-05</v>
      </c>
      <c r="EQ52">
        <v>5</v>
      </c>
      <c r="ER52">
        <v>2041</v>
      </c>
      <c r="ES52">
        <v>1</v>
      </c>
      <c r="ET52">
        <v>19</v>
      </c>
      <c r="EU52">
        <v>15.3</v>
      </c>
      <c r="EV52">
        <v>15.3</v>
      </c>
      <c r="EW52">
        <v>4.88647</v>
      </c>
      <c r="EX52">
        <v>2.6062</v>
      </c>
      <c r="EY52">
        <v>2.24731</v>
      </c>
      <c r="EZ52">
        <v>2.60498</v>
      </c>
      <c r="FA52">
        <v>2.19849</v>
      </c>
      <c r="FB52">
        <v>2.42065</v>
      </c>
      <c r="FC52">
        <v>37.4819</v>
      </c>
      <c r="FD52">
        <v>24.2626</v>
      </c>
      <c r="FE52">
        <v>18</v>
      </c>
      <c r="FF52">
        <v>625.179</v>
      </c>
      <c r="FG52">
        <v>821.907</v>
      </c>
      <c r="FH52">
        <v>23.5206</v>
      </c>
      <c r="FI52">
        <v>27.4849</v>
      </c>
      <c r="FJ52">
        <v>30</v>
      </c>
      <c r="FK52">
        <v>27.4757</v>
      </c>
      <c r="FL52">
        <v>27.4734</v>
      </c>
      <c r="FM52">
        <v>97.75230000000001</v>
      </c>
      <c r="FN52">
        <v>43.3851</v>
      </c>
      <c r="FO52">
        <v>0</v>
      </c>
      <c r="FP52">
        <v>23.5187</v>
      </c>
      <c r="FQ52">
        <v>2000</v>
      </c>
      <c r="FR52">
        <v>10</v>
      </c>
      <c r="FS52">
        <v>101.578</v>
      </c>
      <c r="FT52">
        <v>101.71</v>
      </c>
    </row>
    <row r="53" spans="1:176">
      <c r="A53" t="s">
        <v>25</v>
      </c>
      <c r="B53" t="s">
        <v>28</v>
      </c>
    </row>
    <row r="54" spans="1:176">
      <c r="B54" t="s">
        <v>312</v>
      </c>
    </row>
    <row r="55" spans="1:176">
      <c r="A55">
        <v>29</v>
      </c>
      <c r="B55">
        <v>1673539601.1</v>
      </c>
      <c r="C55">
        <v>5443.5</v>
      </c>
      <c r="D55" t="s">
        <v>360</v>
      </c>
      <c r="E55" t="s">
        <v>361</v>
      </c>
      <c r="F55" t="s">
        <v>296</v>
      </c>
      <c r="H55">
        <v>1673539601.1</v>
      </c>
      <c r="I55">
        <f>(J55)/1000</f>
        <v>0</v>
      </c>
      <c r="J55">
        <f>IF(BD55, AM55, AG55)</f>
        <v>0</v>
      </c>
      <c r="K55">
        <f>IF(BD55, AH55, AF55)</f>
        <v>0</v>
      </c>
      <c r="L55">
        <f>BF55 - IF(AT55&gt;1, K55*BA55*100.0/(AV55*BT55), 0)</f>
        <v>0</v>
      </c>
      <c r="M55">
        <f>((S55-I55/2)*L55-K55)/(S55+I55/2)</f>
        <v>0</v>
      </c>
      <c r="N55">
        <f>M55*(BM55+BN55)/1000.0</f>
        <v>0</v>
      </c>
      <c r="O55">
        <f>(BF55 - IF(AT55&gt;1, K55*BA55*100.0/(AV55*BT55), 0))*(BM55+BN55)/1000.0</f>
        <v>0</v>
      </c>
      <c r="P55">
        <f>2.0/((1/R55-1/Q55)+SIGN(R55)*SQRT((1/R55-1/Q55)*(1/R55-1/Q55) + 4*BB55/((BB55+1)*(BB55+1))*(2*1/R55*1/Q55-1/Q55*1/Q55)))</f>
        <v>0</v>
      </c>
      <c r="Q55">
        <f>IF(LEFT(BC55,1)&lt;&gt;"0",IF(LEFT(BC55,1)="1",3.0,$B$7),$D$5+$E$5*(BT55*BM55/($K$5*1000))+$F$5*(BT55*BM55/($K$5*1000))*MAX(MIN(BA55,$J$5),$I$5)*MAX(MIN(BA55,$J$5),$I$5)+$G$5*MAX(MIN(BA55,$J$5),$I$5)*(BT55*BM55/($K$5*1000))+$H$5*(BT55*BM55/($K$5*1000))*(BT55*BM55/($K$5*1000)))</f>
        <v>0</v>
      </c>
      <c r="R55">
        <f>I55*(1000-(1000*0.61365*exp(17.502*V55/(240.97+V55))/(BM55+BN55)+BH55)/2)/(1000*0.61365*exp(17.502*V55/(240.97+V55))/(BM55+BN55)-BH55)</f>
        <v>0</v>
      </c>
      <c r="S55">
        <f>1/((BB55+1)/(P55/1.6)+1/(Q55/1.37)) + BB55/((BB55+1)/(P55/1.6) + BB55/(Q55/1.37))</f>
        <v>0</v>
      </c>
      <c r="T55">
        <f>(AW55*AZ55)</f>
        <v>0</v>
      </c>
      <c r="U55">
        <f>(BO55+(T55+2*0.95*5.67E-8*(((BO55+$B$9)+273)^4-(BO55+273)^4)-44100*I55)/(1.84*29.3*Q55+8*0.95*5.67E-8*(BO55+273)^3))</f>
        <v>0</v>
      </c>
      <c r="V55">
        <f>($C$9*BP55+$D$9*BQ55+$E$9*U55)</f>
        <v>0</v>
      </c>
      <c r="W55">
        <f>0.61365*exp(17.502*V55/(240.97+V55))</f>
        <v>0</v>
      </c>
      <c r="X55">
        <f>(Y55/Z55*100)</f>
        <v>0</v>
      </c>
      <c r="Y55">
        <f>BH55*(BM55+BN55)/1000</f>
        <v>0</v>
      </c>
      <c r="Z55">
        <f>0.61365*exp(17.502*BO55/(240.97+BO55))</f>
        <v>0</v>
      </c>
      <c r="AA55">
        <f>(W55-BH55*(BM55+BN55)/1000)</f>
        <v>0</v>
      </c>
      <c r="AB55">
        <f>(-I55*44100)</f>
        <v>0</v>
      </c>
      <c r="AC55">
        <f>2*29.3*Q55*0.92*(BO55-V55)</f>
        <v>0</v>
      </c>
      <c r="AD55">
        <f>2*0.95*5.67E-8*(((BO55+$B$9)+273)^4-(V55+273)^4)</f>
        <v>0</v>
      </c>
      <c r="AE55">
        <f>T55+AD55+AB55+AC55</f>
        <v>0</v>
      </c>
      <c r="AF55">
        <f>BL55*AT55*(BG55-BF55*(1000-AT55*BI55)/(1000-AT55*BH55))/(100*BA55)</f>
        <v>0</v>
      </c>
      <c r="AG55">
        <f>1000*BL55*AT55*(BH55-BI55)/(100*BA55*(1000-AT55*BH55))</f>
        <v>0</v>
      </c>
      <c r="AH55">
        <f>(AI55 - AJ55 - BM55*1E3/(8.314*(BO55+273.15)) * AL55/BL55 * AK55) * BL55/(100*BA55) * (1000 - BI55)/1000</f>
        <v>0</v>
      </c>
      <c r="AI55">
        <v>6.277198422483833</v>
      </c>
      <c r="AJ55">
        <v>6.502374666666664</v>
      </c>
      <c r="AK55">
        <v>2.163469923094421E-05</v>
      </c>
      <c r="AL55">
        <v>66.84645158298895</v>
      </c>
      <c r="AM55">
        <f>(AO55 - AN55 + BM55*1E3/(8.314*(BO55+273.15)) * AQ55/BL55 * AP55) * BL55/(100*BA55) * 1000/(1000 - AO55)</f>
        <v>0</v>
      </c>
      <c r="AN55">
        <v>9.967882326919195</v>
      </c>
      <c r="AO55">
        <v>9.947870606060603</v>
      </c>
      <c r="AP55">
        <v>9.026706309205429E-06</v>
      </c>
      <c r="AQ55">
        <v>78.54123115264747</v>
      </c>
      <c r="AR55">
        <v>0</v>
      </c>
      <c r="AS55">
        <v>0</v>
      </c>
      <c r="AT55">
        <f>IF(AR55*$H$15&gt;=AV55,1.0,(AV55/(AV55-AR55*$H$15)))</f>
        <v>0</v>
      </c>
      <c r="AU55">
        <f>(AT55-1)*100</f>
        <v>0</v>
      </c>
      <c r="AV55">
        <f>MAX(0,($B$15+$C$15*BT55)/(1+$D$15*BT55)*BM55/(BO55+273)*$E$15)</f>
        <v>0</v>
      </c>
      <c r="AW55">
        <f>$B$13*BU55+$C$13*BV55+$F$13*BW55*(1-BZ55)</f>
        <v>0</v>
      </c>
      <c r="AX55">
        <f>AW55*AY55</f>
        <v>0</v>
      </c>
      <c r="AY55">
        <f>($B$13*$D$11+$C$13*$D$11+$F$13*((CJ55+CB55)/MAX(CJ55+CB55+CK55, 0.1)*$I$11+CK55/MAX(CJ55+CB55+CK55, 0.1)*$J$11))/($B$13+$C$13+$F$13)</f>
        <v>0</v>
      </c>
      <c r="AZ55">
        <f>($B$13*$K$11+$C$13*$K$11+$F$13*((CJ55+CB55)/MAX(CJ55+CB55+CK55, 0.1)*$P$11+CK55/MAX(CJ55+CB55+CK55, 0.1)*$Q$11))/($B$13+$C$13+$F$13)</f>
        <v>0</v>
      </c>
      <c r="BA55">
        <v>2</v>
      </c>
      <c r="BB55">
        <v>0.5</v>
      </c>
      <c r="BC55" t="s">
        <v>297</v>
      </c>
      <c r="BD55" t="b">
        <v>1</v>
      </c>
      <c r="BE55">
        <v>1673539601.1</v>
      </c>
      <c r="BF55">
        <v>6.43688</v>
      </c>
      <c r="BG55">
        <v>6.20945</v>
      </c>
      <c r="BH55">
        <v>9.94816</v>
      </c>
      <c r="BI55">
        <v>9.96698</v>
      </c>
      <c r="BJ55">
        <v>7.17307</v>
      </c>
      <c r="BK55">
        <v>9.90414</v>
      </c>
      <c r="BL55">
        <v>600.024</v>
      </c>
      <c r="BM55">
        <v>99.3194</v>
      </c>
      <c r="BN55">
        <v>0.09965359999999999</v>
      </c>
      <c r="BO55">
        <v>25.1854</v>
      </c>
      <c r="BP55">
        <v>25.0084</v>
      </c>
      <c r="BQ55">
        <v>999.9</v>
      </c>
      <c r="BR55">
        <v>0</v>
      </c>
      <c r="BS55">
        <v>0</v>
      </c>
      <c r="BT55">
        <v>10018.8</v>
      </c>
      <c r="BU55">
        <v>0</v>
      </c>
      <c r="BV55">
        <v>0.227307</v>
      </c>
      <c r="BW55">
        <v>0</v>
      </c>
      <c r="BX55">
        <v>0</v>
      </c>
      <c r="BY55">
        <v>0</v>
      </c>
      <c r="BZ55">
        <v>0</v>
      </c>
      <c r="CA55">
        <v>4.89</v>
      </c>
      <c r="CB55">
        <v>0</v>
      </c>
      <c r="CC55">
        <v>-17.9</v>
      </c>
      <c r="CD55">
        <v>-1.18</v>
      </c>
      <c r="CE55">
        <v>34.437</v>
      </c>
      <c r="CF55">
        <v>40.937</v>
      </c>
      <c r="CG55">
        <v>37.5</v>
      </c>
      <c r="CH55">
        <v>40.125</v>
      </c>
      <c r="CI55">
        <v>36</v>
      </c>
      <c r="CJ55">
        <v>0</v>
      </c>
      <c r="CK55">
        <v>0</v>
      </c>
      <c r="CL55">
        <v>0</v>
      </c>
      <c r="CM55">
        <v>1673539601.6</v>
      </c>
      <c r="CN55">
        <v>0</v>
      </c>
      <c r="CO55">
        <v>1673539436.1</v>
      </c>
      <c r="CP55" t="s">
        <v>362</v>
      </c>
      <c r="CQ55">
        <v>1673539436.1</v>
      </c>
      <c r="CR55">
        <v>1673539434.1</v>
      </c>
      <c r="CS55">
        <v>12</v>
      </c>
      <c r="CT55">
        <v>0.013</v>
      </c>
      <c r="CU55">
        <v>-0.012</v>
      </c>
      <c r="CV55">
        <v>-0.737</v>
      </c>
      <c r="CW55">
        <v>0.044</v>
      </c>
      <c r="CX55">
        <v>6</v>
      </c>
      <c r="CY55">
        <v>10</v>
      </c>
      <c r="CZ55">
        <v>0.33</v>
      </c>
      <c r="DA55">
        <v>0.14</v>
      </c>
      <c r="DB55">
        <v>6.221768292682926</v>
      </c>
      <c r="DC55">
        <v>-0.066408501742167</v>
      </c>
      <c r="DD55">
        <v>0.01142177721048893</v>
      </c>
      <c r="DE55">
        <v>1</v>
      </c>
      <c r="DF55">
        <v>9.951028750000001</v>
      </c>
      <c r="DG55">
        <v>0.04697651195499531</v>
      </c>
      <c r="DH55">
        <v>0.01201657692263065</v>
      </c>
      <c r="DI55">
        <v>1</v>
      </c>
      <c r="DJ55">
        <v>2</v>
      </c>
      <c r="DK55">
        <v>2</v>
      </c>
      <c r="DL55" t="s">
        <v>299</v>
      </c>
      <c r="DM55">
        <v>3.17895</v>
      </c>
      <c r="DN55">
        <v>2.68297</v>
      </c>
      <c r="DO55">
        <v>0.00200143</v>
      </c>
      <c r="DP55">
        <v>0.00179406</v>
      </c>
      <c r="DQ55">
        <v>0.058284</v>
      </c>
      <c r="DR55">
        <v>0.061086</v>
      </c>
      <c r="DS55">
        <v>32390.1</v>
      </c>
      <c r="DT55">
        <v>25244.5</v>
      </c>
      <c r="DU55">
        <v>31903.3</v>
      </c>
      <c r="DV55">
        <v>23272.5</v>
      </c>
      <c r="DW55">
        <v>40363.3</v>
      </c>
      <c r="DX55">
        <v>26794</v>
      </c>
      <c r="DY55">
        <v>47480.1</v>
      </c>
      <c r="DZ55">
        <v>31518.2</v>
      </c>
      <c r="EA55">
        <v>2.19428</v>
      </c>
      <c r="EB55">
        <v>2.27775</v>
      </c>
      <c r="EC55">
        <v>0.0339672</v>
      </c>
      <c r="ED55">
        <v>0</v>
      </c>
      <c r="EE55">
        <v>100</v>
      </c>
      <c r="EF55">
        <v>100</v>
      </c>
      <c r="EG55">
        <v>-0.736</v>
      </c>
      <c r="EH55">
        <v>0.044</v>
      </c>
      <c r="EI55">
        <v>-0.759829286803942</v>
      </c>
      <c r="EJ55">
        <v>0.003316852167042556</v>
      </c>
      <c r="EK55">
        <v>-2.920790098003309E-06</v>
      </c>
      <c r="EL55">
        <v>1.167992686709218E-09</v>
      </c>
      <c r="EM55">
        <v>-0.01177807963241856</v>
      </c>
      <c r="EN55">
        <v>0.01054205470485779</v>
      </c>
      <c r="EO55">
        <v>-0.0006985154870527117</v>
      </c>
      <c r="EP55">
        <v>2.048592975971164E-05</v>
      </c>
      <c r="EQ55">
        <v>5</v>
      </c>
      <c r="ER55">
        <v>2041</v>
      </c>
      <c r="ES55">
        <v>1</v>
      </c>
      <c r="ET55">
        <v>19</v>
      </c>
      <c r="EU55">
        <v>2.8</v>
      </c>
      <c r="EV55">
        <v>2.8</v>
      </c>
      <c r="EW55">
        <v>0.032959</v>
      </c>
      <c r="EX55">
        <v>4.99878</v>
      </c>
      <c r="EY55">
        <v>2.24731</v>
      </c>
      <c r="EZ55">
        <v>2.60498</v>
      </c>
      <c r="FA55">
        <v>2.19849</v>
      </c>
      <c r="FB55">
        <v>2.33521</v>
      </c>
      <c r="FC55">
        <v>37.5781</v>
      </c>
      <c r="FD55">
        <v>24.2451</v>
      </c>
      <c r="FE55">
        <v>18</v>
      </c>
      <c r="FF55">
        <v>624.976</v>
      </c>
      <c r="FG55">
        <v>816.126</v>
      </c>
      <c r="FH55">
        <v>23.5818</v>
      </c>
      <c r="FI55">
        <v>27.4243</v>
      </c>
      <c r="FJ55">
        <v>30</v>
      </c>
      <c r="FK55">
        <v>27.413</v>
      </c>
      <c r="FL55">
        <v>27.4129</v>
      </c>
      <c r="FM55">
        <v>0</v>
      </c>
      <c r="FN55">
        <v>42.0024</v>
      </c>
      <c r="FO55">
        <v>0</v>
      </c>
      <c r="FP55">
        <v>23.5741</v>
      </c>
      <c r="FQ55">
        <v>0</v>
      </c>
      <c r="FR55">
        <v>10</v>
      </c>
      <c r="FS55">
        <v>101.583</v>
      </c>
      <c r="FT55">
        <v>101.71</v>
      </c>
    </row>
    <row r="56" spans="1:176">
      <c r="A56">
        <v>30</v>
      </c>
      <c r="B56">
        <v>1673539734.1</v>
      </c>
      <c r="C56">
        <v>5576.5</v>
      </c>
      <c r="D56" t="s">
        <v>363</v>
      </c>
      <c r="E56" t="s">
        <v>364</v>
      </c>
      <c r="F56" t="s">
        <v>296</v>
      </c>
      <c r="H56">
        <v>1673539734.1</v>
      </c>
      <c r="I56">
        <f>(J56)/1000</f>
        <v>0</v>
      </c>
      <c r="J56">
        <f>IF(BD56, AM56, AG56)</f>
        <v>0</v>
      </c>
      <c r="K56">
        <f>IF(BD56, AH56, AF56)</f>
        <v>0</v>
      </c>
      <c r="L56">
        <f>BF56 - IF(AT56&gt;1, K56*BA56*100.0/(AV56*BT56), 0)</f>
        <v>0</v>
      </c>
      <c r="M56">
        <f>((S56-I56/2)*L56-K56)/(S56+I56/2)</f>
        <v>0</v>
      </c>
      <c r="N56">
        <f>M56*(BM56+BN56)/1000.0</f>
        <v>0</v>
      </c>
      <c r="O56">
        <f>(BF56 - IF(AT56&gt;1, K56*BA56*100.0/(AV56*BT56), 0))*(BM56+BN56)/1000.0</f>
        <v>0</v>
      </c>
      <c r="P56">
        <f>2.0/((1/R56-1/Q56)+SIGN(R56)*SQRT((1/R56-1/Q56)*(1/R56-1/Q56) + 4*BB56/((BB56+1)*(BB56+1))*(2*1/R56*1/Q56-1/Q56*1/Q56)))</f>
        <v>0</v>
      </c>
      <c r="Q56">
        <f>IF(LEFT(BC56,1)&lt;&gt;"0",IF(LEFT(BC56,1)="1",3.0,$B$7),$D$5+$E$5*(BT56*BM56/($K$5*1000))+$F$5*(BT56*BM56/($K$5*1000))*MAX(MIN(BA56,$J$5),$I$5)*MAX(MIN(BA56,$J$5),$I$5)+$G$5*MAX(MIN(BA56,$J$5),$I$5)*(BT56*BM56/($K$5*1000))+$H$5*(BT56*BM56/($K$5*1000))*(BT56*BM56/($K$5*1000)))</f>
        <v>0</v>
      </c>
      <c r="R56">
        <f>I56*(1000-(1000*0.61365*exp(17.502*V56/(240.97+V56))/(BM56+BN56)+BH56)/2)/(1000*0.61365*exp(17.502*V56/(240.97+V56))/(BM56+BN56)-BH56)</f>
        <v>0</v>
      </c>
      <c r="S56">
        <f>1/((BB56+1)/(P56/1.6)+1/(Q56/1.37)) + BB56/((BB56+1)/(P56/1.6) + BB56/(Q56/1.37))</f>
        <v>0</v>
      </c>
      <c r="T56">
        <f>(AW56*AZ56)</f>
        <v>0</v>
      </c>
      <c r="U56">
        <f>(BO56+(T56+2*0.95*5.67E-8*(((BO56+$B$9)+273)^4-(BO56+273)^4)-44100*I56)/(1.84*29.3*Q56+8*0.95*5.67E-8*(BO56+273)^3))</f>
        <v>0</v>
      </c>
      <c r="V56">
        <f>($C$9*BP56+$D$9*BQ56+$E$9*U56)</f>
        <v>0</v>
      </c>
      <c r="W56">
        <f>0.61365*exp(17.502*V56/(240.97+V56))</f>
        <v>0</v>
      </c>
      <c r="X56">
        <f>(Y56/Z56*100)</f>
        <v>0</v>
      </c>
      <c r="Y56">
        <f>BH56*(BM56+BN56)/1000</f>
        <v>0</v>
      </c>
      <c r="Z56">
        <f>0.61365*exp(17.502*BO56/(240.97+BO56))</f>
        <v>0</v>
      </c>
      <c r="AA56">
        <f>(W56-BH56*(BM56+BN56)/1000)</f>
        <v>0</v>
      </c>
      <c r="AB56">
        <f>(-I56*44100)</f>
        <v>0</v>
      </c>
      <c r="AC56">
        <f>2*29.3*Q56*0.92*(BO56-V56)</f>
        <v>0</v>
      </c>
      <c r="AD56">
        <f>2*0.95*5.67E-8*(((BO56+$B$9)+273)^4-(V56+273)^4)</f>
        <v>0</v>
      </c>
      <c r="AE56">
        <f>T56+AD56+AB56+AC56</f>
        <v>0</v>
      </c>
      <c r="AF56">
        <f>BL56*AT56*(BG56-BF56*(1000-AT56*BI56)/(1000-AT56*BH56))/(100*BA56)</f>
        <v>0</v>
      </c>
      <c r="AG56">
        <f>1000*BL56*AT56*(BH56-BI56)/(100*BA56*(1000-AT56*BH56))</f>
        <v>0</v>
      </c>
      <c r="AH56">
        <f>(AI56 - AJ56 - BM56*1E3/(8.314*(BO56+273.15)) * AL56/BL56 * AK56) * BL56/(100*BA56) * (1000 - BI56)/1000</f>
        <v>0</v>
      </c>
      <c r="AI56">
        <v>404.3828381021415</v>
      </c>
      <c r="AJ56">
        <v>404.7199575757574</v>
      </c>
      <c r="AK56">
        <v>7.33361804470871E-05</v>
      </c>
      <c r="AL56">
        <v>66.84645158298895</v>
      </c>
      <c r="AM56">
        <f>(AO56 - AN56 + BM56*1E3/(8.314*(BO56+273.15)) * AQ56/BL56 * AP56) * BL56/(100*BA56) * 1000/(1000 - AO56)</f>
        <v>0</v>
      </c>
      <c r="AN56">
        <v>9.959454048228869</v>
      </c>
      <c r="AO56">
        <v>9.943900303030301</v>
      </c>
      <c r="AP56">
        <v>-1.083862834612812E-06</v>
      </c>
      <c r="AQ56">
        <v>78.54123115264747</v>
      </c>
      <c r="AR56">
        <v>0</v>
      </c>
      <c r="AS56">
        <v>0</v>
      </c>
      <c r="AT56">
        <f>IF(AR56*$H$15&gt;=AV56,1.0,(AV56/(AV56-AR56*$H$15)))</f>
        <v>0</v>
      </c>
      <c r="AU56">
        <f>(AT56-1)*100</f>
        <v>0</v>
      </c>
      <c r="AV56">
        <f>MAX(0,($B$15+$C$15*BT56)/(1+$D$15*BT56)*BM56/(BO56+273)*$E$15)</f>
        <v>0</v>
      </c>
      <c r="AW56">
        <f>$B$13*BU56+$C$13*BV56+$F$13*BW56*(1-BZ56)</f>
        <v>0</v>
      </c>
      <c r="AX56">
        <f>AW56*AY56</f>
        <v>0</v>
      </c>
      <c r="AY56">
        <f>($B$13*$D$11+$C$13*$D$11+$F$13*((CJ56+CB56)/MAX(CJ56+CB56+CK56, 0.1)*$I$11+CK56/MAX(CJ56+CB56+CK56, 0.1)*$J$11))/($B$13+$C$13+$F$13)</f>
        <v>0</v>
      </c>
      <c r="AZ56">
        <f>($B$13*$K$11+$C$13*$K$11+$F$13*((CJ56+CB56)/MAX(CJ56+CB56+CK56, 0.1)*$P$11+CK56/MAX(CJ56+CB56+CK56, 0.1)*$Q$11))/($B$13+$C$13+$F$13)</f>
        <v>0</v>
      </c>
      <c r="BA56">
        <v>2</v>
      </c>
      <c r="BB56">
        <v>0.5</v>
      </c>
      <c r="BC56" t="s">
        <v>297</v>
      </c>
      <c r="BD56" t="b">
        <v>1</v>
      </c>
      <c r="BE56">
        <v>1673539734.1</v>
      </c>
      <c r="BF56">
        <v>400.692</v>
      </c>
      <c r="BG56">
        <v>400.303</v>
      </c>
      <c r="BH56">
        <v>9.943580000000001</v>
      </c>
      <c r="BI56">
        <v>9.95936</v>
      </c>
      <c r="BJ56">
        <v>400.517</v>
      </c>
      <c r="BK56">
        <v>9.89958</v>
      </c>
      <c r="BL56">
        <v>600.006</v>
      </c>
      <c r="BM56">
        <v>99.3078</v>
      </c>
      <c r="BN56">
        <v>0.100097</v>
      </c>
      <c r="BO56">
        <v>25.196</v>
      </c>
      <c r="BP56">
        <v>25.0046</v>
      </c>
      <c r="BQ56">
        <v>999.9</v>
      </c>
      <c r="BR56">
        <v>0</v>
      </c>
      <c r="BS56">
        <v>0</v>
      </c>
      <c r="BT56">
        <v>9998.75</v>
      </c>
      <c r="BU56">
        <v>0</v>
      </c>
      <c r="BV56">
        <v>0.227307</v>
      </c>
      <c r="BW56">
        <v>0</v>
      </c>
      <c r="BX56">
        <v>0</v>
      </c>
      <c r="BY56">
        <v>0</v>
      </c>
      <c r="BZ56">
        <v>0</v>
      </c>
      <c r="CA56">
        <v>3.04</v>
      </c>
      <c r="CB56">
        <v>0</v>
      </c>
      <c r="CC56">
        <v>-20.63</v>
      </c>
      <c r="CD56">
        <v>-3.16</v>
      </c>
      <c r="CE56">
        <v>34.937</v>
      </c>
      <c r="CF56">
        <v>41.875</v>
      </c>
      <c r="CG56">
        <v>38.187</v>
      </c>
      <c r="CH56">
        <v>41.437</v>
      </c>
      <c r="CI56">
        <v>36.562</v>
      </c>
      <c r="CJ56">
        <v>0</v>
      </c>
      <c r="CK56">
        <v>0</v>
      </c>
      <c r="CL56">
        <v>0</v>
      </c>
      <c r="CM56">
        <v>1673539734.8</v>
      </c>
      <c r="CN56">
        <v>0</v>
      </c>
      <c r="CO56">
        <v>1673539436.1</v>
      </c>
      <c r="CP56" t="s">
        <v>362</v>
      </c>
      <c r="CQ56">
        <v>1673539436.1</v>
      </c>
      <c r="CR56">
        <v>1673539434.1</v>
      </c>
      <c r="CS56">
        <v>12</v>
      </c>
      <c r="CT56">
        <v>0.013</v>
      </c>
      <c r="CU56">
        <v>-0.012</v>
      </c>
      <c r="CV56">
        <v>-0.737</v>
      </c>
      <c r="CW56">
        <v>0.044</v>
      </c>
      <c r="CX56">
        <v>6</v>
      </c>
      <c r="CY56">
        <v>10</v>
      </c>
      <c r="CZ56">
        <v>0.33</v>
      </c>
      <c r="DA56">
        <v>0.14</v>
      </c>
      <c r="DB56">
        <v>400.3368780487805</v>
      </c>
      <c r="DC56">
        <v>-0.05320557491348158</v>
      </c>
      <c r="DD56">
        <v>0.02715196181381915</v>
      </c>
      <c r="DE56">
        <v>1</v>
      </c>
      <c r="DF56">
        <v>9.964582875000001</v>
      </c>
      <c r="DG56">
        <v>-0.01444575246133838</v>
      </c>
      <c r="DH56">
        <v>0.002849692612261126</v>
      </c>
      <c r="DI56">
        <v>1</v>
      </c>
      <c r="DJ56">
        <v>2</v>
      </c>
      <c r="DK56">
        <v>2</v>
      </c>
      <c r="DL56" t="s">
        <v>299</v>
      </c>
      <c r="DM56">
        <v>3.17892</v>
      </c>
      <c r="DN56">
        <v>2.68323</v>
      </c>
      <c r="DO56">
        <v>0.0911525</v>
      </c>
      <c r="DP56">
        <v>0.0935815</v>
      </c>
      <c r="DQ56">
        <v>0.0582585</v>
      </c>
      <c r="DR56">
        <v>0.0610451</v>
      </c>
      <c r="DS56">
        <v>29496.9</v>
      </c>
      <c r="DT56">
        <v>22923.6</v>
      </c>
      <c r="DU56">
        <v>31903.3</v>
      </c>
      <c r="DV56">
        <v>23272.8</v>
      </c>
      <c r="DW56">
        <v>40367.8</v>
      </c>
      <c r="DX56">
        <v>26798.1</v>
      </c>
      <c r="DY56">
        <v>47479.4</v>
      </c>
      <c r="DZ56">
        <v>31518.3</v>
      </c>
      <c r="EA56">
        <v>2.19447</v>
      </c>
      <c r="EB56">
        <v>2.27953</v>
      </c>
      <c r="EC56">
        <v>0.0341088</v>
      </c>
      <c r="ED56">
        <v>0</v>
      </c>
      <c r="EE56">
        <v>100</v>
      </c>
      <c r="EF56">
        <v>100</v>
      </c>
      <c r="EG56">
        <v>0.175</v>
      </c>
      <c r="EH56">
        <v>0.044</v>
      </c>
      <c r="EI56">
        <v>-0.759829286803942</v>
      </c>
      <c r="EJ56">
        <v>0.003316852167042556</v>
      </c>
      <c r="EK56">
        <v>-2.920790098003309E-06</v>
      </c>
      <c r="EL56">
        <v>1.167992686709218E-09</v>
      </c>
      <c r="EM56">
        <v>-0.01177807963241856</v>
      </c>
      <c r="EN56">
        <v>0.01054205470485779</v>
      </c>
      <c r="EO56">
        <v>-0.0006985154870527117</v>
      </c>
      <c r="EP56">
        <v>2.048592975971164E-05</v>
      </c>
      <c r="EQ56">
        <v>5</v>
      </c>
      <c r="ER56">
        <v>2041</v>
      </c>
      <c r="ES56">
        <v>1</v>
      </c>
      <c r="ET56">
        <v>19</v>
      </c>
      <c r="EU56">
        <v>5</v>
      </c>
      <c r="EV56">
        <v>5</v>
      </c>
      <c r="EW56">
        <v>1.34155</v>
      </c>
      <c r="EX56">
        <v>2.68311</v>
      </c>
      <c r="EY56">
        <v>2.24731</v>
      </c>
      <c r="EZ56">
        <v>2.6062</v>
      </c>
      <c r="FA56">
        <v>2.19849</v>
      </c>
      <c r="FB56">
        <v>2.40845</v>
      </c>
      <c r="FC56">
        <v>37.6022</v>
      </c>
      <c r="FD56">
        <v>24.2626</v>
      </c>
      <c r="FE56">
        <v>18</v>
      </c>
      <c r="FF56">
        <v>624.999</v>
      </c>
      <c r="FG56">
        <v>817.758</v>
      </c>
      <c r="FH56">
        <v>23.4768</v>
      </c>
      <c r="FI56">
        <v>27.415</v>
      </c>
      <c r="FJ56">
        <v>30.0001</v>
      </c>
      <c r="FK56">
        <v>27.4014</v>
      </c>
      <c r="FL56">
        <v>27.4013</v>
      </c>
      <c r="FM56">
        <v>26.8437</v>
      </c>
      <c r="FN56">
        <v>42.0024</v>
      </c>
      <c r="FO56">
        <v>0</v>
      </c>
      <c r="FP56">
        <v>23.4706</v>
      </c>
      <c r="FQ56">
        <v>400</v>
      </c>
      <c r="FR56">
        <v>10</v>
      </c>
      <c r="FS56">
        <v>101.582</v>
      </c>
      <c r="FT56">
        <v>101.711</v>
      </c>
    </row>
    <row r="57" spans="1:176">
      <c r="A57">
        <v>31</v>
      </c>
      <c r="B57">
        <v>1673539854.6</v>
      </c>
      <c r="C57">
        <v>5697</v>
      </c>
      <c r="D57" t="s">
        <v>365</v>
      </c>
      <c r="E57" t="s">
        <v>366</v>
      </c>
      <c r="F57" t="s">
        <v>296</v>
      </c>
      <c r="H57">
        <v>1673539854.6</v>
      </c>
      <c r="I57">
        <f>(J57)/1000</f>
        <v>0</v>
      </c>
      <c r="J57">
        <f>IF(BD57, AM57, AG57)</f>
        <v>0</v>
      </c>
      <c r="K57">
        <f>IF(BD57, AH57, AF57)</f>
        <v>0</v>
      </c>
      <c r="L57">
        <f>BF57 - IF(AT57&gt;1, K57*BA57*100.0/(AV57*BT57), 0)</f>
        <v>0</v>
      </c>
      <c r="M57">
        <f>((S57-I57/2)*L57-K57)/(S57+I57/2)</f>
        <v>0</v>
      </c>
      <c r="N57">
        <f>M57*(BM57+BN57)/1000.0</f>
        <v>0</v>
      </c>
      <c r="O57">
        <f>(BF57 - IF(AT57&gt;1, K57*BA57*100.0/(AV57*BT57), 0))*(BM57+BN57)/1000.0</f>
        <v>0</v>
      </c>
      <c r="P57">
        <f>2.0/((1/R57-1/Q57)+SIGN(R57)*SQRT((1/R57-1/Q57)*(1/R57-1/Q57) + 4*BB57/((BB57+1)*(BB57+1))*(2*1/R57*1/Q57-1/Q57*1/Q57)))</f>
        <v>0</v>
      </c>
      <c r="Q57">
        <f>IF(LEFT(BC57,1)&lt;&gt;"0",IF(LEFT(BC57,1)="1",3.0,$B$7),$D$5+$E$5*(BT57*BM57/($K$5*1000))+$F$5*(BT57*BM57/($K$5*1000))*MAX(MIN(BA57,$J$5),$I$5)*MAX(MIN(BA57,$J$5),$I$5)+$G$5*MAX(MIN(BA57,$J$5),$I$5)*(BT57*BM57/($K$5*1000))+$H$5*(BT57*BM57/($K$5*1000))*(BT57*BM57/($K$5*1000)))</f>
        <v>0</v>
      </c>
      <c r="R57">
        <f>I57*(1000-(1000*0.61365*exp(17.502*V57/(240.97+V57))/(BM57+BN57)+BH57)/2)/(1000*0.61365*exp(17.502*V57/(240.97+V57))/(BM57+BN57)-BH57)</f>
        <v>0</v>
      </c>
      <c r="S57">
        <f>1/((BB57+1)/(P57/1.6)+1/(Q57/1.37)) + BB57/((BB57+1)/(P57/1.6) + BB57/(Q57/1.37))</f>
        <v>0</v>
      </c>
      <c r="T57">
        <f>(AW57*AZ57)</f>
        <v>0</v>
      </c>
      <c r="U57">
        <f>(BO57+(T57+2*0.95*5.67E-8*(((BO57+$B$9)+273)^4-(BO57+273)^4)-44100*I57)/(1.84*29.3*Q57+8*0.95*5.67E-8*(BO57+273)^3))</f>
        <v>0</v>
      </c>
      <c r="V57">
        <f>($C$9*BP57+$D$9*BQ57+$E$9*U57)</f>
        <v>0</v>
      </c>
      <c r="W57">
        <f>0.61365*exp(17.502*V57/(240.97+V57))</f>
        <v>0</v>
      </c>
      <c r="X57">
        <f>(Y57/Z57*100)</f>
        <v>0</v>
      </c>
      <c r="Y57">
        <f>BH57*(BM57+BN57)/1000</f>
        <v>0</v>
      </c>
      <c r="Z57">
        <f>0.61365*exp(17.502*BO57/(240.97+BO57))</f>
        <v>0</v>
      </c>
      <c r="AA57">
        <f>(W57-BH57*(BM57+BN57)/1000)</f>
        <v>0</v>
      </c>
      <c r="AB57">
        <f>(-I57*44100)</f>
        <v>0</v>
      </c>
      <c r="AC57">
        <f>2*29.3*Q57*0.92*(BO57-V57)</f>
        <v>0</v>
      </c>
      <c r="AD57">
        <f>2*0.95*5.67E-8*(((BO57+$B$9)+273)^4-(V57+273)^4)</f>
        <v>0</v>
      </c>
      <c r="AE57">
        <f>T57+AD57+AB57+AC57</f>
        <v>0</v>
      </c>
      <c r="AF57">
        <f>BL57*AT57*(BG57-BF57*(1000-AT57*BI57)/(1000-AT57*BH57))/(100*BA57)</f>
        <v>0</v>
      </c>
      <c r="AG57">
        <f>1000*BL57*AT57*(BH57-BI57)/(100*BA57*(1000-AT57*BH57))</f>
        <v>0</v>
      </c>
      <c r="AH57">
        <f>(AI57 - AJ57 - BM57*1E3/(8.314*(BO57+273.15)) * AL57/BL57 * AK57) * BL57/(100*BA57) * (1000 - BI57)/1000</f>
        <v>0</v>
      </c>
      <c r="AI57">
        <v>808.1000113481866</v>
      </c>
      <c r="AJ57">
        <v>808.7319939393941</v>
      </c>
      <c r="AK57">
        <v>-0.003808239718755536</v>
      </c>
      <c r="AL57">
        <v>66.84645158298895</v>
      </c>
      <c r="AM57">
        <f>(AO57 - AN57 + BM57*1E3/(8.314*(BO57+273.15)) * AQ57/BL57 * AP57) * BL57/(100*BA57) * 1000/(1000 - AO57)</f>
        <v>0</v>
      </c>
      <c r="AN57">
        <v>9.942962677661287</v>
      </c>
      <c r="AO57">
        <v>9.927154727272725</v>
      </c>
      <c r="AP57">
        <v>-9.756247445479517E-08</v>
      </c>
      <c r="AQ57">
        <v>78.54123115264747</v>
      </c>
      <c r="AR57">
        <v>0</v>
      </c>
      <c r="AS57">
        <v>0</v>
      </c>
      <c r="AT57">
        <f>IF(AR57*$H$15&gt;=AV57,1.0,(AV57/(AV57-AR57*$H$15)))</f>
        <v>0</v>
      </c>
      <c r="AU57">
        <f>(AT57-1)*100</f>
        <v>0</v>
      </c>
      <c r="AV57">
        <f>MAX(0,($B$15+$C$15*BT57)/(1+$D$15*BT57)*BM57/(BO57+273)*$E$15)</f>
        <v>0</v>
      </c>
      <c r="AW57">
        <f>$B$13*BU57+$C$13*BV57+$F$13*BW57*(1-BZ57)</f>
        <v>0</v>
      </c>
      <c r="AX57">
        <f>AW57*AY57</f>
        <v>0</v>
      </c>
      <c r="AY57">
        <f>($B$13*$D$11+$C$13*$D$11+$F$13*((CJ57+CB57)/MAX(CJ57+CB57+CK57, 0.1)*$I$11+CK57/MAX(CJ57+CB57+CK57, 0.1)*$J$11))/($B$13+$C$13+$F$13)</f>
        <v>0</v>
      </c>
      <c r="AZ57">
        <f>($B$13*$K$11+$C$13*$K$11+$F$13*((CJ57+CB57)/MAX(CJ57+CB57+CK57, 0.1)*$P$11+CK57/MAX(CJ57+CB57+CK57, 0.1)*$Q$11))/($B$13+$C$13+$F$13)</f>
        <v>0</v>
      </c>
      <c r="BA57">
        <v>2</v>
      </c>
      <c r="BB57">
        <v>0.5</v>
      </c>
      <c r="BC57" t="s">
        <v>297</v>
      </c>
      <c r="BD57" t="b">
        <v>1</v>
      </c>
      <c r="BE57">
        <v>1673539854.6</v>
      </c>
      <c r="BF57">
        <v>800.6950000000001</v>
      </c>
      <c r="BG57">
        <v>800.107</v>
      </c>
      <c r="BH57">
        <v>9.92698</v>
      </c>
      <c r="BI57">
        <v>9.942410000000001</v>
      </c>
      <c r="BJ57">
        <v>800.072</v>
      </c>
      <c r="BK57">
        <v>9.88302</v>
      </c>
      <c r="BL57">
        <v>600.075</v>
      </c>
      <c r="BM57">
        <v>99.2987</v>
      </c>
      <c r="BN57">
        <v>0.09980650000000001</v>
      </c>
      <c r="BO57">
        <v>25.1823</v>
      </c>
      <c r="BP57">
        <v>24.9945</v>
      </c>
      <c r="BQ57">
        <v>999.9</v>
      </c>
      <c r="BR57">
        <v>0</v>
      </c>
      <c r="BS57">
        <v>0</v>
      </c>
      <c r="BT57">
        <v>10005</v>
      </c>
      <c r="BU57">
        <v>0</v>
      </c>
      <c r="BV57">
        <v>0.227307</v>
      </c>
      <c r="BW57">
        <v>0</v>
      </c>
      <c r="BX57">
        <v>0</v>
      </c>
      <c r="BY57">
        <v>0</v>
      </c>
      <c r="BZ57">
        <v>0</v>
      </c>
      <c r="CA57">
        <v>2.53</v>
      </c>
      <c r="CB57">
        <v>0</v>
      </c>
      <c r="CC57">
        <v>-14.03</v>
      </c>
      <c r="CD57">
        <v>-1.48</v>
      </c>
      <c r="CE57">
        <v>34.312</v>
      </c>
      <c r="CF57">
        <v>38.875</v>
      </c>
      <c r="CG57">
        <v>36.812</v>
      </c>
      <c r="CH57">
        <v>37.812</v>
      </c>
      <c r="CI57">
        <v>35.375</v>
      </c>
      <c r="CJ57">
        <v>0</v>
      </c>
      <c r="CK57">
        <v>0</v>
      </c>
      <c r="CL57">
        <v>0</v>
      </c>
      <c r="CM57">
        <v>1673539855.4</v>
      </c>
      <c r="CN57">
        <v>0</v>
      </c>
      <c r="CO57">
        <v>1673539436.1</v>
      </c>
      <c r="CP57" t="s">
        <v>362</v>
      </c>
      <c r="CQ57">
        <v>1673539436.1</v>
      </c>
      <c r="CR57">
        <v>1673539434.1</v>
      </c>
      <c r="CS57">
        <v>12</v>
      </c>
      <c r="CT57">
        <v>0.013</v>
      </c>
      <c r="CU57">
        <v>-0.012</v>
      </c>
      <c r="CV57">
        <v>-0.737</v>
      </c>
      <c r="CW57">
        <v>0.044</v>
      </c>
      <c r="CX57">
        <v>6</v>
      </c>
      <c r="CY57">
        <v>10</v>
      </c>
      <c r="CZ57">
        <v>0.33</v>
      </c>
      <c r="DA57">
        <v>0.14</v>
      </c>
      <c r="DB57">
        <v>800.0969512195121</v>
      </c>
      <c r="DC57">
        <v>-0.005435540068331547</v>
      </c>
      <c r="DD57">
        <v>0.03347438133602546</v>
      </c>
      <c r="DE57">
        <v>1</v>
      </c>
      <c r="DF57">
        <v>9.946393375</v>
      </c>
      <c r="DG57">
        <v>-0.01239365682136742</v>
      </c>
      <c r="DH57">
        <v>0.002458211719802569</v>
      </c>
      <c r="DI57">
        <v>1</v>
      </c>
      <c r="DJ57">
        <v>2</v>
      </c>
      <c r="DK57">
        <v>2</v>
      </c>
      <c r="DL57" t="s">
        <v>299</v>
      </c>
      <c r="DM57">
        <v>3.17908</v>
      </c>
      <c r="DN57">
        <v>2.683</v>
      </c>
      <c r="DO57">
        <v>0.149585</v>
      </c>
      <c r="DP57">
        <v>0.153468</v>
      </c>
      <c r="DQ57">
        <v>0.0581799</v>
      </c>
      <c r="DR57">
        <v>0.0609618</v>
      </c>
      <c r="DS57">
        <v>27602.7</v>
      </c>
      <c r="DT57">
        <v>21409.1</v>
      </c>
      <c r="DU57">
        <v>31905.8</v>
      </c>
      <c r="DV57">
        <v>23272.8</v>
      </c>
      <c r="DW57">
        <v>40377.4</v>
      </c>
      <c r="DX57">
        <v>26803.2</v>
      </c>
      <c r="DY57">
        <v>47483.5</v>
      </c>
      <c r="DZ57">
        <v>31519.2</v>
      </c>
      <c r="EA57">
        <v>2.1948</v>
      </c>
      <c r="EB57">
        <v>2.28047</v>
      </c>
      <c r="EC57">
        <v>0.0341237</v>
      </c>
      <c r="ED57">
        <v>0</v>
      </c>
      <c r="EE57">
        <v>100</v>
      </c>
      <c r="EF57">
        <v>100</v>
      </c>
      <c r="EG57">
        <v>0.623</v>
      </c>
      <c r="EH57">
        <v>0.044</v>
      </c>
      <c r="EI57">
        <v>-0.759829286803942</v>
      </c>
      <c r="EJ57">
        <v>0.003316852167042556</v>
      </c>
      <c r="EK57">
        <v>-2.920790098003309E-06</v>
      </c>
      <c r="EL57">
        <v>1.167992686709218E-09</v>
      </c>
      <c r="EM57">
        <v>-0.01177807963241856</v>
      </c>
      <c r="EN57">
        <v>0.01054205470485779</v>
      </c>
      <c r="EO57">
        <v>-0.0006985154870527117</v>
      </c>
      <c r="EP57">
        <v>2.048592975971164E-05</v>
      </c>
      <c r="EQ57">
        <v>5</v>
      </c>
      <c r="ER57">
        <v>2041</v>
      </c>
      <c r="ES57">
        <v>1</v>
      </c>
      <c r="ET57">
        <v>19</v>
      </c>
      <c r="EU57">
        <v>7</v>
      </c>
      <c r="EV57">
        <v>7</v>
      </c>
      <c r="EW57">
        <v>2.35474</v>
      </c>
      <c r="EX57">
        <v>2.66846</v>
      </c>
      <c r="EY57">
        <v>2.24731</v>
      </c>
      <c r="EZ57">
        <v>2.6062</v>
      </c>
      <c r="FA57">
        <v>2.19849</v>
      </c>
      <c r="FB57">
        <v>2.39868</v>
      </c>
      <c r="FC57">
        <v>37.554</v>
      </c>
      <c r="FD57">
        <v>24.2539</v>
      </c>
      <c r="FE57">
        <v>18</v>
      </c>
      <c r="FF57">
        <v>625.1369999999999</v>
      </c>
      <c r="FG57">
        <v>818.572</v>
      </c>
      <c r="FH57">
        <v>23.5313</v>
      </c>
      <c r="FI57">
        <v>27.4034</v>
      </c>
      <c r="FJ57">
        <v>30</v>
      </c>
      <c r="FK57">
        <v>27.3921</v>
      </c>
      <c r="FL57">
        <v>27.3909</v>
      </c>
      <c r="FM57">
        <v>47.1031</v>
      </c>
      <c r="FN57">
        <v>42.0024</v>
      </c>
      <c r="FO57">
        <v>0</v>
      </c>
      <c r="FP57">
        <v>23.5386</v>
      </c>
      <c r="FQ57">
        <v>800</v>
      </c>
      <c r="FR57">
        <v>10</v>
      </c>
      <c r="FS57">
        <v>101.591</v>
      </c>
      <c r="FT57">
        <v>101.713</v>
      </c>
    </row>
    <row r="58" spans="1:176">
      <c r="A58">
        <v>32</v>
      </c>
      <c r="B58">
        <v>1673539975.1</v>
      </c>
      <c r="C58">
        <v>5817.5</v>
      </c>
      <c r="D58" t="s">
        <v>367</v>
      </c>
      <c r="E58" t="s">
        <v>368</v>
      </c>
      <c r="F58" t="s">
        <v>296</v>
      </c>
      <c r="H58">
        <v>1673539975.1</v>
      </c>
      <c r="I58">
        <f>(J58)/1000</f>
        <v>0</v>
      </c>
      <c r="J58">
        <f>IF(BD58, AM58, AG58)</f>
        <v>0</v>
      </c>
      <c r="K58">
        <f>IF(BD58, AH58, AF58)</f>
        <v>0</v>
      </c>
      <c r="L58">
        <f>BF58 - IF(AT58&gt;1, K58*BA58*100.0/(AV58*BT58), 0)</f>
        <v>0</v>
      </c>
      <c r="M58">
        <f>((S58-I58/2)*L58-K58)/(S58+I58/2)</f>
        <v>0</v>
      </c>
      <c r="N58">
        <f>M58*(BM58+BN58)/1000.0</f>
        <v>0</v>
      </c>
      <c r="O58">
        <f>(BF58 - IF(AT58&gt;1, K58*BA58*100.0/(AV58*BT58), 0))*(BM58+BN58)/1000.0</f>
        <v>0</v>
      </c>
      <c r="P58">
        <f>2.0/((1/R58-1/Q58)+SIGN(R58)*SQRT((1/R58-1/Q58)*(1/R58-1/Q58) + 4*BB58/((BB58+1)*(BB58+1))*(2*1/R58*1/Q58-1/Q58*1/Q58)))</f>
        <v>0</v>
      </c>
      <c r="Q58">
        <f>IF(LEFT(BC58,1)&lt;&gt;"0",IF(LEFT(BC58,1)="1",3.0,$B$7),$D$5+$E$5*(BT58*BM58/($K$5*1000))+$F$5*(BT58*BM58/($K$5*1000))*MAX(MIN(BA58,$J$5),$I$5)*MAX(MIN(BA58,$J$5),$I$5)+$G$5*MAX(MIN(BA58,$J$5),$I$5)*(BT58*BM58/($K$5*1000))+$H$5*(BT58*BM58/($K$5*1000))*(BT58*BM58/($K$5*1000)))</f>
        <v>0</v>
      </c>
      <c r="R58">
        <f>I58*(1000-(1000*0.61365*exp(17.502*V58/(240.97+V58))/(BM58+BN58)+BH58)/2)/(1000*0.61365*exp(17.502*V58/(240.97+V58))/(BM58+BN58)-BH58)</f>
        <v>0</v>
      </c>
      <c r="S58">
        <f>1/((BB58+1)/(P58/1.6)+1/(Q58/1.37)) + BB58/((BB58+1)/(P58/1.6) + BB58/(Q58/1.37))</f>
        <v>0</v>
      </c>
      <c r="T58">
        <f>(AW58*AZ58)</f>
        <v>0</v>
      </c>
      <c r="U58">
        <f>(BO58+(T58+2*0.95*5.67E-8*(((BO58+$B$9)+273)^4-(BO58+273)^4)-44100*I58)/(1.84*29.3*Q58+8*0.95*5.67E-8*(BO58+273)^3))</f>
        <v>0</v>
      </c>
      <c r="V58">
        <f>($C$9*BP58+$D$9*BQ58+$E$9*U58)</f>
        <v>0</v>
      </c>
      <c r="W58">
        <f>0.61365*exp(17.502*V58/(240.97+V58))</f>
        <v>0</v>
      </c>
      <c r="X58">
        <f>(Y58/Z58*100)</f>
        <v>0</v>
      </c>
      <c r="Y58">
        <f>BH58*(BM58+BN58)/1000</f>
        <v>0</v>
      </c>
      <c r="Z58">
        <f>0.61365*exp(17.502*BO58/(240.97+BO58))</f>
        <v>0</v>
      </c>
      <c r="AA58">
        <f>(W58-BH58*(BM58+BN58)/1000)</f>
        <v>0</v>
      </c>
      <c r="AB58">
        <f>(-I58*44100)</f>
        <v>0</v>
      </c>
      <c r="AC58">
        <f>2*29.3*Q58*0.92*(BO58-V58)</f>
        <v>0</v>
      </c>
      <c r="AD58">
        <f>2*0.95*5.67E-8*(((BO58+$B$9)+273)^4-(V58+273)^4)</f>
        <v>0</v>
      </c>
      <c r="AE58">
        <f>T58+AD58+AB58+AC58</f>
        <v>0</v>
      </c>
      <c r="AF58">
        <f>BL58*AT58*(BG58-BF58*(1000-AT58*BI58)/(1000-AT58*BH58))/(100*BA58)</f>
        <v>0</v>
      </c>
      <c r="AG58">
        <f>1000*BL58*AT58*(BH58-BI58)/(100*BA58*(1000-AT58*BH58))</f>
        <v>0</v>
      </c>
      <c r="AH58">
        <f>(AI58 - AJ58 - BM58*1E3/(8.314*(BO58+273.15)) * AL58/BL58 * AK58) * BL58/(100*BA58) * (1000 - BI58)/1000</f>
        <v>0</v>
      </c>
      <c r="AI58">
        <v>1212.136206989903</v>
      </c>
      <c r="AJ58">
        <v>1212.800424242424</v>
      </c>
      <c r="AK58">
        <v>0.005833957430336507</v>
      </c>
      <c r="AL58">
        <v>66.84645158298895</v>
      </c>
      <c r="AM58">
        <f>(AO58 - AN58 + BM58*1E3/(8.314*(BO58+273.15)) * AQ58/BL58 * AP58) * BL58/(100*BA58) * 1000/(1000 - AO58)</f>
        <v>0</v>
      </c>
      <c r="AN58">
        <v>9.95971567055985</v>
      </c>
      <c r="AO58">
        <v>9.942289030303028</v>
      </c>
      <c r="AP58">
        <v>-1.240578573987361E-06</v>
      </c>
      <c r="AQ58">
        <v>78.54123115264747</v>
      </c>
      <c r="AR58">
        <v>0</v>
      </c>
      <c r="AS58">
        <v>0</v>
      </c>
      <c r="AT58">
        <f>IF(AR58*$H$15&gt;=AV58,1.0,(AV58/(AV58-AR58*$H$15)))</f>
        <v>0</v>
      </c>
      <c r="AU58">
        <f>(AT58-1)*100</f>
        <v>0</v>
      </c>
      <c r="AV58">
        <f>MAX(0,($B$15+$C$15*BT58)/(1+$D$15*BT58)*BM58/(BO58+273)*$E$15)</f>
        <v>0</v>
      </c>
      <c r="AW58">
        <f>$B$13*BU58+$C$13*BV58+$F$13*BW58*(1-BZ58)</f>
        <v>0</v>
      </c>
      <c r="AX58">
        <f>AW58*AY58</f>
        <v>0</v>
      </c>
      <c r="AY58">
        <f>($B$13*$D$11+$C$13*$D$11+$F$13*((CJ58+CB58)/MAX(CJ58+CB58+CK58, 0.1)*$I$11+CK58/MAX(CJ58+CB58+CK58, 0.1)*$J$11))/($B$13+$C$13+$F$13)</f>
        <v>0</v>
      </c>
      <c r="AZ58">
        <f>($B$13*$K$11+$C$13*$K$11+$F$13*((CJ58+CB58)/MAX(CJ58+CB58+CK58, 0.1)*$P$11+CK58/MAX(CJ58+CB58+CK58, 0.1)*$Q$11))/($B$13+$C$13+$F$13)</f>
        <v>0</v>
      </c>
      <c r="BA58">
        <v>2</v>
      </c>
      <c r="BB58">
        <v>0.5</v>
      </c>
      <c r="BC58" t="s">
        <v>297</v>
      </c>
      <c r="BD58" t="b">
        <v>1</v>
      </c>
      <c r="BE58">
        <v>1673539975.1</v>
      </c>
      <c r="BF58">
        <v>1200.72</v>
      </c>
      <c r="BG58">
        <v>1200.04</v>
      </c>
      <c r="BH58">
        <v>9.942259999999999</v>
      </c>
      <c r="BI58">
        <v>9.958769999999999</v>
      </c>
      <c r="BJ58">
        <v>1199.68</v>
      </c>
      <c r="BK58">
        <v>9.898260000000001</v>
      </c>
      <c r="BL58">
        <v>600.0599999999999</v>
      </c>
      <c r="BM58">
        <v>99.2593</v>
      </c>
      <c r="BN58">
        <v>0.100201</v>
      </c>
      <c r="BO58">
        <v>25.1625</v>
      </c>
      <c r="BP58">
        <v>24.9985</v>
      </c>
      <c r="BQ58">
        <v>999.9</v>
      </c>
      <c r="BR58">
        <v>0</v>
      </c>
      <c r="BS58">
        <v>0</v>
      </c>
      <c r="BT58">
        <v>9996.25</v>
      </c>
      <c r="BU58">
        <v>0</v>
      </c>
      <c r="BV58">
        <v>0.227307</v>
      </c>
      <c r="BW58">
        <v>0</v>
      </c>
      <c r="BX58">
        <v>0</v>
      </c>
      <c r="BY58">
        <v>0</v>
      </c>
      <c r="BZ58">
        <v>0</v>
      </c>
      <c r="CA58">
        <v>0.09</v>
      </c>
      <c r="CB58">
        <v>0</v>
      </c>
      <c r="CC58">
        <v>-19.43</v>
      </c>
      <c r="CD58">
        <v>-2.41</v>
      </c>
      <c r="CE58">
        <v>34</v>
      </c>
      <c r="CF58">
        <v>39.562</v>
      </c>
      <c r="CG58">
        <v>36.812</v>
      </c>
      <c r="CH58">
        <v>38.25</v>
      </c>
      <c r="CI58">
        <v>35.375</v>
      </c>
      <c r="CJ58">
        <v>0</v>
      </c>
      <c r="CK58">
        <v>0</v>
      </c>
      <c r="CL58">
        <v>0</v>
      </c>
      <c r="CM58">
        <v>1673539976</v>
      </c>
      <c r="CN58">
        <v>0</v>
      </c>
      <c r="CO58">
        <v>1673539436.1</v>
      </c>
      <c r="CP58" t="s">
        <v>362</v>
      </c>
      <c r="CQ58">
        <v>1673539436.1</v>
      </c>
      <c r="CR58">
        <v>1673539434.1</v>
      </c>
      <c r="CS58">
        <v>12</v>
      </c>
      <c r="CT58">
        <v>0.013</v>
      </c>
      <c r="CU58">
        <v>-0.012</v>
      </c>
      <c r="CV58">
        <v>-0.737</v>
      </c>
      <c r="CW58">
        <v>0.044</v>
      </c>
      <c r="CX58">
        <v>6</v>
      </c>
      <c r="CY58">
        <v>10</v>
      </c>
      <c r="CZ58">
        <v>0.33</v>
      </c>
      <c r="DA58">
        <v>0.14</v>
      </c>
      <c r="DB58">
        <v>1200.011463414634</v>
      </c>
      <c r="DC58">
        <v>0.005435540069431778</v>
      </c>
      <c r="DD58">
        <v>0.05439516547781872</v>
      </c>
      <c r="DE58">
        <v>1</v>
      </c>
      <c r="DF58">
        <v>9.96410975</v>
      </c>
      <c r="DG58">
        <v>-0.01364329113922514</v>
      </c>
      <c r="DH58">
        <v>0.002689633792452039</v>
      </c>
      <c r="DI58">
        <v>1</v>
      </c>
      <c r="DJ58">
        <v>2</v>
      </c>
      <c r="DK58">
        <v>2</v>
      </c>
      <c r="DL58" t="s">
        <v>299</v>
      </c>
      <c r="DM58">
        <v>3.17906</v>
      </c>
      <c r="DN58">
        <v>2.68332</v>
      </c>
      <c r="DO58">
        <v>0.194144</v>
      </c>
      <c r="DP58">
        <v>0.199035</v>
      </c>
      <c r="DQ58">
        <v>0.0582279</v>
      </c>
      <c r="DR58">
        <v>0.0610165</v>
      </c>
      <c r="DS58">
        <v>26156.5</v>
      </c>
      <c r="DT58">
        <v>20257</v>
      </c>
      <c r="DU58">
        <v>31906</v>
      </c>
      <c r="DV58">
        <v>23273.2</v>
      </c>
      <c r="DW58">
        <v>40377.3</v>
      </c>
      <c r="DX58">
        <v>26803.6</v>
      </c>
      <c r="DY58">
        <v>47483.4</v>
      </c>
      <c r="DZ58">
        <v>31519.8</v>
      </c>
      <c r="EA58">
        <v>2.19475</v>
      </c>
      <c r="EB58">
        <v>2.28183</v>
      </c>
      <c r="EC58">
        <v>0.0340715</v>
      </c>
      <c r="ED58">
        <v>0</v>
      </c>
      <c r="EE58">
        <v>100</v>
      </c>
      <c r="EF58">
        <v>100</v>
      </c>
      <c r="EG58">
        <v>1.04</v>
      </c>
      <c r="EH58">
        <v>0.044</v>
      </c>
      <c r="EI58">
        <v>-0.759829286803942</v>
      </c>
      <c r="EJ58">
        <v>0.003316852167042556</v>
      </c>
      <c r="EK58">
        <v>-2.920790098003309E-06</v>
      </c>
      <c r="EL58">
        <v>1.167992686709218E-09</v>
      </c>
      <c r="EM58">
        <v>-0.01177807963241856</v>
      </c>
      <c r="EN58">
        <v>0.01054205470485779</v>
      </c>
      <c r="EO58">
        <v>-0.0006985154870527117</v>
      </c>
      <c r="EP58">
        <v>2.048592975971164E-05</v>
      </c>
      <c r="EQ58">
        <v>5</v>
      </c>
      <c r="ER58">
        <v>2041</v>
      </c>
      <c r="ES58">
        <v>1</v>
      </c>
      <c r="ET58">
        <v>19</v>
      </c>
      <c r="EU58">
        <v>9</v>
      </c>
      <c r="EV58">
        <v>9</v>
      </c>
      <c r="EW58">
        <v>3.26904</v>
      </c>
      <c r="EX58">
        <v>2.66602</v>
      </c>
      <c r="EY58">
        <v>2.24731</v>
      </c>
      <c r="EZ58">
        <v>2.6062</v>
      </c>
      <c r="FA58">
        <v>2.19849</v>
      </c>
      <c r="FB58">
        <v>2.37915</v>
      </c>
      <c r="FC58">
        <v>37.53</v>
      </c>
      <c r="FD58">
        <v>24.2539</v>
      </c>
      <c r="FE58">
        <v>18</v>
      </c>
      <c r="FF58">
        <v>624.979</v>
      </c>
      <c r="FG58">
        <v>819.79</v>
      </c>
      <c r="FH58">
        <v>23.6249</v>
      </c>
      <c r="FI58">
        <v>27.3918</v>
      </c>
      <c r="FJ58">
        <v>30.0002</v>
      </c>
      <c r="FK58">
        <v>27.3805</v>
      </c>
      <c r="FL58">
        <v>27.3804</v>
      </c>
      <c r="FM58">
        <v>65.3999</v>
      </c>
      <c r="FN58">
        <v>41.7317</v>
      </c>
      <c r="FO58">
        <v>0</v>
      </c>
      <c r="FP58">
        <v>23.6414</v>
      </c>
      <c r="FQ58">
        <v>1200</v>
      </c>
      <c r="FR58">
        <v>10</v>
      </c>
      <c r="FS58">
        <v>101.591</v>
      </c>
      <c r="FT58">
        <v>101.714</v>
      </c>
    </row>
    <row r="59" spans="1:176">
      <c r="A59">
        <v>33</v>
      </c>
      <c r="B59">
        <v>1673540096.1</v>
      </c>
      <c r="C59">
        <v>5938.5</v>
      </c>
      <c r="D59" t="s">
        <v>369</v>
      </c>
      <c r="E59" t="s">
        <v>370</v>
      </c>
      <c r="F59" t="s">
        <v>296</v>
      </c>
      <c r="H59">
        <v>1673540096.1</v>
      </c>
      <c r="I59">
        <f>(J59)/1000</f>
        <v>0</v>
      </c>
      <c r="J59">
        <f>IF(BD59, AM59, AG59)</f>
        <v>0</v>
      </c>
      <c r="K59">
        <f>IF(BD59, AH59, AF59)</f>
        <v>0</v>
      </c>
      <c r="L59">
        <f>BF59 - IF(AT59&gt;1, K59*BA59*100.0/(AV59*BT59), 0)</f>
        <v>0</v>
      </c>
      <c r="M59">
        <f>((S59-I59/2)*L59-K59)/(S59+I59/2)</f>
        <v>0</v>
      </c>
      <c r="N59">
        <f>M59*(BM59+BN59)/1000.0</f>
        <v>0</v>
      </c>
      <c r="O59">
        <f>(BF59 - IF(AT59&gt;1, K59*BA59*100.0/(AV59*BT59), 0))*(BM59+BN59)/1000.0</f>
        <v>0</v>
      </c>
      <c r="P59">
        <f>2.0/((1/R59-1/Q59)+SIGN(R59)*SQRT((1/R59-1/Q59)*(1/R59-1/Q59) + 4*BB59/((BB59+1)*(BB59+1))*(2*1/R59*1/Q59-1/Q59*1/Q59)))</f>
        <v>0</v>
      </c>
      <c r="Q59">
        <f>IF(LEFT(BC59,1)&lt;&gt;"0",IF(LEFT(BC59,1)="1",3.0,$B$7),$D$5+$E$5*(BT59*BM59/($K$5*1000))+$F$5*(BT59*BM59/($K$5*1000))*MAX(MIN(BA59,$J$5),$I$5)*MAX(MIN(BA59,$J$5),$I$5)+$G$5*MAX(MIN(BA59,$J$5),$I$5)*(BT59*BM59/($K$5*1000))+$H$5*(BT59*BM59/($K$5*1000))*(BT59*BM59/($K$5*1000)))</f>
        <v>0</v>
      </c>
      <c r="R59">
        <f>I59*(1000-(1000*0.61365*exp(17.502*V59/(240.97+V59))/(BM59+BN59)+BH59)/2)/(1000*0.61365*exp(17.502*V59/(240.97+V59))/(BM59+BN59)-BH59)</f>
        <v>0</v>
      </c>
      <c r="S59">
        <f>1/((BB59+1)/(P59/1.6)+1/(Q59/1.37)) + BB59/((BB59+1)/(P59/1.6) + BB59/(Q59/1.37))</f>
        <v>0</v>
      </c>
      <c r="T59">
        <f>(AW59*AZ59)</f>
        <v>0</v>
      </c>
      <c r="U59">
        <f>(BO59+(T59+2*0.95*5.67E-8*(((BO59+$B$9)+273)^4-(BO59+273)^4)-44100*I59)/(1.84*29.3*Q59+8*0.95*5.67E-8*(BO59+273)^3))</f>
        <v>0</v>
      </c>
      <c r="V59">
        <f>($C$9*BP59+$D$9*BQ59+$E$9*U59)</f>
        <v>0</v>
      </c>
      <c r="W59">
        <f>0.61365*exp(17.502*V59/(240.97+V59))</f>
        <v>0</v>
      </c>
      <c r="X59">
        <f>(Y59/Z59*100)</f>
        <v>0</v>
      </c>
      <c r="Y59">
        <f>BH59*(BM59+BN59)/1000</f>
        <v>0</v>
      </c>
      <c r="Z59">
        <f>0.61365*exp(17.502*BO59/(240.97+BO59))</f>
        <v>0</v>
      </c>
      <c r="AA59">
        <f>(W59-BH59*(BM59+BN59)/1000)</f>
        <v>0</v>
      </c>
      <c r="AB59">
        <f>(-I59*44100)</f>
        <v>0</v>
      </c>
      <c r="AC59">
        <f>2*29.3*Q59*0.92*(BO59-V59)</f>
        <v>0</v>
      </c>
      <c r="AD59">
        <f>2*0.95*5.67E-8*(((BO59+$B$9)+273)^4-(V59+273)^4)</f>
        <v>0</v>
      </c>
      <c r="AE59">
        <f>T59+AD59+AB59+AC59</f>
        <v>0</v>
      </c>
      <c r="AF59">
        <f>BL59*AT59*(BG59-BF59*(1000-AT59*BI59)/(1000-AT59*BH59))/(100*BA59)</f>
        <v>0</v>
      </c>
      <c r="AG59">
        <f>1000*BL59*AT59*(BH59-BI59)/(100*BA59*(1000-AT59*BH59))</f>
        <v>0</v>
      </c>
      <c r="AH59">
        <f>(AI59 - AJ59 - BM59*1E3/(8.314*(BO59+273.15)) * AL59/BL59 * AK59) * BL59/(100*BA59) * (1000 - BI59)/1000</f>
        <v>0</v>
      </c>
      <c r="AI59">
        <v>1414.147443495263</v>
      </c>
      <c r="AJ59">
        <v>1415.034666666666</v>
      </c>
      <c r="AK59">
        <v>0.002250418966644604</v>
      </c>
      <c r="AL59">
        <v>66.84645158298895</v>
      </c>
      <c r="AM59">
        <f>(AO59 - AN59 + BM59*1E3/(8.314*(BO59+273.15)) * AQ59/BL59 * AP59) * BL59/(100*BA59) * 1000/(1000 - AO59)</f>
        <v>0</v>
      </c>
      <c r="AN59">
        <v>9.986085555686662</v>
      </c>
      <c r="AO59">
        <v>9.97184703030303</v>
      </c>
      <c r="AP59">
        <v>5.043812999536832E-07</v>
      </c>
      <c r="AQ59">
        <v>78.54123115264747</v>
      </c>
      <c r="AR59">
        <v>0</v>
      </c>
      <c r="AS59">
        <v>0</v>
      </c>
      <c r="AT59">
        <f>IF(AR59*$H$15&gt;=AV59,1.0,(AV59/(AV59-AR59*$H$15)))</f>
        <v>0</v>
      </c>
      <c r="AU59">
        <f>(AT59-1)*100</f>
        <v>0</v>
      </c>
      <c r="AV59">
        <f>MAX(0,($B$15+$C$15*BT59)/(1+$D$15*BT59)*BM59/(BO59+273)*$E$15)</f>
        <v>0</v>
      </c>
      <c r="AW59">
        <f>$B$13*BU59+$C$13*BV59+$F$13*BW59*(1-BZ59)</f>
        <v>0</v>
      </c>
      <c r="AX59">
        <f>AW59*AY59</f>
        <v>0</v>
      </c>
      <c r="AY59">
        <f>($B$13*$D$11+$C$13*$D$11+$F$13*((CJ59+CB59)/MAX(CJ59+CB59+CK59, 0.1)*$I$11+CK59/MAX(CJ59+CB59+CK59, 0.1)*$J$11))/($B$13+$C$13+$F$13)</f>
        <v>0</v>
      </c>
      <c r="AZ59">
        <f>($B$13*$K$11+$C$13*$K$11+$F$13*((CJ59+CB59)/MAX(CJ59+CB59+CK59, 0.1)*$P$11+CK59/MAX(CJ59+CB59+CK59, 0.1)*$Q$11))/($B$13+$C$13+$F$13)</f>
        <v>0</v>
      </c>
      <c r="BA59">
        <v>2</v>
      </c>
      <c r="BB59">
        <v>0.5</v>
      </c>
      <c r="BC59" t="s">
        <v>297</v>
      </c>
      <c r="BD59" t="b">
        <v>1</v>
      </c>
      <c r="BE59">
        <v>1673540096.1</v>
      </c>
      <c r="BF59">
        <v>1400.91</v>
      </c>
      <c r="BG59">
        <v>1399.96</v>
      </c>
      <c r="BH59">
        <v>9.97194</v>
      </c>
      <c r="BI59">
        <v>9.986499999999999</v>
      </c>
      <c r="BJ59">
        <v>1399.54</v>
      </c>
      <c r="BK59">
        <v>9.927860000000001</v>
      </c>
      <c r="BL59">
        <v>600.019</v>
      </c>
      <c r="BM59">
        <v>99.2606</v>
      </c>
      <c r="BN59">
        <v>0.100189</v>
      </c>
      <c r="BO59">
        <v>25.1875</v>
      </c>
      <c r="BP59">
        <v>25.0097</v>
      </c>
      <c r="BQ59">
        <v>999.9</v>
      </c>
      <c r="BR59">
        <v>0</v>
      </c>
      <c r="BS59">
        <v>0</v>
      </c>
      <c r="BT59">
        <v>9985.620000000001</v>
      </c>
      <c r="BU59">
        <v>0</v>
      </c>
      <c r="BV59">
        <v>0.227307</v>
      </c>
      <c r="BW59">
        <v>0</v>
      </c>
      <c r="BX59">
        <v>0</v>
      </c>
      <c r="BY59">
        <v>0</v>
      </c>
      <c r="BZ59">
        <v>0</v>
      </c>
      <c r="CA59">
        <v>0.37</v>
      </c>
      <c r="CB59">
        <v>0</v>
      </c>
      <c r="CC59">
        <v>-17.65</v>
      </c>
      <c r="CD59">
        <v>-1.75</v>
      </c>
      <c r="CE59">
        <v>34.437</v>
      </c>
      <c r="CF59">
        <v>41</v>
      </c>
      <c r="CG59">
        <v>37.562</v>
      </c>
      <c r="CH59">
        <v>40.25</v>
      </c>
      <c r="CI59">
        <v>36.062</v>
      </c>
      <c r="CJ59">
        <v>0</v>
      </c>
      <c r="CK59">
        <v>0</v>
      </c>
      <c r="CL59">
        <v>0</v>
      </c>
      <c r="CM59">
        <v>1673540096.6</v>
      </c>
      <c r="CN59">
        <v>0</v>
      </c>
      <c r="CO59">
        <v>1673539436.1</v>
      </c>
      <c r="CP59" t="s">
        <v>362</v>
      </c>
      <c r="CQ59">
        <v>1673539436.1</v>
      </c>
      <c r="CR59">
        <v>1673539434.1</v>
      </c>
      <c r="CS59">
        <v>12</v>
      </c>
      <c r="CT59">
        <v>0.013</v>
      </c>
      <c r="CU59">
        <v>-0.012</v>
      </c>
      <c r="CV59">
        <v>-0.737</v>
      </c>
      <c r="CW59">
        <v>0.044</v>
      </c>
      <c r="CX59">
        <v>6</v>
      </c>
      <c r="CY59">
        <v>10</v>
      </c>
      <c r="CZ59">
        <v>0.33</v>
      </c>
      <c r="DA59">
        <v>0.14</v>
      </c>
      <c r="DB59">
        <v>1400.034146341463</v>
      </c>
      <c r="DC59">
        <v>0.007108013939234343</v>
      </c>
      <c r="DD59">
        <v>0.03298008340267317</v>
      </c>
      <c r="DE59">
        <v>1</v>
      </c>
      <c r="DF59">
        <v>9.990252625</v>
      </c>
      <c r="DG59">
        <v>-0.002394500703238972</v>
      </c>
      <c r="DH59">
        <v>0.004487827354007144</v>
      </c>
      <c r="DI59">
        <v>1</v>
      </c>
      <c r="DJ59">
        <v>2</v>
      </c>
      <c r="DK59">
        <v>2</v>
      </c>
      <c r="DL59" t="s">
        <v>299</v>
      </c>
      <c r="DM59">
        <v>3.17897</v>
      </c>
      <c r="DN59">
        <v>2.68321</v>
      </c>
      <c r="DO59">
        <v>0.213415</v>
      </c>
      <c r="DP59">
        <v>0.218692</v>
      </c>
      <c r="DQ59">
        <v>0.0583628</v>
      </c>
      <c r="DR59">
        <v>0.0611482</v>
      </c>
      <c r="DS59">
        <v>25530.9</v>
      </c>
      <c r="DT59">
        <v>19759.4</v>
      </c>
      <c r="DU59">
        <v>31905.8</v>
      </c>
      <c r="DV59">
        <v>23272.6</v>
      </c>
      <c r="DW59">
        <v>40372.5</v>
      </c>
      <c r="DX59">
        <v>26799.6</v>
      </c>
      <c r="DY59">
        <v>47483.6</v>
      </c>
      <c r="DZ59">
        <v>31518.7</v>
      </c>
      <c r="EA59">
        <v>2.19488</v>
      </c>
      <c r="EB59">
        <v>2.2826</v>
      </c>
      <c r="EC59">
        <v>0.0345409</v>
      </c>
      <c r="ED59">
        <v>0</v>
      </c>
      <c r="EE59">
        <v>100</v>
      </c>
      <c r="EF59">
        <v>100</v>
      </c>
      <c r="EG59">
        <v>1.37</v>
      </c>
      <c r="EH59">
        <v>0.0441</v>
      </c>
      <c r="EI59">
        <v>-0.759829286803942</v>
      </c>
      <c r="EJ59">
        <v>0.003316852167042556</v>
      </c>
      <c r="EK59">
        <v>-2.920790098003309E-06</v>
      </c>
      <c r="EL59">
        <v>1.167992686709218E-09</v>
      </c>
      <c r="EM59">
        <v>-0.01177807963241856</v>
      </c>
      <c r="EN59">
        <v>0.01054205470485779</v>
      </c>
      <c r="EO59">
        <v>-0.0006985154870527117</v>
      </c>
      <c r="EP59">
        <v>2.048592975971164E-05</v>
      </c>
      <c r="EQ59">
        <v>5</v>
      </c>
      <c r="ER59">
        <v>2041</v>
      </c>
      <c r="ES59">
        <v>1</v>
      </c>
      <c r="ET59">
        <v>19</v>
      </c>
      <c r="EU59">
        <v>11</v>
      </c>
      <c r="EV59">
        <v>11</v>
      </c>
      <c r="EW59">
        <v>3.69873</v>
      </c>
      <c r="EX59">
        <v>2.65015</v>
      </c>
      <c r="EY59">
        <v>2.24731</v>
      </c>
      <c r="EZ59">
        <v>2.6062</v>
      </c>
      <c r="FA59">
        <v>2.19849</v>
      </c>
      <c r="FB59">
        <v>2.34375</v>
      </c>
      <c r="FC59">
        <v>37.4819</v>
      </c>
      <c r="FD59">
        <v>24.2451</v>
      </c>
      <c r="FE59">
        <v>18</v>
      </c>
      <c r="FF59">
        <v>625.021</v>
      </c>
      <c r="FG59">
        <v>820.477</v>
      </c>
      <c r="FH59">
        <v>23.6247</v>
      </c>
      <c r="FI59">
        <v>27.3871</v>
      </c>
      <c r="FJ59">
        <v>30.0002</v>
      </c>
      <c r="FK59">
        <v>27.3759</v>
      </c>
      <c r="FL59">
        <v>27.3734</v>
      </c>
      <c r="FM59">
        <v>73.97709999999999</v>
      </c>
      <c r="FN59">
        <v>41.4522</v>
      </c>
      <c r="FO59">
        <v>0</v>
      </c>
      <c r="FP59">
        <v>23.6186</v>
      </c>
      <c r="FQ59">
        <v>1400</v>
      </c>
      <c r="FR59">
        <v>10</v>
      </c>
      <c r="FS59">
        <v>101.591</v>
      </c>
      <c r="FT59">
        <v>101.711</v>
      </c>
    </row>
    <row r="60" spans="1:176">
      <c r="A60">
        <v>34</v>
      </c>
      <c r="B60">
        <v>1673540216.6</v>
      </c>
      <c r="C60">
        <v>6059</v>
      </c>
      <c r="D60" t="s">
        <v>371</v>
      </c>
      <c r="E60" t="s">
        <v>372</v>
      </c>
      <c r="F60" t="s">
        <v>296</v>
      </c>
      <c r="H60">
        <v>1673540216.6</v>
      </c>
      <c r="I60">
        <f>(J60)/1000</f>
        <v>0</v>
      </c>
      <c r="J60">
        <f>IF(BD60, AM60, AG60)</f>
        <v>0</v>
      </c>
      <c r="K60">
        <f>IF(BD60, AH60, AF60)</f>
        <v>0</v>
      </c>
      <c r="L60">
        <f>BF60 - IF(AT60&gt;1, K60*BA60*100.0/(AV60*BT60), 0)</f>
        <v>0</v>
      </c>
      <c r="M60">
        <f>((S60-I60/2)*L60-K60)/(S60+I60/2)</f>
        <v>0</v>
      </c>
      <c r="N60">
        <f>M60*(BM60+BN60)/1000.0</f>
        <v>0</v>
      </c>
      <c r="O60">
        <f>(BF60 - IF(AT60&gt;1, K60*BA60*100.0/(AV60*BT60), 0))*(BM60+BN60)/1000.0</f>
        <v>0</v>
      </c>
      <c r="P60">
        <f>2.0/((1/R60-1/Q60)+SIGN(R60)*SQRT((1/R60-1/Q60)*(1/R60-1/Q60) + 4*BB60/((BB60+1)*(BB60+1))*(2*1/R60*1/Q60-1/Q60*1/Q60)))</f>
        <v>0</v>
      </c>
      <c r="Q60">
        <f>IF(LEFT(BC60,1)&lt;&gt;"0",IF(LEFT(BC60,1)="1",3.0,$B$7),$D$5+$E$5*(BT60*BM60/($K$5*1000))+$F$5*(BT60*BM60/($K$5*1000))*MAX(MIN(BA60,$J$5),$I$5)*MAX(MIN(BA60,$J$5),$I$5)+$G$5*MAX(MIN(BA60,$J$5),$I$5)*(BT60*BM60/($K$5*1000))+$H$5*(BT60*BM60/($K$5*1000))*(BT60*BM60/($K$5*1000)))</f>
        <v>0</v>
      </c>
      <c r="R60">
        <f>I60*(1000-(1000*0.61365*exp(17.502*V60/(240.97+V60))/(BM60+BN60)+BH60)/2)/(1000*0.61365*exp(17.502*V60/(240.97+V60))/(BM60+BN60)-BH60)</f>
        <v>0</v>
      </c>
      <c r="S60">
        <f>1/((BB60+1)/(P60/1.6)+1/(Q60/1.37)) + BB60/((BB60+1)/(P60/1.6) + BB60/(Q60/1.37))</f>
        <v>0</v>
      </c>
      <c r="T60">
        <f>(AW60*AZ60)</f>
        <v>0</v>
      </c>
      <c r="U60">
        <f>(BO60+(T60+2*0.95*5.67E-8*(((BO60+$B$9)+273)^4-(BO60+273)^4)-44100*I60)/(1.84*29.3*Q60+8*0.95*5.67E-8*(BO60+273)^3))</f>
        <v>0</v>
      </c>
      <c r="V60">
        <f>($C$9*BP60+$D$9*BQ60+$E$9*U60)</f>
        <v>0</v>
      </c>
      <c r="W60">
        <f>0.61365*exp(17.502*V60/(240.97+V60))</f>
        <v>0</v>
      </c>
      <c r="X60">
        <f>(Y60/Z60*100)</f>
        <v>0</v>
      </c>
      <c r="Y60">
        <f>BH60*(BM60+BN60)/1000</f>
        <v>0</v>
      </c>
      <c r="Z60">
        <f>0.61365*exp(17.502*BO60/(240.97+BO60))</f>
        <v>0</v>
      </c>
      <c r="AA60">
        <f>(W60-BH60*(BM60+BN60)/1000)</f>
        <v>0</v>
      </c>
      <c r="AB60">
        <f>(-I60*44100)</f>
        <v>0</v>
      </c>
      <c r="AC60">
        <f>2*29.3*Q60*0.92*(BO60-V60)</f>
        <v>0</v>
      </c>
      <c r="AD60">
        <f>2*0.95*5.67E-8*(((BO60+$B$9)+273)^4-(V60+273)^4)</f>
        <v>0</v>
      </c>
      <c r="AE60">
        <f>T60+AD60+AB60+AC60</f>
        <v>0</v>
      </c>
      <c r="AF60">
        <f>BL60*AT60*(BG60-BF60*(1000-AT60*BI60)/(1000-AT60*BH60))/(100*BA60)</f>
        <v>0</v>
      </c>
      <c r="AG60">
        <f>1000*BL60*AT60*(BH60-BI60)/(100*BA60*(1000-AT60*BH60))</f>
        <v>0</v>
      </c>
      <c r="AH60">
        <f>(AI60 - AJ60 - BM60*1E3/(8.314*(BO60+273.15)) * AL60/BL60 * AK60) * BL60/(100*BA60) * (1000 - BI60)/1000</f>
        <v>0</v>
      </c>
      <c r="AI60">
        <v>1818.209107091404</v>
      </c>
      <c r="AJ60">
        <v>1819.134909090908</v>
      </c>
      <c r="AK60">
        <v>0.00469956749033545</v>
      </c>
      <c r="AL60">
        <v>66.84645158298895</v>
      </c>
      <c r="AM60">
        <f>(AO60 - AN60 + BM60*1E3/(8.314*(BO60+273.15)) * AQ60/BL60 * AP60) * BL60/(100*BA60) * 1000/(1000 - AO60)</f>
        <v>0</v>
      </c>
      <c r="AN60">
        <v>9.961588112707275</v>
      </c>
      <c r="AO60">
        <v>9.949736666666668</v>
      </c>
      <c r="AP60">
        <v>-4.034245301163241E-07</v>
      </c>
      <c r="AQ60">
        <v>78.54123115264747</v>
      </c>
      <c r="AR60">
        <v>0</v>
      </c>
      <c r="AS60">
        <v>0</v>
      </c>
      <c r="AT60">
        <f>IF(AR60*$H$15&gt;=AV60,1.0,(AV60/(AV60-AR60*$H$15)))</f>
        <v>0</v>
      </c>
      <c r="AU60">
        <f>(AT60-1)*100</f>
        <v>0</v>
      </c>
      <c r="AV60">
        <f>MAX(0,($B$15+$C$15*BT60)/(1+$D$15*BT60)*BM60/(BO60+273)*$E$15)</f>
        <v>0</v>
      </c>
      <c r="AW60">
        <f>$B$13*BU60+$C$13*BV60+$F$13*BW60*(1-BZ60)</f>
        <v>0</v>
      </c>
      <c r="AX60">
        <f>AW60*AY60</f>
        <v>0</v>
      </c>
      <c r="AY60">
        <f>($B$13*$D$11+$C$13*$D$11+$F$13*((CJ60+CB60)/MAX(CJ60+CB60+CK60, 0.1)*$I$11+CK60/MAX(CJ60+CB60+CK60, 0.1)*$J$11))/($B$13+$C$13+$F$13)</f>
        <v>0</v>
      </c>
      <c r="AZ60">
        <f>($B$13*$K$11+$C$13*$K$11+$F$13*((CJ60+CB60)/MAX(CJ60+CB60+CK60, 0.1)*$P$11+CK60/MAX(CJ60+CB60+CK60, 0.1)*$Q$11))/($B$13+$C$13+$F$13)</f>
        <v>0</v>
      </c>
      <c r="BA60">
        <v>2</v>
      </c>
      <c r="BB60">
        <v>0.5</v>
      </c>
      <c r="BC60" t="s">
        <v>297</v>
      </c>
      <c r="BD60" t="b">
        <v>1</v>
      </c>
      <c r="BE60">
        <v>1673540216.6</v>
      </c>
      <c r="BF60">
        <v>1801.04</v>
      </c>
      <c r="BG60">
        <v>1799.96</v>
      </c>
      <c r="BH60">
        <v>9.949490000000001</v>
      </c>
      <c r="BI60">
        <v>9.96035</v>
      </c>
      <c r="BJ60">
        <v>1798.48</v>
      </c>
      <c r="BK60">
        <v>9.905469999999999</v>
      </c>
      <c r="BL60">
        <v>600.001</v>
      </c>
      <c r="BM60">
        <v>99.25320000000001</v>
      </c>
      <c r="BN60">
        <v>0.0998747</v>
      </c>
      <c r="BO60">
        <v>25.2024</v>
      </c>
      <c r="BP60">
        <v>25.0151</v>
      </c>
      <c r="BQ60">
        <v>999.9</v>
      </c>
      <c r="BR60">
        <v>0</v>
      </c>
      <c r="BS60">
        <v>0</v>
      </c>
      <c r="BT60">
        <v>9993.75</v>
      </c>
      <c r="BU60">
        <v>0</v>
      </c>
      <c r="BV60">
        <v>0.227307</v>
      </c>
      <c r="BW60">
        <v>0</v>
      </c>
      <c r="BX60">
        <v>0</v>
      </c>
      <c r="BY60">
        <v>0</v>
      </c>
      <c r="BZ60">
        <v>0</v>
      </c>
      <c r="CA60">
        <v>-1.63</v>
      </c>
      <c r="CB60">
        <v>0</v>
      </c>
      <c r="CC60">
        <v>-15.15</v>
      </c>
      <c r="CD60">
        <v>-2.07</v>
      </c>
      <c r="CE60">
        <v>34.937</v>
      </c>
      <c r="CF60">
        <v>41.812</v>
      </c>
      <c r="CG60">
        <v>38.125</v>
      </c>
      <c r="CH60">
        <v>41.375</v>
      </c>
      <c r="CI60">
        <v>36.562</v>
      </c>
      <c r="CJ60">
        <v>0</v>
      </c>
      <c r="CK60">
        <v>0</v>
      </c>
      <c r="CL60">
        <v>0</v>
      </c>
      <c r="CM60">
        <v>1673540217.2</v>
      </c>
      <c r="CN60">
        <v>0</v>
      </c>
      <c r="CO60">
        <v>1673539436.1</v>
      </c>
      <c r="CP60" t="s">
        <v>362</v>
      </c>
      <c r="CQ60">
        <v>1673539436.1</v>
      </c>
      <c r="CR60">
        <v>1673539434.1</v>
      </c>
      <c r="CS60">
        <v>12</v>
      </c>
      <c r="CT60">
        <v>0.013</v>
      </c>
      <c r="CU60">
        <v>-0.012</v>
      </c>
      <c r="CV60">
        <v>-0.737</v>
      </c>
      <c r="CW60">
        <v>0.044</v>
      </c>
      <c r="CX60">
        <v>6</v>
      </c>
      <c r="CY60">
        <v>10</v>
      </c>
      <c r="CZ60">
        <v>0.33</v>
      </c>
      <c r="DA60">
        <v>0.14</v>
      </c>
      <c r="DB60">
        <v>1800.014634146342</v>
      </c>
      <c r="DC60">
        <v>-0.0566550522636918</v>
      </c>
      <c r="DD60">
        <v>0.06570805945943481</v>
      </c>
      <c r="DE60">
        <v>1</v>
      </c>
      <c r="DF60">
        <v>9.96578025</v>
      </c>
      <c r="DG60">
        <v>-0.01540385372713881</v>
      </c>
      <c r="DH60">
        <v>0.002989844467108536</v>
      </c>
      <c r="DI60">
        <v>1</v>
      </c>
      <c r="DJ60">
        <v>2</v>
      </c>
      <c r="DK60">
        <v>2</v>
      </c>
      <c r="DL60" t="s">
        <v>299</v>
      </c>
      <c r="DM60">
        <v>3.17894</v>
      </c>
      <c r="DN60">
        <v>2.68297</v>
      </c>
      <c r="DO60">
        <v>0.247524</v>
      </c>
      <c r="DP60">
        <v>0.2535</v>
      </c>
      <c r="DQ60">
        <v>0.0582586</v>
      </c>
      <c r="DR60">
        <v>0.0610224</v>
      </c>
      <c r="DS60">
        <v>24424.4</v>
      </c>
      <c r="DT60">
        <v>18879.4</v>
      </c>
      <c r="DU60">
        <v>31906.8</v>
      </c>
      <c r="DV60">
        <v>23273</v>
      </c>
      <c r="DW60">
        <v>40380</v>
      </c>
      <c r="DX60">
        <v>26804.5</v>
      </c>
      <c r="DY60">
        <v>47485.3</v>
      </c>
      <c r="DZ60">
        <v>31518.9</v>
      </c>
      <c r="EA60">
        <v>2.19485</v>
      </c>
      <c r="EB60">
        <v>2.28395</v>
      </c>
      <c r="EC60">
        <v>0.0353791</v>
      </c>
      <c r="ED60">
        <v>0</v>
      </c>
      <c r="EE60">
        <v>100</v>
      </c>
      <c r="EF60">
        <v>100</v>
      </c>
      <c r="EG60">
        <v>2.56</v>
      </c>
      <c r="EH60">
        <v>0.044</v>
      </c>
      <c r="EI60">
        <v>-0.759829286803942</v>
      </c>
      <c r="EJ60">
        <v>0.003316852167042556</v>
      </c>
      <c r="EK60">
        <v>-2.920790098003309E-06</v>
      </c>
      <c r="EL60">
        <v>1.167992686709218E-09</v>
      </c>
      <c r="EM60">
        <v>-0.01177807963241856</v>
      </c>
      <c r="EN60">
        <v>0.01054205470485779</v>
      </c>
      <c r="EO60">
        <v>-0.0006985154870527117</v>
      </c>
      <c r="EP60">
        <v>2.048592975971164E-05</v>
      </c>
      <c r="EQ60">
        <v>5</v>
      </c>
      <c r="ER60">
        <v>2041</v>
      </c>
      <c r="ES60">
        <v>1</v>
      </c>
      <c r="ET60">
        <v>19</v>
      </c>
      <c r="EU60">
        <v>13</v>
      </c>
      <c r="EV60">
        <v>13</v>
      </c>
      <c r="EW60">
        <v>4.50317</v>
      </c>
      <c r="EX60">
        <v>2.63306</v>
      </c>
      <c r="EY60">
        <v>2.24731</v>
      </c>
      <c r="EZ60">
        <v>2.6062</v>
      </c>
      <c r="FA60">
        <v>2.19849</v>
      </c>
      <c r="FB60">
        <v>2.38281</v>
      </c>
      <c r="FC60">
        <v>37.4578</v>
      </c>
      <c r="FD60">
        <v>24.2539</v>
      </c>
      <c r="FE60">
        <v>18</v>
      </c>
      <c r="FF60">
        <v>624.9299999999999</v>
      </c>
      <c r="FG60">
        <v>821.75</v>
      </c>
      <c r="FH60">
        <v>23.5233</v>
      </c>
      <c r="FI60">
        <v>27.3813</v>
      </c>
      <c r="FJ60">
        <v>30.0001</v>
      </c>
      <c r="FK60">
        <v>27.3689</v>
      </c>
      <c r="FL60">
        <v>27.3665</v>
      </c>
      <c r="FM60">
        <v>90.0736</v>
      </c>
      <c r="FN60">
        <v>41.4522</v>
      </c>
      <c r="FO60">
        <v>0</v>
      </c>
      <c r="FP60">
        <v>23.5245</v>
      </c>
      <c r="FQ60">
        <v>1800</v>
      </c>
      <c r="FR60">
        <v>10</v>
      </c>
      <c r="FS60">
        <v>101.594</v>
      </c>
      <c r="FT60">
        <v>101.713</v>
      </c>
    </row>
    <row r="61" spans="1:176">
      <c r="A61">
        <v>35</v>
      </c>
      <c r="B61">
        <v>1673540337.1</v>
      </c>
      <c r="C61">
        <v>6179.5</v>
      </c>
      <c r="D61" t="s">
        <v>373</v>
      </c>
      <c r="E61" t="s">
        <v>374</v>
      </c>
      <c r="F61" t="s">
        <v>296</v>
      </c>
      <c r="H61">
        <v>1673540337.1</v>
      </c>
      <c r="I61">
        <f>(J61)/1000</f>
        <v>0</v>
      </c>
      <c r="J61">
        <f>IF(BD61, AM61, AG61)</f>
        <v>0</v>
      </c>
      <c r="K61">
        <f>IF(BD61, AH61, AF61)</f>
        <v>0</v>
      </c>
      <c r="L61">
        <f>BF61 - IF(AT61&gt;1, K61*BA61*100.0/(AV61*BT61), 0)</f>
        <v>0</v>
      </c>
      <c r="M61">
        <f>((S61-I61/2)*L61-K61)/(S61+I61/2)</f>
        <v>0</v>
      </c>
      <c r="N61">
        <f>M61*(BM61+BN61)/1000.0</f>
        <v>0</v>
      </c>
      <c r="O61">
        <f>(BF61 - IF(AT61&gt;1, K61*BA61*100.0/(AV61*BT61), 0))*(BM61+BN61)/1000.0</f>
        <v>0</v>
      </c>
      <c r="P61">
        <f>2.0/((1/R61-1/Q61)+SIGN(R61)*SQRT((1/R61-1/Q61)*(1/R61-1/Q61) + 4*BB61/((BB61+1)*(BB61+1))*(2*1/R61*1/Q61-1/Q61*1/Q61)))</f>
        <v>0</v>
      </c>
      <c r="Q61">
        <f>IF(LEFT(BC61,1)&lt;&gt;"0",IF(LEFT(BC61,1)="1",3.0,$B$7),$D$5+$E$5*(BT61*BM61/($K$5*1000))+$F$5*(BT61*BM61/($K$5*1000))*MAX(MIN(BA61,$J$5),$I$5)*MAX(MIN(BA61,$J$5),$I$5)+$G$5*MAX(MIN(BA61,$J$5),$I$5)*(BT61*BM61/($K$5*1000))+$H$5*(BT61*BM61/($K$5*1000))*(BT61*BM61/($K$5*1000)))</f>
        <v>0</v>
      </c>
      <c r="R61">
        <f>I61*(1000-(1000*0.61365*exp(17.502*V61/(240.97+V61))/(BM61+BN61)+BH61)/2)/(1000*0.61365*exp(17.502*V61/(240.97+V61))/(BM61+BN61)-BH61)</f>
        <v>0</v>
      </c>
      <c r="S61">
        <f>1/((BB61+1)/(P61/1.6)+1/(Q61/1.37)) + BB61/((BB61+1)/(P61/1.6) + BB61/(Q61/1.37))</f>
        <v>0</v>
      </c>
      <c r="T61">
        <f>(AW61*AZ61)</f>
        <v>0</v>
      </c>
      <c r="U61">
        <f>(BO61+(T61+2*0.95*5.67E-8*(((BO61+$B$9)+273)^4-(BO61+273)^4)-44100*I61)/(1.84*29.3*Q61+8*0.95*5.67E-8*(BO61+273)^3))</f>
        <v>0</v>
      </c>
      <c r="V61">
        <f>($C$9*BP61+$D$9*BQ61+$E$9*U61)</f>
        <v>0</v>
      </c>
      <c r="W61">
        <f>0.61365*exp(17.502*V61/(240.97+V61))</f>
        <v>0</v>
      </c>
      <c r="X61">
        <f>(Y61/Z61*100)</f>
        <v>0</v>
      </c>
      <c r="Y61">
        <f>BH61*(BM61+BN61)/1000</f>
        <v>0</v>
      </c>
      <c r="Z61">
        <f>0.61365*exp(17.502*BO61/(240.97+BO61))</f>
        <v>0</v>
      </c>
      <c r="AA61">
        <f>(W61-BH61*(BM61+BN61)/1000)</f>
        <v>0</v>
      </c>
      <c r="AB61">
        <f>(-I61*44100)</f>
        <v>0</v>
      </c>
      <c r="AC61">
        <f>2*29.3*Q61*0.92*(BO61-V61)</f>
        <v>0</v>
      </c>
      <c r="AD61">
        <f>2*0.95*5.67E-8*(((BO61+$B$9)+273)^4-(V61+273)^4)</f>
        <v>0</v>
      </c>
      <c r="AE61">
        <f>T61+AD61+AB61+AC61</f>
        <v>0</v>
      </c>
      <c r="AF61">
        <f>BL61*AT61*(BG61-BF61*(1000-AT61*BI61)/(1000-AT61*BH61))/(100*BA61)</f>
        <v>0</v>
      </c>
      <c r="AG61">
        <f>1000*BL61*AT61*(BH61-BI61)/(100*BA61*(1000-AT61*BH61))</f>
        <v>0</v>
      </c>
      <c r="AH61">
        <f>(AI61 - AJ61 - BM61*1E3/(8.314*(BO61+273.15)) * AL61/BL61 * AK61) * BL61/(100*BA61) * (1000 - BI61)/1000</f>
        <v>0</v>
      </c>
      <c r="AI61">
        <v>2020.137221383909</v>
      </c>
      <c r="AJ61">
        <v>2021.566909090908</v>
      </c>
      <c r="AK61">
        <v>0.003010534564130668</v>
      </c>
      <c r="AL61">
        <v>66.84645158298895</v>
      </c>
      <c r="AM61">
        <f>(AO61 - AN61 + BM61*1E3/(8.314*(BO61+273.15)) * AQ61/BL61 * AP61) * BL61/(100*BA61) * 1000/(1000 - AO61)</f>
        <v>0</v>
      </c>
      <c r="AN61">
        <v>9.960676310595845</v>
      </c>
      <c r="AO61">
        <v>9.949101030303028</v>
      </c>
      <c r="AP61">
        <v>-5.947132497909037E-07</v>
      </c>
      <c r="AQ61">
        <v>78.54123115264747</v>
      </c>
      <c r="AR61">
        <v>0</v>
      </c>
      <c r="AS61">
        <v>0</v>
      </c>
      <c r="AT61">
        <f>IF(AR61*$H$15&gt;=AV61,1.0,(AV61/(AV61-AR61*$H$15)))</f>
        <v>0</v>
      </c>
      <c r="AU61">
        <f>(AT61-1)*100</f>
        <v>0</v>
      </c>
      <c r="AV61">
        <f>MAX(0,($B$15+$C$15*BT61)/(1+$D$15*BT61)*BM61/(BO61+273)*$E$15)</f>
        <v>0</v>
      </c>
      <c r="AW61">
        <f>$B$13*BU61+$C$13*BV61+$F$13*BW61*(1-BZ61)</f>
        <v>0</v>
      </c>
      <c r="AX61">
        <f>AW61*AY61</f>
        <v>0</v>
      </c>
      <c r="AY61">
        <f>($B$13*$D$11+$C$13*$D$11+$F$13*((CJ61+CB61)/MAX(CJ61+CB61+CK61, 0.1)*$I$11+CK61/MAX(CJ61+CB61+CK61, 0.1)*$J$11))/($B$13+$C$13+$F$13)</f>
        <v>0</v>
      </c>
      <c r="AZ61">
        <f>($B$13*$K$11+$C$13*$K$11+$F$13*((CJ61+CB61)/MAX(CJ61+CB61+CK61, 0.1)*$P$11+CK61/MAX(CJ61+CB61+CK61, 0.1)*$Q$11))/($B$13+$C$13+$F$13)</f>
        <v>0</v>
      </c>
      <c r="BA61">
        <v>2</v>
      </c>
      <c r="BB61">
        <v>0.5</v>
      </c>
      <c r="BC61" t="s">
        <v>297</v>
      </c>
      <c r="BD61" t="b">
        <v>1</v>
      </c>
      <c r="BE61">
        <v>1673540337.1</v>
      </c>
      <c r="BF61">
        <v>2001.48</v>
      </c>
      <c r="BG61">
        <v>1999.91</v>
      </c>
      <c r="BH61">
        <v>9.94922</v>
      </c>
      <c r="BI61">
        <v>9.959860000000001</v>
      </c>
      <c r="BJ61">
        <v>1997.96</v>
      </c>
      <c r="BK61">
        <v>9.905200000000001</v>
      </c>
      <c r="BL61">
        <v>599.958</v>
      </c>
      <c r="BM61">
        <v>99.251</v>
      </c>
      <c r="BN61">
        <v>0.100168</v>
      </c>
      <c r="BO61">
        <v>25.1845</v>
      </c>
      <c r="BP61">
        <v>24.986</v>
      </c>
      <c r="BQ61">
        <v>999.9</v>
      </c>
      <c r="BR61">
        <v>0</v>
      </c>
      <c r="BS61">
        <v>0</v>
      </c>
      <c r="BT61">
        <v>9985</v>
      </c>
      <c r="BU61">
        <v>0</v>
      </c>
      <c r="BV61">
        <v>0.227307</v>
      </c>
      <c r="BW61">
        <v>0</v>
      </c>
      <c r="BX61">
        <v>0</v>
      </c>
      <c r="BY61">
        <v>0</v>
      </c>
      <c r="BZ61">
        <v>0</v>
      </c>
      <c r="CA61">
        <v>3.12</v>
      </c>
      <c r="CB61">
        <v>0</v>
      </c>
      <c r="CC61">
        <v>-17.04</v>
      </c>
      <c r="CD61">
        <v>-2.09</v>
      </c>
      <c r="CE61">
        <v>34.312</v>
      </c>
      <c r="CF61">
        <v>38.937</v>
      </c>
      <c r="CG61">
        <v>36.812</v>
      </c>
      <c r="CH61">
        <v>37.812</v>
      </c>
      <c r="CI61">
        <v>35.375</v>
      </c>
      <c r="CJ61">
        <v>0</v>
      </c>
      <c r="CK61">
        <v>0</v>
      </c>
      <c r="CL61">
        <v>0</v>
      </c>
      <c r="CM61">
        <v>1673540337.8</v>
      </c>
      <c r="CN61">
        <v>0</v>
      </c>
      <c r="CO61">
        <v>1673539436.1</v>
      </c>
      <c r="CP61" t="s">
        <v>362</v>
      </c>
      <c r="CQ61">
        <v>1673539436.1</v>
      </c>
      <c r="CR61">
        <v>1673539434.1</v>
      </c>
      <c r="CS61">
        <v>12</v>
      </c>
      <c r="CT61">
        <v>0.013</v>
      </c>
      <c r="CU61">
        <v>-0.012</v>
      </c>
      <c r="CV61">
        <v>-0.737</v>
      </c>
      <c r="CW61">
        <v>0.044</v>
      </c>
      <c r="CX61">
        <v>6</v>
      </c>
      <c r="CY61">
        <v>10</v>
      </c>
      <c r="CZ61">
        <v>0.33</v>
      </c>
      <c r="DA61">
        <v>0.14</v>
      </c>
      <c r="DB61">
        <v>1999.998292682927</v>
      </c>
      <c r="DC61">
        <v>-0.02027874564380449</v>
      </c>
      <c r="DD61">
        <v>0.04405663976556223</v>
      </c>
      <c r="DE61">
        <v>1</v>
      </c>
      <c r="DF61">
        <v>9.956117375</v>
      </c>
      <c r="DG61">
        <v>0.04092766526021625</v>
      </c>
      <c r="DH61">
        <v>0.01016585470382965</v>
      </c>
      <c r="DI61">
        <v>1</v>
      </c>
      <c r="DJ61">
        <v>2</v>
      </c>
      <c r="DK61">
        <v>2</v>
      </c>
      <c r="DL61" t="s">
        <v>299</v>
      </c>
      <c r="DM61">
        <v>3.17884</v>
      </c>
      <c r="DN61">
        <v>2.68319</v>
      </c>
      <c r="DO61">
        <v>0.262802</v>
      </c>
      <c r="DP61">
        <v>0.269066</v>
      </c>
      <c r="DQ61">
        <v>0.0582573</v>
      </c>
      <c r="DR61">
        <v>0.0610198</v>
      </c>
      <c r="DS61">
        <v>23928.1</v>
      </c>
      <c r="DT61">
        <v>18486</v>
      </c>
      <c r="DU61">
        <v>31906.2</v>
      </c>
      <c r="DV61">
        <v>23273.4</v>
      </c>
      <c r="DW61">
        <v>40380</v>
      </c>
      <c r="DX61">
        <v>26805.3</v>
      </c>
      <c r="DY61">
        <v>47484.4</v>
      </c>
      <c r="DZ61">
        <v>31519.2</v>
      </c>
      <c r="EA61">
        <v>2.19508</v>
      </c>
      <c r="EB61">
        <v>2.28472</v>
      </c>
      <c r="EC61">
        <v>0.0339746</v>
      </c>
      <c r="ED61">
        <v>0</v>
      </c>
      <c r="EE61">
        <v>100</v>
      </c>
      <c r="EF61">
        <v>100</v>
      </c>
      <c r="EG61">
        <v>3.52</v>
      </c>
      <c r="EH61">
        <v>0.044</v>
      </c>
      <c r="EI61">
        <v>-0.759829286803942</v>
      </c>
      <c r="EJ61">
        <v>0.003316852167042556</v>
      </c>
      <c r="EK61">
        <v>-2.920790098003309E-06</v>
      </c>
      <c r="EL61">
        <v>1.167992686709218E-09</v>
      </c>
      <c r="EM61">
        <v>-0.01177807963241856</v>
      </c>
      <c r="EN61">
        <v>0.01054205470485779</v>
      </c>
      <c r="EO61">
        <v>-0.0006985154870527117</v>
      </c>
      <c r="EP61">
        <v>2.048592975971164E-05</v>
      </c>
      <c r="EQ61">
        <v>5</v>
      </c>
      <c r="ER61">
        <v>2041</v>
      </c>
      <c r="ES61">
        <v>1</v>
      </c>
      <c r="ET61">
        <v>19</v>
      </c>
      <c r="EU61">
        <v>15</v>
      </c>
      <c r="EV61">
        <v>15.1</v>
      </c>
      <c r="EW61">
        <v>4.87915</v>
      </c>
      <c r="EX61">
        <v>2.60376</v>
      </c>
      <c r="EY61">
        <v>2.24731</v>
      </c>
      <c r="EZ61">
        <v>2.6062</v>
      </c>
      <c r="FA61">
        <v>2.19849</v>
      </c>
      <c r="FB61">
        <v>2.44507</v>
      </c>
      <c r="FC61">
        <v>37.4338</v>
      </c>
      <c r="FD61">
        <v>24.2626</v>
      </c>
      <c r="FE61">
        <v>18</v>
      </c>
      <c r="FF61">
        <v>625.021</v>
      </c>
      <c r="FG61">
        <v>822.444</v>
      </c>
      <c r="FH61">
        <v>23.525</v>
      </c>
      <c r="FI61">
        <v>27.3755</v>
      </c>
      <c r="FJ61">
        <v>30.0001</v>
      </c>
      <c r="FK61">
        <v>27.362</v>
      </c>
      <c r="FL61">
        <v>27.3599</v>
      </c>
      <c r="FM61">
        <v>97.6097</v>
      </c>
      <c r="FN61">
        <v>41.1764</v>
      </c>
      <c r="FO61">
        <v>0</v>
      </c>
      <c r="FP61">
        <v>23.5315</v>
      </c>
      <c r="FQ61">
        <v>2000</v>
      </c>
      <c r="FR61">
        <v>10</v>
      </c>
      <c r="FS61">
        <v>101.592</v>
      </c>
      <c r="FT61">
        <v>101.714</v>
      </c>
    </row>
    <row r="62" spans="1:176">
      <c r="A62" t="s">
        <v>25</v>
      </c>
      <c r="B62" t="s">
        <v>28</v>
      </c>
    </row>
    <row r="63" spans="1:176">
      <c r="B63" t="s">
        <v>328</v>
      </c>
    </row>
    <row r="64" spans="1:176">
      <c r="A64">
        <v>36</v>
      </c>
      <c r="B64">
        <v>1673541474.1</v>
      </c>
      <c r="C64">
        <v>7316.5</v>
      </c>
      <c r="D64" t="s">
        <v>375</v>
      </c>
      <c r="E64" t="s">
        <v>376</v>
      </c>
      <c r="F64" t="s">
        <v>296</v>
      </c>
      <c r="H64">
        <v>1673541474.1</v>
      </c>
      <c r="I64">
        <f>(J64)/1000</f>
        <v>0</v>
      </c>
      <c r="J64">
        <f>IF(BD64, AM64, AG64)</f>
        <v>0</v>
      </c>
      <c r="K64">
        <f>IF(BD64, AH64, AF64)</f>
        <v>0</v>
      </c>
      <c r="L64">
        <f>BF64 - IF(AT64&gt;1, K64*BA64*100.0/(AV64*BT64), 0)</f>
        <v>0</v>
      </c>
      <c r="M64">
        <f>((S64-I64/2)*L64-K64)/(S64+I64/2)</f>
        <v>0</v>
      </c>
      <c r="N64">
        <f>M64*(BM64+BN64)/1000.0</f>
        <v>0</v>
      </c>
      <c r="O64">
        <f>(BF64 - IF(AT64&gt;1, K64*BA64*100.0/(AV64*BT64), 0))*(BM64+BN64)/1000.0</f>
        <v>0</v>
      </c>
      <c r="P64">
        <f>2.0/((1/R64-1/Q64)+SIGN(R64)*SQRT((1/R64-1/Q64)*(1/R64-1/Q64) + 4*BB64/((BB64+1)*(BB64+1))*(2*1/R64*1/Q64-1/Q64*1/Q64)))</f>
        <v>0</v>
      </c>
      <c r="Q64">
        <f>IF(LEFT(BC64,1)&lt;&gt;"0",IF(LEFT(BC64,1)="1",3.0,$B$7),$D$5+$E$5*(BT64*BM64/($K$5*1000))+$F$5*(BT64*BM64/($K$5*1000))*MAX(MIN(BA64,$J$5),$I$5)*MAX(MIN(BA64,$J$5),$I$5)+$G$5*MAX(MIN(BA64,$J$5),$I$5)*(BT64*BM64/($K$5*1000))+$H$5*(BT64*BM64/($K$5*1000))*(BT64*BM64/($K$5*1000)))</f>
        <v>0</v>
      </c>
      <c r="R64">
        <f>I64*(1000-(1000*0.61365*exp(17.502*V64/(240.97+V64))/(BM64+BN64)+BH64)/2)/(1000*0.61365*exp(17.502*V64/(240.97+V64))/(BM64+BN64)-BH64)</f>
        <v>0</v>
      </c>
      <c r="S64">
        <f>1/((BB64+1)/(P64/1.6)+1/(Q64/1.37)) + BB64/((BB64+1)/(P64/1.6) + BB64/(Q64/1.37))</f>
        <v>0</v>
      </c>
      <c r="T64">
        <f>(AW64*AZ64)</f>
        <v>0</v>
      </c>
      <c r="U64">
        <f>(BO64+(T64+2*0.95*5.67E-8*(((BO64+$B$9)+273)^4-(BO64+273)^4)-44100*I64)/(1.84*29.3*Q64+8*0.95*5.67E-8*(BO64+273)^3))</f>
        <v>0</v>
      </c>
      <c r="V64">
        <f>($C$9*BP64+$D$9*BQ64+$E$9*U64)</f>
        <v>0</v>
      </c>
      <c r="W64">
        <f>0.61365*exp(17.502*V64/(240.97+V64))</f>
        <v>0</v>
      </c>
      <c r="X64">
        <f>(Y64/Z64*100)</f>
        <v>0</v>
      </c>
      <c r="Y64">
        <f>BH64*(BM64+BN64)/1000</f>
        <v>0</v>
      </c>
      <c r="Z64">
        <f>0.61365*exp(17.502*BO64/(240.97+BO64))</f>
        <v>0</v>
      </c>
      <c r="AA64">
        <f>(W64-BH64*(BM64+BN64)/1000)</f>
        <v>0</v>
      </c>
      <c r="AB64">
        <f>(-I64*44100)</f>
        <v>0</v>
      </c>
      <c r="AC64">
        <f>2*29.3*Q64*0.92*(BO64-V64)</f>
        <v>0</v>
      </c>
      <c r="AD64">
        <f>2*0.95*5.67E-8*(((BO64+$B$9)+273)^4-(V64+273)^4)</f>
        <v>0</v>
      </c>
      <c r="AE64">
        <f>T64+AD64+AB64+AC64</f>
        <v>0</v>
      </c>
      <c r="AF64">
        <f>BL64*AT64*(BG64-BF64*(1000-AT64*BI64)/(1000-AT64*BH64))/(100*BA64)</f>
        <v>0</v>
      </c>
      <c r="AG64">
        <f>1000*BL64*AT64*(BH64-BI64)/(100*BA64*(1000-AT64*BH64))</f>
        <v>0</v>
      </c>
      <c r="AH64">
        <f>(AI64 - AJ64 - BM64*1E3/(8.314*(BO64+273.15)) * AL64/BL64 * AK64) * BL64/(100*BA64) * (1000 - BI64)/1000</f>
        <v>0</v>
      </c>
      <c r="AI64">
        <v>6.953710615613927</v>
      </c>
      <c r="AJ64">
        <v>7.252115212121208</v>
      </c>
      <c r="AK64">
        <v>1.290017190525991E-05</v>
      </c>
      <c r="AL64">
        <v>66.89177824561811</v>
      </c>
      <c r="AM64">
        <f>(AO64 - AN64 + BM64*1E3/(8.314*(BO64+273.15)) * AQ64/BL64 * AP64) * BL64/(100*BA64) * 1000/(1000 - AO64)</f>
        <v>0</v>
      </c>
      <c r="AN64">
        <v>9.988026487877539</v>
      </c>
      <c r="AO64">
        <v>9.984253878787873</v>
      </c>
      <c r="AP64">
        <v>-1.138242363061455E-05</v>
      </c>
      <c r="AQ64">
        <v>78.36555240967243</v>
      </c>
      <c r="AR64">
        <v>0</v>
      </c>
      <c r="AS64">
        <v>0</v>
      </c>
      <c r="AT64">
        <f>IF(AR64*$H$15&gt;=AV64,1.0,(AV64/(AV64-AR64*$H$15)))</f>
        <v>0</v>
      </c>
      <c r="AU64">
        <f>(AT64-1)*100</f>
        <v>0</v>
      </c>
      <c r="AV64">
        <f>MAX(0,($B$15+$C$15*BT64)/(1+$D$15*BT64)*BM64/(BO64+273)*$E$15)</f>
        <v>0</v>
      </c>
      <c r="AW64">
        <f>$B$13*BU64+$C$13*BV64+$F$13*BW64*(1-BZ64)</f>
        <v>0</v>
      </c>
      <c r="AX64">
        <f>AW64*AY64</f>
        <v>0</v>
      </c>
      <c r="AY64">
        <f>($B$13*$D$11+$C$13*$D$11+$F$13*((CJ64+CB64)/MAX(CJ64+CB64+CK64, 0.1)*$I$11+CK64/MAX(CJ64+CB64+CK64, 0.1)*$J$11))/($B$13+$C$13+$F$13)</f>
        <v>0</v>
      </c>
      <c r="AZ64">
        <f>($B$13*$K$11+$C$13*$K$11+$F$13*((CJ64+CB64)/MAX(CJ64+CB64+CK64, 0.1)*$P$11+CK64/MAX(CJ64+CB64+CK64, 0.1)*$Q$11))/($B$13+$C$13+$F$13)</f>
        <v>0</v>
      </c>
      <c r="BA64">
        <v>2</v>
      </c>
      <c r="BB64">
        <v>0.5</v>
      </c>
      <c r="BC64" t="s">
        <v>297</v>
      </c>
      <c r="BD64" t="b">
        <v>1</v>
      </c>
      <c r="BE64">
        <v>1673541474.1</v>
      </c>
      <c r="BF64">
        <v>7.17761</v>
      </c>
      <c r="BG64">
        <v>6.88648</v>
      </c>
      <c r="BH64">
        <v>9.98433</v>
      </c>
      <c r="BI64">
        <v>9.98779</v>
      </c>
      <c r="BJ64">
        <v>7.99877</v>
      </c>
      <c r="BK64">
        <v>9.94055</v>
      </c>
      <c r="BL64">
        <v>600.014</v>
      </c>
      <c r="BM64">
        <v>99.2561</v>
      </c>
      <c r="BN64">
        <v>0.0998264</v>
      </c>
      <c r="BO64">
        <v>25.1736</v>
      </c>
      <c r="BP64">
        <v>24.9989</v>
      </c>
      <c r="BQ64">
        <v>999.9</v>
      </c>
      <c r="BR64">
        <v>0</v>
      </c>
      <c r="BS64">
        <v>0</v>
      </c>
      <c r="BT64">
        <v>9997.5</v>
      </c>
      <c r="BU64">
        <v>0</v>
      </c>
      <c r="BV64">
        <v>0.227307</v>
      </c>
      <c r="BW64">
        <v>0</v>
      </c>
      <c r="BX64">
        <v>0</v>
      </c>
      <c r="BY64">
        <v>0</v>
      </c>
      <c r="BZ64">
        <v>0</v>
      </c>
      <c r="CA64">
        <v>4.33</v>
      </c>
      <c r="CB64">
        <v>0</v>
      </c>
      <c r="CC64">
        <v>-24.08</v>
      </c>
      <c r="CD64">
        <v>-2.97</v>
      </c>
      <c r="CE64">
        <v>34.187</v>
      </c>
      <c r="CF64">
        <v>40.312</v>
      </c>
      <c r="CG64">
        <v>37.125</v>
      </c>
      <c r="CH64">
        <v>39.187</v>
      </c>
      <c r="CI64">
        <v>35.687</v>
      </c>
      <c r="CJ64">
        <v>0</v>
      </c>
      <c r="CK64">
        <v>0</v>
      </c>
      <c r="CL64">
        <v>0</v>
      </c>
      <c r="CM64">
        <v>1673541474.8</v>
      </c>
      <c r="CN64">
        <v>0</v>
      </c>
      <c r="CO64">
        <v>1673541313.1</v>
      </c>
      <c r="CP64" t="s">
        <v>377</v>
      </c>
      <c r="CQ64">
        <v>1673541310.6</v>
      </c>
      <c r="CR64">
        <v>1673541308.6</v>
      </c>
      <c r="CS64">
        <v>13</v>
      </c>
      <c r="CT64">
        <v>0.002</v>
      </c>
      <c r="CU64">
        <v>0</v>
      </c>
      <c r="CV64">
        <v>-0.821</v>
      </c>
      <c r="CW64">
        <v>0.044</v>
      </c>
      <c r="CX64">
        <v>7</v>
      </c>
      <c r="CY64">
        <v>10</v>
      </c>
      <c r="CZ64">
        <v>0.22</v>
      </c>
      <c r="DA64">
        <v>0.16</v>
      </c>
      <c r="DB64">
        <v>6.883649268292683</v>
      </c>
      <c r="DC64">
        <v>-0.08379303135888425</v>
      </c>
      <c r="DD64">
        <v>0.01411843793443546</v>
      </c>
      <c r="DE64">
        <v>1</v>
      </c>
      <c r="DF64">
        <v>9.991123124999998</v>
      </c>
      <c r="DG64">
        <v>0.0006917721519067072</v>
      </c>
      <c r="DH64">
        <v>0.006066774800862062</v>
      </c>
      <c r="DI64">
        <v>1</v>
      </c>
      <c r="DJ64">
        <v>2</v>
      </c>
      <c r="DK64">
        <v>2</v>
      </c>
      <c r="DL64" t="s">
        <v>299</v>
      </c>
      <c r="DM64">
        <v>3.17903</v>
      </c>
      <c r="DN64">
        <v>2.68295</v>
      </c>
      <c r="DO64">
        <v>0.00223105</v>
      </c>
      <c r="DP64">
        <v>0.00198895</v>
      </c>
      <c r="DQ64">
        <v>0.0567976</v>
      </c>
      <c r="DR64">
        <v>0.0594609</v>
      </c>
      <c r="DS64">
        <v>32388.8</v>
      </c>
      <c r="DT64">
        <v>25241.4</v>
      </c>
      <c r="DU64">
        <v>31908.8</v>
      </c>
      <c r="DV64">
        <v>23273.9</v>
      </c>
      <c r="DW64">
        <v>40434.6</v>
      </c>
      <c r="DX64">
        <v>26842.5</v>
      </c>
      <c r="DY64">
        <v>47488.7</v>
      </c>
      <c r="DZ64">
        <v>31520.6</v>
      </c>
      <c r="EA64">
        <v>2.19578</v>
      </c>
      <c r="EB64">
        <v>2.28032</v>
      </c>
      <c r="EC64">
        <v>0.0348911</v>
      </c>
      <c r="ED64">
        <v>0</v>
      </c>
      <c r="EE64">
        <v>100</v>
      </c>
      <c r="EF64">
        <v>100</v>
      </c>
      <c r="EG64">
        <v>-0.821</v>
      </c>
      <c r="EH64">
        <v>0.0438</v>
      </c>
      <c r="EI64">
        <v>-0.8475030238372878</v>
      </c>
      <c r="EJ64">
        <v>0.003316852167042556</v>
      </c>
      <c r="EK64">
        <v>-2.920790098003309E-06</v>
      </c>
      <c r="EL64">
        <v>1.167992686709218E-09</v>
      </c>
      <c r="EM64">
        <v>-0.01210870349902975</v>
      </c>
      <c r="EN64">
        <v>0.01054205470485779</v>
      </c>
      <c r="EO64">
        <v>-0.0006985154870527117</v>
      </c>
      <c r="EP64">
        <v>2.048592975971164E-05</v>
      </c>
      <c r="EQ64">
        <v>5</v>
      </c>
      <c r="ER64">
        <v>2041</v>
      </c>
      <c r="ES64">
        <v>1</v>
      </c>
      <c r="ET64">
        <v>19</v>
      </c>
      <c r="EU64">
        <v>2.7</v>
      </c>
      <c r="EV64">
        <v>2.8</v>
      </c>
      <c r="EW64">
        <v>0.032959</v>
      </c>
      <c r="EX64">
        <v>4.99878</v>
      </c>
      <c r="EY64">
        <v>2.24731</v>
      </c>
      <c r="EZ64">
        <v>2.60498</v>
      </c>
      <c r="FA64">
        <v>2.19849</v>
      </c>
      <c r="FB64">
        <v>2.36694</v>
      </c>
      <c r="FC64">
        <v>37.3858</v>
      </c>
      <c r="FD64">
        <v>24.2539</v>
      </c>
      <c r="FE64">
        <v>18</v>
      </c>
      <c r="FF64">
        <v>624.824</v>
      </c>
      <c r="FG64">
        <v>817.021</v>
      </c>
      <c r="FH64">
        <v>23.7104</v>
      </c>
      <c r="FI64">
        <v>27.3106</v>
      </c>
      <c r="FJ64">
        <v>30</v>
      </c>
      <c r="FK64">
        <v>27.2949</v>
      </c>
      <c r="FL64">
        <v>27.2947</v>
      </c>
      <c r="FM64">
        <v>0</v>
      </c>
      <c r="FN64">
        <v>41.0329</v>
      </c>
      <c r="FO64">
        <v>0</v>
      </c>
      <c r="FP64">
        <v>23.6762</v>
      </c>
      <c r="FQ64">
        <v>0</v>
      </c>
      <c r="FR64">
        <v>10</v>
      </c>
      <c r="FS64">
        <v>101.601</v>
      </c>
      <c r="FT64">
        <v>101.717</v>
      </c>
    </row>
    <row r="65" spans="1:176">
      <c r="A65">
        <v>37</v>
      </c>
      <c r="B65">
        <v>1673541598.1</v>
      </c>
      <c r="C65">
        <v>7440.5</v>
      </c>
      <c r="D65" t="s">
        <v>378</v>
      </c>
      <c r="E65" t="s">
        <v>379</v>
      </c>
      <c r="F65" t="s">
        <v>296</v>
      </c>
      <c r="H65">
        <v>1673541598.1</v>
      </c>
      <c r="I65">
        <f>(J65)/1000</f>
        <v>0</v>
      </c>
      <c r="J65">
        <f>IF(BD65, AM65, AG65)</f>
        <v>0</v>
      </c>
      <c r="K65">
        <f>IF(BD65, AH65, AF65)</f>
        <v>0</v>
      </c>
      <c r="L65">
        <f>BF65 - IF(AT65&gt;1, K65*BA65*100.0/(AV65*BT65), 0)</f>
        <v>0</v>
      </c>
      <c r="M65">
        <f>((S65-I65/2)*L65-K65)/(S65+I65/2)</f>
        <v>0</v>
      </c>
      <c r="N65">
        <f>M65*(BM65+BN65)/1000.0</f>
        <v>0</v>
      </c>
      <c r="O65">
        <f>(BF65 - IF(AT65&gt;1, K65*BA65*100.0/(AV65*BT65), 0))*(BM65+BN65)/1000.0</f>
        <v>0</v>
      </c>
      <c r="P65">
        <f>2.0/((1/R65-1/Q65)+SIGN(R65)*SQRT((1/R65-1/Q65)*(1/R65-1/Q65) + 4*BB65/((BB65+1)*(BB65+1))*(2*1/R65*1/Q65-1/Q65*1/Q65)))</f>
        <v>0</v>
      </c>
      <c r="Q65">
        <f>IF(LEFT(BC65,1)&lt;&gt;"0",IF(LEFT(BC65,1)="1",3.0,$B$7),$D$5+$E$5*(BT65*BM65/($K$5*1000))+$F$5*(BT65*BM65/($K$5*1000))*MAX(MIN(BA65,$J$5),$I$5)*MAX(MIN(BA65,$J$5),$I$5)+$G$5*MAX(MIN(BA65,$J$5),$I$5)*(BT65*BM65/($K$5*1000))+$H$5*(BT65*BM65/($K$5*1000))*(BT65*BM65/($K$5*1000)))</f>
        <v>0</v>
      </c>
      <c r="R65">
        <f>I65*(1000-(1000*0.61365*exp(17.502*V65/(240.97+V65))/(BM65+BN65)+BH65)/2)/(1000*0.61365*exp(17.502*V65/(240.97+V65))/(BM65+BN65)-BH65)</f>
        <v>0</v>
      </c>
      <c r="S65">
        <f>1/((BB65+1)/(P65/1.6)+1/(Q65/1.37)) + BB65/((BB65+1)/(P65/1.6) + BB65/(Q65/1.37))</f>
        <v>0</v>
      </c>
      <c r="T65">
        <f>(AW65*AZ65)</f>
        <v>0</v>
      </c>
      <c r="U65">
        <f>(BO65+(T65+2*0.95*5.67E-8*(((BO65+$B$9)+273)^4-(BO65+273)^4)-44100*I65)/(1.84*29.3*Q65+8*0.95*5.67E-8*(BO65+273)^3))</f>
        <v>0</v>
      </c>
      <c r="V65">
        <f>($C$9*BP65+$D$9*BQ65+$E$9*U65)</f>
        <v>0</v>
      </c>
      <c r="W65">
        <f>0.61365*exp(17.502*V65/(240.97+V65))</f>
        <v>0</v>
      </c>
      <c r="X65">
        <f>(Y65/Z65*100)</f>
        <v>0</v>
      </c>
      <c r="Y65">
        <f>BH65*(BM65+BN65)/1000</f>
        <v>0</v>
      </c>
      <c r="Z65">
        <f>0.61365*exp(17.502*BO65/(240.97+BO65))</f>
        <v>0</v>
      </c>
      <c r="AA65">
        <f>(W65-BH65*(BM65+BN65)/1000)</f>
        <v>0</v>
      </c>
      <c r="AB65">
        <f>(-I65*44100)</f>
        <v>0</v>
      </c>
      <c r="AC65">
        <f>2*29.3*Q65*0.92*(BO65-V65)</f>
        <v>0</v>
      </c>
      <c r="AD65">
        <f>2*0.95*5.67E-8*(((BO65+$B$9)+273)^4-(V65+273)^4)</f>
        <v>0</v>
      </c>
      <c r="AE65">
        <f>T65+AD65+AB65+AC65</f>
        <v>0</v>
      </c>
      <c r="AF65">
        <f>BL65*AT65*(BG65-BF65*(1000-AT65*BI65)/(1000-AT65*BH65))/(100*BA65)</f>
        <v>0</v>
      </c>
      <c r="AG65">
        <f>1000*BL65*AT65*(BH65-BI65)/(100*BA65*(1000-AT65*BH65))</f>
        <v>0</v>
      </c>
      <c r="AH65">
        <f>(AI65 - AJ65 - BM65*1E3/(8.314*(BO65+273.15)) * AL65/BL65 * AK65) * BL65/(100*BA65) * (1000 - BI65)/1000</f>
        <v>0</v>
      </c>
      <c r="AI65">
        <v>404.3928266111527</v>
      </c>
      <c r="AJ65">
        <v>404.6628848484848</v>
      </c>
      <c r="AK65">
        <v>-0.0001591310227239134</v>
      </c>
      <c r="AL65">
        <v>66.89177824561811</v>
      </c>
      <c r="AM65">
        <f>(AO65 - AN65 + BM65*1E3/(8.314*(BO65+273.15)) * AQ65/BL65 * AP65) * BL65/(100*BA65) * 1000/(1000 - AO65)</f>
        <v>0</v>
      </c>
      <c r="AN65">
        <v>9.977521916969378</v>
      </c>
      <c r="AO65">
        <v>9.973720969696965</v>
      </c>
      <c r="AP65">
        <v>-2.758779333562274E-06</v>
      </c>
      <c r="AQ65">
        <v>78.36555240967243</v>
      </c>
      <c r="AR65">
        <v>0</v>
      </c>
      <c r="AS65">
        <v>0</v>
      </c>
      <c r="AT65">
        <f>IF(AR65*$H$15&gt;=AV65,1.0,(AV65/(AV65-AR65*$H$15)))</f>
        <v>0</v>
      </c>
      <c r="AU65">
        <f>(AT65-1)*100</f>
        <v>0</v>
      </c>
      <c r="AV65">
        <f>MAX(0,($B$15+$C$15*BT65)/(1+$D$15*BT65)*BM65/(BO65+273)*$E$15)</f>
        <v>0</v>
      </c>
      <c r="AW65">
        <f>$B$13*BU65+$C$13*BV65+$F$13*BW65*(1-BZ65)</f>
        <v>0</v>
      </c>
      <c r="AX65">
        <f>AW65*AY65</f>
        <v>0</v>
      </c>
      <c r="AY65">
        <f>($B$13*$D$11+$C$13*$D$11+$F$13*((CJ65+CB65)/MAX(CJ65+CB65+CK65, 0.1)*$I$11+CK65/MAX(CJ65+CB65+CK65, 0.1)*$J$11))/($B$13+$C$13+$F$13)</f>
        <v>0</v>
      </c>
      <c r="AZ65">
        <f>($B$13*$K$11+$C$13*$K$11+$F$13*((CJ65+CB65)/MAX(CJ65+CB65+CK65, 0.1)*$P$11+CK65/MAX(CJ65+CB65+CK65, 0.1)*$Q$11))/($B$13+$C$13+$F$13)</f>
        <v>0</v>
      </c>
      <c r="BA65">
        <v>2</v>
      </c>
      <c r="BB65">
        <v>0.5</v>
      </c>
      <c r="BC65" t="s">
        <v>297</v>
      </c>
      <c r="BD65" t="b">
        <v>1</v>
      </c>
      <c r="BE65">
        <v>1673541598.1</v>
      </c>
      <c r="BF65">
        <v>400.635</v>
      </c>
      <c r="BG65">
        <v>400.317</v>
      </c>
      <c r="BH65">
        <v>9.97373</v>
      </c>
      <c r="BI65">
        <v>9.97668</v>
      </c>
      <c r="BJ65">
        <v>400.548</v>
      </c>
      <c r="BK65">
        <v>9.929970000000001</v>
      </c>
      <c r="BL65">
        <v>600.001</v>
      </c>
      <c r="BM65">
        <v>99.2496</v>
      </c>
      <c r="BN65">
        <v>0.0998091</v>
      </c>
      <c r="BO65">
        <v>25.1875</v>
      </c>
      <c r="BP65">
        <v>25.0076</v>
      </c>
      <c r="BQ65">
        <v>999.9</v>
      </c>
      <c r="BR65">
        <v>0</v>
      </c>
      <c r="BS65">
        <v>0</v>
      </c>
      <c r="BT65">
        <v>10016.2</v>
      </c>
      <c r="BU65">
        <v>0</v>
      </c>
      <c r="BV65">
        <v>0.227307</v>
      </c>
      <c r="BW65">
        <v>0</v>
      </c>
      <c r="BX65">
        <v>0</v>
      </c>
      <c r="BY65">
        <v>0</v>
      </c>
      <c r="BZ65">
        <v>0</v>
      </c>
      <c r="CA65">
        <v>3.55</v>
      </c>
      <c r="CB65">
        <v>0</v>
      </c>
      <c r="CC65">
        <v>-22.7</v>
      </c>
      <c r="CD65">
        <v>-3.27</v>
      </c>
      <c r="CE65">
        <v>34.687</v>
      </c>
      <c r="CF65">
        <v>41.437</v>
      </c>
      <c r="CG65">
        <v>37.875</v>
      </c>
      <c r="CH65">
        <v>40.812</v>
      </c>
      <c r="CI65">
        <v>36.312</v>
      </c>
      <c r="CJ65">
        <v>0</v>
      </c>
      <c r="CK65">
        <v>0</v>
      </c>
      <c r="CL65">
        <v>0</v>
      </c>
      <c r="CM65">
        <v>1673541599</v>
      </c>
      <c r="CN65">
        <v>0</v>
      </c>
      <c r="CO65">
        <v>1673541313.1</v>
      </c>
      <c r="CP65" t="s">
        <v>377</v>
      </c>
      <c r="CQ65">
        <v>1673541310.6</v>
      </c>
      <c r="CR65">
        <v>1673541308.6</v>
      </c>
      <c r="CS65">
        <v>13</v>
      </c>
      <c r="CT65">
        <v>0.002</v>
      </c>
      <c r="CU65">
        <v>0</v>
      </c>
      <c r="CV65">
        <v>-0.821</v>
      </c>
      <c r="CW65">
        <v>0.044</v>
      </c>
      <c r="CX65">
        <v>7</v>
      </c>
      <c r="CY65">
        <v>10</v>
      </c>
      <c r="CZ65">
        <v>0.22</v>
      </c>
      <c r="DA65">
        <v>0.16</v>
      </c>
      <c r="DB65">
        <v>400.3346097560975</v>
      </c>
      <c r="DC65">
        <v>-0.07181184668986733</v>
      </c>
      <c r="DD65">
        <v>0.02866618476046023</v>
      </c>
      <c r="DE65">
        <v>1</v>
      </c>
      <c r="DF65">
        <v>9.982608375</v>
      </c>
      <c r="DG65">
        <v>-0.01598308016876916</v>
      </c>
      <c r="DH65">
        <v>0.00316700980569609</v>
      </c>
      <c r="DI65">
        <v>1</v>
      </c>
      <c r="DJ65">
        <v>2</v>
      </c>
      <c r="DK65">
        <v>2</v>
      </c>
      <c r="DL65" t="s">
        <v>299</v>
      </c>
      <c r="DM65">
        <v>3.179</v>
      </c>
      <c r="DN65">
        <v>2.6831</v>
      </c>
      <c r="DO65">
        <v>0.0907217</v>
      </c>
      <c r="DP65">
        <v>0.0931329</v>
      </c>
      <c r="DQ65">
        <v>0.0567481</v>
      </c>
      <c r="DR65">
        <v>0.059407</v>
      </c>
      <c r="DS65">
        <v>29517.1</v>
      </c>
      <c r="DT65">
        <v>22936.3</v>
      </c>
      <c r="DU65">
        <v>31909.6</v>
      </c>
      <c r="DV65">
        <v>23273.9</v>
      </c>
      <c r="DW65">
        <v>40441.1</v>
      </c>
      <c r="DX65">
        <v>26846.8</v>
      </c>
      <c r="DY65">
        <v>47489.1</v>
      </c>
      <c r="DZ65">
        <v>31520.5</v>
      </c>
      <c r="EA65">
        <v>2.19572</v>
      </c>
      <c r="EB65">
        <v>2.28175</v>
      </c>
      <c r="EC65">
        <v>0.0355467</v>
      </c>
      <c r="ED65">
        <v>0</v>
      </c>
      <c r="EE65">
        <v>100</v>
      </c>
      <c r="EF65">
        <v>100</v>
      </c>
      <c r="EG65">
        <v>0.08699999999999999</v>
      </c>
      <c r="EH65">
        <v>0.0438</v>
      </c>
      <c r="EI65">
        <v>-0.8475030238372878</v>
      </c>
      <c r="EJ65">
        <v>0.003316852167042556</v>
      </c>
      <c r="EK65">
        <v>-2.920790098003309E-06</v>
      </c>
      <c r="EL65">
        <v>1.167992686709218E-09</v>
      </c>
      <c r="EM65">
        <v>-0.01210870349902975</v>
      </c>
      <c r="EN65">
        <v>0.01054205470485779</v>
      </c>
      <c r="EO65">
        <v>-0.0006985154870527117</v>
      </c>
      <c r="EP65">
        <v>2.048592975971164E-05</v>
      </c>
      <c r="EQ65">
        <v>5</v>
      </c>
      <c r="ER65">
        <v>2041</v>
      </c>
      <c r="ES65">
        <v>1</v>
      </c>
      <c r="ET65">
        <v>19</v>
      </c>
      <c r="EU65">
        <v>4.8</v>
      </c>
      <c r="EV65">
        <v>4.8</v>
      </c>
      <c r="EW65">
        <v>1.33057</v>
      </c>
      <c r="EX65">
        <v>2.68311</v>
      </c>
      <c r="EY65">
        <v>2.24731</v>
      </c>
      <c r="EZ65">
        <v>2.60498</v>
      </c>
      <c r="FA65">
        <v>2.19849</v>
      </c>
      <c r="FB65">
        <v>2.34253</v>
      </c>
      <c r="FC65">
        <v>37.4098</v>
      </c>
      <c r="FD65">
        <v>24.2539</v>
      </c>
      <c r="FE65">
        <v>18</v>
      </c>
      <c r="FF65">
        <v>624.739</v>
      </c>
      <c r="FG65">
        <v>818.4</v>
      </c>
      <c r="FH65">
        <v>23.6095</v>
      </c>
      <c r="FI65">
        <v>27.3059</v>
      </c>
      <c r="FJ65">
        <v>30.0001</v>
      </c>
      <c r="FK65">
        <v>27.2903</v>
      </c>
      <c r="FL65">
        <v>27.2901</v>
      </c>
      <c r="FM65">
        <v>26.6282</v>
      </c>
      <c r="FN65">
        <v>41.0329</v>
      </c>
      <c r="FO65">
        <v>0</v>
      </c>
      <c r="FP65">
        <v>23.6091</v>
      </c>
      <c r="FQ65">
        <v>400</v>
      </c>
      <c r="FR65">
        <v>10</v>
      </c>
      <c r="FS65">
        <v>101.602</v>
      </c>
      <c r="FT65">
        <v>101.717</v>
      </c>
    </row>
    <row r="66" spans="1:176">
      <c r="A66">
        <v>38</v>
      </c>
      <c r="B66">
        <v>1673541718.6</v>
      </c>
      <c r="C66">
        <v>7561</v>
      </c>
      <c r="D66" t="s">
        <v>380</v>
      </c>
      <c r="E66" t="s">
        <v>381</v>
      </c>
      <c r="F66" t="s">
        <v>296</v>
      </c>
      <c r="H66">
        <v>1673541718.6</v>
      </c>
      <c r="I66">
        <f>(J66)/1000</f>
        <v>0</v>
      </c>
      <c r="J66">
        <f>IF(BD66, AM66, AG66)</f>
        <v>0</v>
      </c>
      <c r="K66">
        <f>IF(BD66, AH66, AF66)</f>
        <v>0</v>
      </c>
      <c r="L66">
        <f>BF66 - IF(AT66&gt;1, K66*BA66*100.0/(AV66*BT66), 0)</f>
        <v>0</v>
      </c>
      <c r="M66">
        <f>((S66-I66/2)*L66-K66)/(S66+I66/2)</f>
        <v>0</v>
      </c>
      <c r="N66">
        <f>M66*(BM66+BN66)/1000.0</f>
        <v>0</v>
      </c>
      <c r="O66">
        <f>(BF66 - IF(AT66&gt;1, K66*BA66*100.0/(AV66*BT66), 0))*(BM66+BN66)/1000.0</f>
        <v>0</v>
      </c>
      <c r="P66">
        <f>2.0/((1/R66-1/Q66)+SIGN(R66)*SQRT((1/R66-1/Q66)*(1/R66-1/Q66) + 4*BB66/((BB66+1)*(BB66+1))*(2*1/R66*1/Q66-1/Q66*1/Q66)))</f>
        <v>0</v>
      </c>
      <c r="Q66">
        <f>IF(LEFT(BC66,1)&lt;&gt;"0",IF(LEFT(BC66,1)="1",3.0,$B$7),$D$5+$E$5*(BT66*BM66/($K$5*1000))+$F$5*(BT66*BM66/($K$5*1000))*MAX(MIN(BA66,$J$5),$I$5)*MAX(MIN(BA66,$J$5),$I$5)+$G$5*MAX(MIN(BA66,$J$5),$I$5)*(BT66*BM66/($K$5*1000))+$H$5*(BT66*BM66/($K$5*1000))*(BT66*BM66/($K$5*1000)))</f>
        <v>0</v>
      </c>
      <c r="R66">
        <f>I66*(1000-(1000*0.61365*exp(17.502*V66/(240.97+V66))/(BM66+BN66)+BH66)/2)/(1000*0.61365*exp(17.502*V66/(240.97+V66))/(BM66+BN66)-BH66)</f>
        <v>0</v>
      </c>
      <c r="S66">
        <f>1/((BB66+1)/(P66/1.6)+1/(Q66/1.37)) + BB66/((BB66+1)/(P66/1.6) + BB66/(Q66/1.37))</f>
        <v>0</v>
      </c>
      <c r="T66">
        <f>(AW66*AZ66)</f>
        <v>0</v>
      </c>
      <c r="U66">
        <f>(BO66+(T66+2*0.95*5.67E-8*(((BO66+$B$9)+273)^4-(BO66+273)^4)-44100*I66)/(1.84*29.3*Q66+8*0.95*5.67E-8*(BO66+273)^3))</f>
        <v>0</v>
      </c>
      <c r="V66">
        <f>($C$9*BP66+$D$9*BQ66+$E$9*U66)</f>
        <v>0</v>
      </c>
      <c r="W66">
        <f>0.61365*exp(17.502*V66/(240.97+V66))</f>
        <v>0</v>
      </c>
      <c r="X66">
        <f>(Y66/Z66*100)</f>
        <v>0</v>
      </c>
      <c r="Y66">
        <f>BH66*(BM66+BN66)/1000</f>
        <v>0</v>
      </c>
      <c r="Z66">
        <f>0.61365*exp(17.502*BO66/(240.97+BO66))</f>
        <v>0</v>
      </c>
      <c r="AA66">
        <f>(W66-BH66*(BM66+BN66)/1000)</f>
        <v>0</v>
      </c>
      <c r="AB66">
        <f>(-I66*44100)</f>
        <v>0</v>
      </c>
      <c r="AC66">
        <f>2*29.3*Q66*0.92*(BO66-V66)</f>
        <v>0</v>
      </c>
      <c r="AD66">
        <f>2*0.95*5.67E-8*(((BO66+$B$9)+273)^4-(V66+273)^4)</f>
        <v>0</v>
      </c>
      <c r="AE66">
        <f>T66+AD66+AB66+AC66</f>
        <v>0</v>
      </c>
      <c r="AF66">
        <f>BL66*AT66*(BG66-BF66*(1000-AT66*BI66)/(1000-AT66*BH66))/(100*BA66)</f>
        <v>0</v>
      </c>
      <c r="AG66">
        <f>1000*BL66*AT66*(BH66-BI66)/(100*BA66*(1000-AT66*BH66))</f>
        <v>0</v>
      </c>
      <c r="AH66">
        <f>(AI66 - AJ66 - BM66*1E3/(8.314*(BO66+273.15)) * AL66/BL66 * AK66) * BL66/(100*BA66) * (1000 - BI66)/1000</f>
        <v>0</v>
      </c>
      <c r="AI66">
        <v>808.1514811620804</v>
      </c>
      <c r="AJ66">
        <v>808.6682242424243</v>
      </c>
      <c r="AK66">
        <v>0.02102146791311882</v>
      </c>
      <c r="AL66">
        <v>66.89177824561811</v>
      </c>
      <c r="AM66">
        <f>(AO66 - AN66 + BM66*1E3/(8.314*(BO66+273.15)) * AQ66/BL66 * AP66) * BL66/(100*BA66) * 1000/(1000 - AO66)</f>
        <v>0</v>
      </c>
      <c r="AN66">
        <v>9.95765329070154</v>
      </c>
      <c r="AO66">
        <v>9.951791393939391</v>
      </c>
      <c r="AP66">
        <v>-1.801115031169575E-06</v>
      </c>
      <c r="AQ66">
        <v>78.36555240967243</v>
      </c>
      <c r="AR66">
        <v>0</v>
      </c>
      <c r="AS66">
        <v>0</v>
      </c>
      <c r="AT66">
        <f>IF(AR66*$H$15&gt;=AV66,1.0,(AV66/(AV66-AR66*$H$15)))</f>
        <v>0</v>
      </c>
      <c r="AU66">
        <f>(AT66-1)*100</f>
        <v>0</v>
      </c>
      <c r="AV66">
        <f>MAX(0,($B$15+$C$15*BT66)/(1+$D$15*BT66)*BM66/(BO66+273)*$E$15)</f>
        <v>0</v>
      </c>
      <c r="AW66">
        <f>$B$13*BU66+$C$13*BV66+$F$13*BW66*(1-BZ66)</f>
        <v>0</v>
      </c>
      <c r="AX66">
        <f>AW66*AY66</f>
        <v>0</v>
      </c>
      <c r="AY66">
        <f>($B$13*$D$11+$C$13*$D$11+$F$13*((CJ66+CB66)/MAX(CJ66+CB66+CK66, 0.1)*$I$11+CK66/MAX(CJ66+CB66+CK66, 0.1)*$J$11))/($B$13+$C$13+$F$13)</f>
        <v>0</v>
      </c>
      <c r="AZ66">
        <f>($B$13*$K$11+$C$13*$K$11+$F$13*((CJ66+CB66)/MAX(CJ66+CB66+CK66, 0.1)*$P$11+CK66/MAX(CJ66+CB66+CK66, 0.1)*$Q$11))/($B$13+$C$13+$F$13)</f>
        <v>0</v>
      </c>
      <c r="BA66">
        <v>2</v>
      </c>
      <c r="BB66">
        <v>0.5</v>
      </c>
      <c r="BC66" t="s">
        <v>297</v>
      </c>
      <c r="BD66" t="b">
        <v>1</v>
      </c>
      <c r="BE66">
        <v>1673541718.6</v>
      </c>
      <c r="BF66">
        <v>800.605</v>
      </c>
      <c r="BG66">
        <v>800.125</v>
      </c>
      <c r="BH66">
        <v>9.95162</v>
      </c>
      <c r="BI66">
        <v>9.95543</v>
      </c>
      <c r="BJ66">
        <v>800.0700000000001</v>
      </c>
      <c r="BK66">
        <v>9.907920000000001</v>
      </c>
      <c r="BL66">
        <v>600.034</v>
      </c>
      <c r="BM66">
        <v>99.252</v>
      </c>
      <c r="BN66">
        <v>0.09999420000000001</v>
      </c>
      <c r="BO66">
        <v>25.2008</v>
      </c>
      <c r="BP66">
        <v>25.0014</v>
      </c>
      <c r="BQ66">
        <v>999.9</v>
      </c>
      <c r="BR66">
        <v>0</v>
      </c>
      <c r="BS66">
        <v>0</v>
      </c>
      <c r="BT66">
        <v>10016.2</v>
      </c>
      <c r="BU66">
        <v>0</v>
      </c>
      <c r="BV66">
        <v>0.227307</v>
      </c>
      <c r="BW66">
        <v>0</v>
      </c>
      <c r="BX66">
        <v>0</v>
      </c>
      <c r="BY66">
        <v>0</v>
      </c>
      <c r="BZ66">
        <v>0</v>
      </c>
      <c r="CA66">
        <v>1.32</v>
      </c>
      <c r="CB66">
        <v>0</v>
      </c>
      <c r="CC66">
        <v>-18.69</v>
      </c>
      <c r="CD66">
        <v>-2.3</v>
      </c>
      <c r="CE66">
        <v>35</v>
      </c>
      <c r="CF66">
        <v>41</v>
      </c>
      <c r="CG66">
        <v>37.937</v>
      </c>
      <c r="CH66">
        <v>40.437</v>
      </c>
      <c r="CI66">
        <v>36.312</v>
      </c>
      <c r="CJ66">
        <v>0</v>
      </c>
      <c r="CK66">
        <v>0</v>
      </c>
      <c r="CL66">
        <v>0</v>
      </c>
      <c r="CM66">
        <v>1673541719.6</v>
      </c>
      <c r="CN66">
        <v>0</v>
      </c>
      <c r="CO66">
        <v>1673541313.1</v>
      </c>
      <c r="CP66" t="s">
        <v>377</v>
      </c>
      <c r="CQ66">
        <v>1673541310.6</v>
      </c>
      <c r="CR66">
        <v>1673541308.6</v>
      </c>
      <c r="CS66">
        <v>13</v>
      </c>
      <c r="CT66">
        <v>0.002</v>
      </c>
      <c r="CU66">
        <v>0</v>
      </c>
      <c r="CV66">
        <v>-0.821</v>
      </c>
      <c r="CW66">
        <v>0.044</v>
      </c>
      <c r="CX66">
        <v>7</v>
      </c>
      <c r="CY66">
        <v>10</v>
      </c>
      <c r="CZ66">
        <v>0.22</v>
      </c>
      <c r="DA66">
        <v>0.16</v>
      </c>
      <c r="DB66">
        <v>800.092487804878</v>
      </c>
      <c r="DC66">
        <v>0.002696864112888264</v>
      </c>
      <c r="DD66">
        <v>0.03342346331635641</v>
      </c>
      <c r="DE66">
        <v>1</v>
      </c>
      <c r="DF66">
        <v>9.962045749999998</v>
      </c>
      <c r="DG66">
        <v>-0.01776075949365189</v>
      </c>
      <c r="DH66">
        <v>0.003494852205387154</v>
      </c>
      <c r="DI66">
        <v>1</v>
      </c>
      <c r="DJ66">
        <v>2</v>
      </c>
      <c r="DK66">
        <v>2</v>
      </c>
      <c r="DL66" t="s">
        <v>299</v>
      </c>
      <c r="DM66">
        <v>3.17908</v>
      </c>
      <c r="DN66">
        <v>2.68328</v>
      </c>
      <c r="DO66">
        <v>0.148585</v>
      </c>
      <c r="DP66">
        <v>0.152439</v>
      </c>
      <c r="DQ66">
        <v>0.056653</v>
      </c>
      <c r="DR66">
        <v>0.0593118</v>
      </c>
      <c r="DS66">
        <v>27639.1</v>
      </c>
      <c r="DT66">
        <v>21435.6</v>
      </c>
      <c r="DU66">
        <v>31909.9</v>
      </c>
      <c r="DV66">
        <v>23273.1</v>
      </c>
      <c r="DW66">
        <v>40448.7</v>
      </c>
      <c r="DX66">
        <v>26851.2</v>
      </c>
      <c r="DY66">
        <v>47490.2</v>
      </c>
      <c r="DZ66">
        <v>31520.2</v>
      </c>
      <c r="EA66">
        <v>2.19607</v>
      </c>
      <c r="EB66">
        <v>2.2834</v>
      </c>
      <c r="EC66">
        <v>0.0355728</v>
      </c>
      <c r="ED66">
        <v>0</v>
      </c>
      <c r="EE66">
        <v>100</v>
      </c>
      <c r="EF66">
        <v>100</v>
      </c>
      <c r="EG66">
        <v>0.535</v>
      </c>
      <c r="EH66">
        <v>0.0437</v>
      </c>
      <c r="EI66">
        <v>-0.8475030238372878</v>
      </c>
      <c r="EJ66">
        <v>0.003316852167042556</v>
      </c>
      <c r="EK66">
        <v>-2.920790098003309E-06</v>
      </c>
      <c r="EL66">
        <v>1.167992686709218E-09</v>
      </c>
      <c r="EM66">
        <v>-0.01210870349902975</v>
      </c>
      <c r="EN66">
        <v>0.01054205470485779</v>
      </c>
      <c r="EO66">
        <v>-0.0006985154870527117</v>
      </c>
      <c r="EP66">
        <v>2.048592975971164E-05</v>
      </c>
      <c r="EQ66">
        <v>5</v>
      </c>
      <c r="ER66">
        <v>2041</v>
      </c>
      <c r="ES66">
        <v>1</v>
      </c>
      <c r="ET66">
        <v>19</v>
      </c>
      <c r="EU66">
        <v>6.8</v>
      </c>
      <c r="EV66">
        <v>6.8</v>
      </c>
      <c r="EW66">
        <v>2.33032</v>
      </c>
      <c r="EX66">
        <v>2.66602</v>
      </c>
      <c r="EY66">
        <v>2.24731</v>
      </c>
      <c r="EZ66">
        <v>2.60498</v>
      </c>
      <c r="FA66">
        <v>2.19849</v>
      </c>
      <c r="FB66">
        <v>2.35474</v>
      </c>
      <c r="FC66">
        <v>37.3618</v>
      </c>
      <c r="FD66">
        <v>24.2539</v>
      </c>
      <c r="FE66">
        <v>18</v>
      </c>
      <c r="FF66">
        <v>624.943</v>
      </c>
      <c r="FG66">
        <v>820.008</v>
      </c>
      <c r="FH66">
        <v>23.5249</v>
      </c>
      <c r="FI66">
        <v>27.3036</v>
      </c>
      <c r="FJ66">
        <v>30</v>
      </c>
      <c r="FK66">
        <v>27.2857</v>
      </c>
      <c r="FL66">
        <v>27.2854</v>
      </c>
      <c r="FM66">
        <v>46.6384</v>
      </c>
      <c r="FN66">
        <v>41.0329</v>
      </c>
      <c r="FO66">
        <v>0</v>
      </c>
      <c r="FP66">
        <v>23.5188</v>
      </c>
      <c r="FQ66">
        <v>800</v>
      </c>
      <c r="FR66">
        <v>10</v>
      </c>
      <c r="FS66">
        <v>101.604</v>
      </c>
      <c r="FT66">
        <v>101.715</v>
      </c>
    </row>
    <row r="67" spans="1:176">
      <c r="A67">
        <v>39</v>
      </c>
      <c r="B67">
        <v>1673541839.1</v>
      </c>
      <c r="C67">
        <v>7681.5</v>
      </c>
      <c r="D67" t="s">
        <v>382</v>
      </c>
      <c r="E67" t="s">
        <v>383</v>
      </c>
      <c r="F67" t="s">
        <v>296</v>
      </c>
      <c r="H67">
        <v>1673541839.1</v>
      </c>
      <c r="I67">
        <f>(J67)/1000</f>
        <v>0</v>
      </c>
      <c r="J67">
        <f>IF(BD67, AM67, AG67)</f>
        <v>0</v>
      </c>
      <c r="K67">
        <f>IF(BD67, AH67, AF67)</f>
        <v>0</v>
      </c>
      <c r="L67">
        <f>BF67 - IF(AT67&gt;1, K67*BA67*100.0/(AV67*BT67), 0)</f>
        <v>0</v>
      </c>
      <c r="M67">
        <f>((S67-I67/2)*L67-K67)/(S67+I67/2)</f>
        <v>0</v>
      </c>
      <c r="N67">
        <f>M67*(BM67+BN67)/1000.0</f>
        <v>0</v>
      </c>
      <c r="O67">
        <f>(BF67 - IF(AT67&gt;1, K67*BA67*100.0/(AV67*BT67), 0))*(BM67+BN67)/1000.0</f>
        <v>0</v>
      </c>
      <c r="P67">
        <f>2.0/((1/R67-1/Q67)+SIGN(R67)*SQRT((1/R67-1/Q67)*(1/R67-1/Q67) + 4*BB67/((BB67+1)*(BB67+1))*(2*1/R67*1/Q67-1/Q67*1/Q67)))</f>
        <v>0</v>
      </c>
      <c r="Q67">
        <f>IF(LEFT(BC67,1)&lt;&gt;"0",IF(LEFT(BC67,1)="1",3.0,$B$7),$D$5+$E$5*(BT67*BM67/($K$5*1000))+$F$5*(BT67*BM67/($K$5*1000))*MAX(MIN(BA67,$J$5),$I$5)*MAX(MIN(BA67,$J$5),$I$5)+$G$5*MAX(MIN(BA67,$J$5),$I$5)*(BT67*BM67/($K$5*1000))+$H$5*(BT67*BM67/($K$5*1000))*(BT67*BM67/($K$5*1000)))</f>
        <v>0</v>
      </c>
      <c r="R67">
        <f>I67*(1000-(1000*0.61365*exp(17.502*V67/(240.97+V67))/(BM67+BN67)+BH67)/2)/(1000*0.61365*exp(17.502*V67/(240.97+V67))/(BM67+BN67)-BH67)</f>
        <v>0</v>
      </c>
      <c r="S67">
        <f>1/((BB67+1)/(P67/1.6)+1/(Q67/1.37)) + BB67/((BB67+1)/(P67/1.6) + BB67/(Q67/1.37))</f>
        <v>0</v>
      </c>
      <c r="T67">
        <f>(AW67*AZ67)</f>
        <v>0</v>
      </c>
      <c r="U67">
        <f>(BO67+(T67+2*0.95*5.67E-8*(((BO67+$B$9)+273)^4-(BO67+273)^4)-44100*I67)/(1.84*29.3*Q67+8*0.95*5.67E-8*(BO67+273)^3))</f>
        <v>0</v>
      </c>
      <c r="V67">
        <f>($C$9*BP67+$D$9*BQ67+$E$9*U67)</f>
        <v>0</v>
      </c>
      <c r="W67">
        <f>0.61365*exp(17.502*V67/(240.97+V67))</f>
        <v>0</v>
      </c>
      <c r="X67">
        <f>(Y67/Z67*100)</f>
        <v>0</v>
      </c>
      <c r="Y67">
        <f>BH67*(BM67+BN67)/1000</f>
        <v>0</v>
      </c>
      <c r="Z67">
        <f>0.61365*exp(17.502*BO67/(240.97+BO67))</f>
        <v>0</v>
      </c>
      <c r="AA67">
        <f>(W67-BH67*(BM67+BN67)/1000)</f>
        <v>0</v>
      </c>
      <c r="AB67">
        <f>(-I67*44100)</f>
        <v>0</v>
      </c>
      <c r="AC67">
        <f>2*29.3*Q67*0.92*(BO67-V67)</f>
        <v>0</v>
      </c>
      <c r="AD67">
        <f>2*0.95*5.67E-8*(((BO67+$B$9)+273)^4-(V67+273)^4)</f>
        <v>0</v>
      </c>
      <c r="AE67">
        <f>T67+AD67+AB67+AC67</f>
        <v>0</v>
      </c>
      <c r="AF67">
        <f>BL67*AT67*(BG67-BF67*(1000-AT67*BI67)/(1000-AT67*BH67))/(100*BA67)</f>
        <v>0</v>
      </c>
      <c r="AG67">
        <f>1000*BL67*AT67*(BH67-BI67)/(100*BA67*(1000-AT67*BH67))</f>
        <v>0</v>
      </c>
      <c r="AH67">
        <f>(AI67 - AJ67 - BM67*1E3/(8.314*(BO67+273.15)) * AL67/BL67 * AK67) * BL67/(100*BA67) * (1000 - BI67)/1000</f>
        <v>0</v>
      </c>
      <c r="AI67">
        <v>1211.992753169744</v>
      </c>
      <c r="AJ67">
        <v>1212.563696969697</v>
      </c>
      <c r="AK67">
        <v>0.00130953712586487</v>
      </c>
      <c r="AL67">
        <v>66.89177824561811</v>
      </c>
      <c r="AM67">
        <f>(AO67 - AN67 + BM67*1E3/(8.314*(BO67+273.15)) * AQ67/BL67 * AP67) * BL67/(100*BA67) * 1000/(1000 - AO67)</f>
        <v>0</v>
      </c>
      <c r="AN67">
        <v>9.965061571181185</v>
      </c>
      <c r="AO67">
        <v>9.952394545454547</v>
      </c>
      <c r="AP67">
        <v>1.81736252613194E-06</v>
      </c>
      <c r="AQ67">
        <v>78.36555240967243</v>
      </c>
      <c r="AR67">
        <v>0</v>
      </c>
      <c r="AS67">
        <v>0</v>
      </c>
      <c r="AT67">
        <f>IF(AR67*$H$15&gt;=AV67,1.0,(AV67/(AV67-AR67*$H$15)))</f>
        <v>0</v>
      </c>
      <c r="AU67">
        <f>(AT67-1)*100</f>
        <v>0</v>
      </c>
      <c r="AV67">
        <f>MAX(0,($B$15+$C$15*BT67)/(1+$D$15*BT67)*BM67/(BO67+273)*$E$15)</f>
        <v>0</v>
      </c>
      <c r="AW67">
        <f>$B$13*BU67+$C$13*BV67+$F$13*BW67*(1-BZ67)</f>
        <v>0</v>
      </c>
      <c r="AX67">
        <f>AW67*AY67</f>
        <v>0</v>
      </c>
      <c r="AY67">
        <f>($B$13*$D$11+$C$13*$D$11+$F$13*((CJ67+CB67)/MAX(CJ67+CB67+CK67, 0.1)*$I$11+CK67/MAX(CJ67+CB67+CK67, 0.1)*$J$11))/($B$13+$C$13+$F$13)</f>
        <v>0</v>
      </c>
      <c r="AZ67">
        <f>($B$13*$K$11+$C$13*$K$11+$F$13*((CJ67+CB67)/MAX(CJ67+CB67+CK67, 0.1)*$P$11+CK67/MAX(CJ67+CB67+CK67, 0.1)*$Q$11))/($B$13+$C$13+$F$13)</f>
        <v>0</v>
      </c>
      <c r="BA67">
        <v>2</v>
      </c>
      <c r="BB67">
        <v>0.5</v>
      </c>
      <c r="BC67" t="s">
        <v>297</v>
      </c>
      <c r="BD67" t="b">
        <v>1</v>
      </c>
      <c r="BE67">
        <v>1673541839.1</v>
      </c>
      <c r="BF67">
        <v>1200.49</v>
      </c>
      <c r="BG67">
        <v>1200.03</v>
      </c>
      <c r="BH67">
        <v>9.95237</v>
      </c>
      <c r="BI67">
        <v>9.96513</v>
      </c>
      <c r="BJ67">
        <v>1199.55</v>
      </c>
      <c r="BK67">
        <v>9.908670000000001</v>
      </c>
      <c r="BL67">
        <v>600.032</v>
      </c>
      <c r="BM67">
        <v>99.2539</v>
      </c>
      <c r="BN67">
        <v>0.100059</v>
      </c>
      <c r="BO67">
        <v>25.161</v>
      </c>
      <c r="BP67">
        <v>24.9796</v>
      </c>
      <c r="BQ67">
        <v>999.9</v>
      </c>
      <c r="BR67">
        <v>0</v>
      </c>
      <c r="BS67">
        <v>0</v>
      </c>
      <c r="BT67">
        <v>10007.5</v>
      </c>
      <c r="BU67">
        <v>0</v>
      </c>
      <c r="BV67">
        <v>0.227307</v>
      </c>
      <c r="BW67">
        <v>0</v>
      </c>
      <c r="BX67">
        <v>0</v>
      </c>
      <c r="BY67">
        <v>0</v>
      </c>
      <c r="BZ67">
        <v>0</v>
      </c>
      <c r="CA67">
        <v>2.96</v>
      </c>
      <c r="CB67">
        <v>0</v>
      </c>
      <c r="CC67">
        <v>-15.78</v>
      </c>
      <c r="CD67">
        <v>-1.44</v>
      </c>
      <c r="CE67">
        <v>33.75</v>
      </c>
      <c r="CF67">
        <v>38</v>
      </c>
      <c r="CG67">
        <v>36.125</v>
      </c>
      <c r="CH67">
        <v>36.75</v>
      </c>
      <c r="CI67">
        <v>34.75</v>
      </c>
      <c r="CJ67">
        <v>0</v>
      </c>
      <c r="CK67">
        <v>0</v>
      </c>
      <c r="CL67">
        <v>0</v>
      </c>
      <c r="CM67">
        <v>1673541839.6</v>
      </c>
      <c r="CN67">
        <v>0</v>
      </c>
      <c r="CO67">
        <v>1673541313.1</v>
      </c>
      <c r="CP67" t="s">
        <v>377</v>
      </c>
      <c r="CQ67">
        <v>1673541310.6</v>
      </c>
      <c r="CR67">
        <v>1673541308.6</v>
      </c>
      <c r="CS67">
        <v>13</v>
      </c>
      <c r="CT67">
        <v>0.002</v>
      </c>
      <c r="CU67">
        <v>0</v>
      </c>
      <c r="CV67">
        <v>-0.821</v>
      </c>
      <c r="CW67">
        <v>0.044</v>
      </c>
      <c r="CX67">
        <v>7</v>
      </c>
      <c r="CY67">
        <v>10</v>
      </c>
      <c r="CZ67">
        <v>0.22</v>
      </c>
      <c r="DA67">
        <v>0.16</v>
      </c>
      <c r="DB67">
        <v>1199.996341463415</v>
      </c>
      <c r="DC67">
        <v>-0.09010452961720085</v>
      </c>
      <c r="DD67">
        <v>0.04636841321628302</v>
      </c>
      <c r="DE67">
        <v>1</v>
      </c>
      <c r="DF67">
        <v>9.95138925</v>
      </c>
      <c r="DG67">
        <v>0.04604511954993058</v>
      </c>
      <c r="DH67">
        <v>0.01091326037156174</v>
      </c>
      <c r="DI67">
        <v>1</v>
      </c>
      <c r="DJ67">
        <v>2</v>
      </c>
      <c r="DK67">
        <v>2</v>
      </c>
      <c r="DL67" t="s">
        <v>299</v>
      </c>
      <c r="DM67">
        <v>3.17908</v>
      </c>
      <c r="DN67">
        <v>2.68327</v>
      </c>
      <c r="DO67">
        <v>0.192732</v>
      </c>
      <c r="DP67">
        <v>0.197588</v>
      </c>
      <c r="DQ67">
        <v>0.056658</v>
      </c>
      <c r="DR67">
        <v>0.0593581</v>
      </c>
      <c r="DS67">
        <v>26206.4</v>
      </c>
      <c r="DT67">
        <v>20294</v>
      </c>
      <c r="DU67">
        <v>31910.5</v>
      </c>
      <c r="DV67">
        <v>23273.3</v>
      </c>
      <c r="DW67">
        <v>40450.4</v>
      </c>
      <c r="DX67">
        <v>26851.6</v>
      </c>
      <c r="DY67">
        <v>47490.1</v>
      </c>
      <c r="DZ67">
        <v>31520.6</v>
      </c>
      <c r="EA67">
        <v>2.1963</v>
      </c>
      <c r="EB67">
        <v>2.28443</v>
      </c>
      <c r="EC67">
        <v>0.0344589</v>
      </c>
      <c r="ED67">
        <v>0</v>
      </c>
      <c r="EE67">
        <v>100</v>
      </c>
      <c r="EF67">
        <v>100</v>
      </c>
      <c r="EG67">
        <v>0.9399999999999999</v>
      </c>
      <c r="EH67">
        <v>0.0437</v>
      </c>
      <c r="EI67">
        <v>-0.8475030238372878</v>
      </c>
      <c r="EJ67">
        <v>0.003316852167042556</v>
      </c>
      <c r="EK67">
        <v>-2.920790098003309E-06</v>
      </c>
      <c r="EL67">
        <v>1.167992686709218E-09</v>
      </c>
      <c r="EM67">
        <v>-0.01210870349902975</v>
      </c>
      <c r="EN67">
        <v>0.01054205470485779</v>
      </c>
      <c r="EO67">
        <v>-0.0006985154870527117</v>
      </c>
      <c r="EP67">
        <v>2.048592975971164E-05</v>
      </c>
      <c r="EQ67">
        <v>5</v>
      </c>
      <c r="ER67">
        <v>2041</v>
      </c>
      <c r="ES67">
        <v>1</v>
      </c>
      <c r="ET67">
        <v>19</v>
      </c>
      <c r="EU67">
        <v>8.800000000000001</v>
      </c>
      <c r="EV67">
        <v>8.800000000000001</v>
      </c>
      <c r="EW67">
        <v>3.23364</v>
      </c>
      <c r="EX67">
        <v>2.65869</v>
      </c>
      <c r="EY67">
        <v>2.24731</v>
      </c>
      <c r="EZ67">
        <v>2.60498</v>
      </c>
      <c r="FA67">
        <v>2.19849</v>
      </c>
      <c r="FB67">
        <v>2.34253</v>
      </c>
      <c r="FC67">
        <v>37.3378</v>
      </c>
      <c r="FD67">
        <v>24.2539</v>
      </c>
      <c r="FE67">
        <v>18</v>
      </c>
      <c r="FF67">
        <v>625.058</v>
      </c>
      <c r="FG67">
        <v>820.984</v>
      </c>
      <c r="FH67">
        <v>23.6539</v>
      </c>
      <c r="FI67">
        <v>27.299</v>
      </c>
      <c r="FJ67">
        <v>29.9999</v>
      </c>
      <c r="FK67">
        <v>27.2811</v>
      </c>
      <c r="FL67">
        <v>27.2808</v>
      </c>
      <c r="FM67">
        <v>64.6794</v>
      </c>
      <c r="FN67">
        <v>40.7483</v>
      </c>
      <c r="FO67">
        <v>0</v>
      </c>
      <c r="FP67">
        <v>23.6702</v>
      </c>
      <c r="FQ67">
        <v>1200</v>
      </c>
      <c r="FR67">
        <v>10</v>
      </c>
      <c r="FS67">
        <v>101.605</v>
      </c>
      <c r="FT67">
        <v>101.716</v>
      </c>
    </row>
    <row r="68" spans="1:176">
      <c r="A68">
        <v>40</v>
      </c>
      <c r="B68">
        <v>1673541972.1</v>
      </c>
      <c r="C68">
        <v>7814.5</v>
      </c>
      <c r="D68" t="s">
        <v>384</v>
      </c>
      <c r="E68" t="s">
        <v>385</v>
      </c>
      <c r="F68" t="s">
        <v>296</v>
      </c>
      <c r="H68">
        <v>1673541972.1</v>
      </c>
      <c r="I68">
        <f>(J68)/1000</f>
        <v>0</v>
      </c>
      <c r="J68">
        <f>IF(BD68, AM68, AG68)</f>
        <v>0</v>
      </c>
      <c r="K68">
        <f>IF(BD68, AH68, AF68)</f>
        <v>0</v>
      </c>
      <c r="L68">
        <f>BF68 - IF(AT68&gt;1, K68*BA68*100.0/(AV68*BT68), 0)</f>
        <v>0</v>
      </c>
      <c r="M68">
        <f>((S68-I68/2)*L68-K68)/(S68+I68/2)</f>
        <v>0</v>
      </c>
      <c r="N68">
        <f>M68*(BM68+BN68)/1000.0</f>
        <v>0</v>
      </c>
      <c r="O68">
        <f>(BF68 - IF(AT68&gt;1, K68*BA68*100.0/(AV68*BT68), 0))*(BM68+BN68)/1000.0</f>
        <v>0</v>
      </c>
      <c r="P68">
        <f>2.0/((1/R68-1/Q68)+SIGN(R68)*SQRT((1/R68-1/Q68)*(1/R68-1/Q68) + 4*BB68/((BB68+1)*(BB68+1))*(2*1/R68*1/Q68-1/Q68*1/Q68)))</f>
        <v>0</v>
      </c>
      <c r="Q68">
        <f>IF(LEFT(BC68,1)&lt;&gt;"0",IF(LEFT(BC68,1)="1",3.0,$B$7),$D$5+$E$5*(BT68*BM68/($K$5*1000))+$F$5*(BT68*BM68/($K$5*1000))*MAX(MIN(BA68,$J$5),$I$5)*MAX(MIN(BA68,$J$5),$I$5)+$G$5*MAX(MIN(BA68,$J$5),$I$5)*(BT68*BM68/($K$5*1000))+$H$5*(BT68*BM68/($K$5*1000))*(BT68*BM68/($K$5*1000)))</f>
        <v>0</v>
      </c>
      <c r="R68">
        <f>I68*(1000-(1000*0.61365*exp(17.502*V68/(240.97+V68))/(BM68+BN68)+BH68)/2)/(1000*0.61365*exp(17.502*V68/(240.97+V68))/(BM68+BN68)-BH68)</f>
        <v>0</v>
      </c>
      <c r="S68">
        <f>1/((BB68+1)/(P68/1.6)+1/(Q68/1.37)) + BB68/((BB68+1)/(P68/1.6) + BB68/(Q68/1.37))</f>
        <v>0</v>
      </c>
      <c r="T68">
        <f>(AW68*AZ68)</f>
        <v>0</v>
      </c>
      <c r="U68">
        <f>(BO68+(T68+2*0.95*5.67E-8*(((BO68+$B$9)+273)^4-(BO68+273)^4)-44100*I68)/(1.84*29.3*Q68+8*0.95*5.67E-8*(BO68+273)^3))</f>
        <v>0</v>
      </c>
      <c r="V68">
        <f>($C$9*BP68+$D$9*BQ68+$E$9*U68)</f>
        <v>0</v>
      </c>
      <c r="W68">
        <f>0.61365*exp(17.502*V68/(240.97+V68))</f>
        <v>0</v>
      </c>
      <c r="X68">
        <f>(Y68/Z68*100)</f>
        <v>0</v>
      </c>
      <c r="Y68">
        <f>BH68*(BM68+BN68)/1000</f>
        <v>0</v>
      </c>
      <c r="Z68">
        <f>0.61365*exp(17.502*BO68/(240.97+BO68))</f>
        <v>0</v>
      </c>
      <c r="AA68">
        <f>(W68-BH68*(BM68+BN68)/1000)</f>
        <v>0</v>
      </c>
      <c r="AB68">
        <f>(-I68*44100)</f>
        <v>0</v>
      </c>
      <c r="AC68">
        <f>2*29.3*Q68*0.92*(BO68-V68)</f>
        <v>0</v>
      </c>
      <c r="AD68">
        <f>2*0.95*5.67E-8*(((BO68+$B$9)+273)^4-(V68+273)^4)</f>
        <v>0</v>
      </c>
      <c r="AE68">
        <f>T68+AD68+AB68+AC68</f>
        <v>0</v>
      </c>
      <c r="AF68">
        <f>BL68*AT68*(BG68-BF68*(1000-AT68*BI68)/(1000-AT68*BH68))/(100*BA68)</f>
        <v>0</v>
      </c>
      <c r="AG68">
        <f>1000*BL68*AT68*(BH68-BI68)/(100*BA68*(1000-AT68*BH68))</f>
        <v>0</v>
      </c>
      <c r="AH68">
        <f>(AI68 - AJ68 - BM68*1E3/(8.314*(BO68+273.15)) * AL68/BL68 * AK68) * BL68/(100*BA68) * (1000 - BI68)/1000</f>
        <v>0</v>
      </c>
      <c r="AI68">
        <v>1414.068710558032</v>
      </c>
      <c r="AJ68">
        <v>1414.692424242424</v>
      </c>
      <c r="AK68">
        <v>0.002479341425951302</v>
      </c>
      <c r="AL68">
        <v>66.89177824561811</v>
      </c>
      <c r="AM68">
        <f>(AO68 - AN68 + BM68*1E3/(8.314*(BO68+273.15)) * AQ68/BL68 * AP68) * BL68/(100*BA68) * 1000/(1000 - AO68)</f>
        <v>0</v>
      </c>
      <c r="AN68">
        <v>9.990787335741391</v>
      </c>
      <c r="AO68">
        <v>9.981149818181818</v>
      </c>
      <c r="AP68">
        <v>-8.901831731085961E-06</v>
      </c>
      <c r="AQ68">
        <v>78.36555240967243</v>
      </c>
      <c r="AR68">
        <v>0</v>
      </c>
      <c r="AS68">
        <v>0</v>
      </c>
      <c r="AT68">
        <f>IF(AR68*$H$15&gt;=AV68,1.0,(AV68/(AV68-AR68*$H$15)))</f>
        <v>0</v>
      </c>
      <c r="AU68">
        <f>(AT68-1)*100</f>
        <v>0</v>
      </c>
      <c r="AV68">
        <f>MAX(0,($B$15+$C$15*BT68)/(1+$D$15*BT68)*BM68/(BO68+273)*$E$15)</f>
        <v>0</v>
      </c>
      <c r="AW68">
        <f>$B$13*BU68+$C$13*BV68+$F$13*BW68*(1-BZ68)</f>
        <v>0</v>
      </c>
      <c r="AX68">
        <f>AW68*AY68</f>
        <v>0</v>
      </c>
      <c r="AY68">
        <f>($B$13*$D$11+$C$13*$D$11+$F$13*((CJ68+CB68)/MAX(CJ68+CB68+CK68, 0.1)*$I$11+CK68/MAX(CJ68+CB68+CK68, 0.1)*$J$11))/($B$13+$C$13+$F$13)</f>
        <v>0</v>
      </c>
      <c r="AZ68">
        <f>($B$13*$K$11+$C$13*$K$11+$F$13*((CJ68+CB68)/MAX(CJ68+CB68+CK68, 0.1)*$P$11+CK68/MAX(CJ68+CB68+CK68, 0.1)*$Q$11))/($B$13+$C$13+$F$13)</f>
        <v>0</v>
      </c>
      <c r="BA68">
        <v>2</v>
      </c>
      <c r="BB68">
        <v>0.5</v>
      </c>
      <c r="BC68" t="s">
        <v>297</v>
      </c>
      <c r="BD68" t="b">
        <v>1</v>
      </c>
      <c r="BE68">
        <v>1673541972.1</v>
      </c>
      <c r="BF68">
        <v>1400.57</v>
      </c>
      <c r="BG68">
        <v>1400.05</v>
      </c>
      <c r="BH68">
        <v>9.981350000000001</v>
      </c>
      <c r="BI68">
        <v>9.99085</v>
      </c>
      <c r="BJ68">
        <v>1399.3</v>
      </c>
      <c r="BK68">
        <v>9.937580000000001</v>
      </c>
      <c r="BL68">
        <v>600.037</v>
      </c>
      <c r="BM68">
        <v>99.2488</v>
      </c>
      <c r="BN68">
        <v>0.0997845</v>
      </c>
      <c r="BO68">
        <v>25.1727</v>
      </c>
      <c r="BP68">
        <v>25</v>
      </c>
      <c r="BQ68">
        <v>999.9</v>
      </c>
      <c r="BR68">
        <v>0</v>
      </c>
      <c r="BS68">
        <v>0</v>
      </c>
      <c r="BT68">
        <v>10018.8</v>
      </c>
      <c r="BU68">
        <v>0</v>
      </c>
      <c r="BV68">
        <v>0.227307</v>
      </c>
      <c r="BW68">
        <v>0</v>
      </c>
      <c r="BX68">
        <v>0</v>
      </c>
      <c r="BY68">
        <v>0</v>
      </c>
      <c r="BZ68">
        <v>0</v>
      </c>
      <c r="CA68">
        <v>3.96</v>
      </c>
      <c r="CB68">
        <v>0</v>
      </c>
      <c r="CC68">
        <v>-16.22</v>
      </c>
      <c r="CD68">
        <v>-2.15</v>
      </c>
      <c r="CE68">
        <v>34.25</v>
      </c>
      <c r="CF68">
        <v>40.5</v>
      </c>
      <c r="CG68">
        <v>37.25</v>
      </c>
      <c r="CH68">
        <v>39.437</v>
      </c>
      <c r="CI68">
        <v>35.75</v>
      </c>
      <c r="CJ68">
        <v>0</v>
      </c>
      <c r="CK68">
        <v>0</v>
      </c>
      <c r="CL68">
        <v>0</v>
      </c>
      <c r="CM68">
        <v>1673541972.8</v>
      </c>
      <c r="CN68">
        <v>0</v>
      </c>
      <c r="CO68">
        <v>1673541313.1</v>
      </c>
      <c r="CP68" t="s">
        <v>377</v>
      </c>
      <c r="CQ68">
        <v>1673541310.6</v>
      </c>
      <c r="CR68">
        <v>1673541308.6</v>
      </c>
      <c r="CS68">
        <v>13</v>
      </c>
      <c r="CT68">
        <v>0.002</v>
      </c>
      <c r="CU68">
        <v>0</v>
      </c>
      <c r="CV68">
        <v>-0.821</v>
      </c>
      <c r="CW68">
        <v>0.044</v>
      </c>
      <c r="CX68">
        <v>7</v>
      </c>
      <c r="CY68">
        <v>10</v>
      </c>
      <c r="CZ68">
        <v>0.22</v>
      </c>
      <c r="DA68">
        <v>0.16</v>
      </c>
      <c r="DB68">
        <v>1399.978292682927</v>
      </c>
      <c r="DC68">
        <v>-0.08759581881524757</v>
      </c>
      <c r="DD68">
        <v>0.04531205832210725</v>
      </c>
      <c r="DE68">
        <v>1</v>
      </c>
      <c r="DF68">
        <v>9.987422375</v>
      </c>
      <c r="DG68">
        <v>0.04603182841069544</v>
      </c>
      <c r="DH68">
        <v>0.01637577084015812</v>
      </c>
      <c r="DI68">
        <v>1</v>
      </c>
      <c r="DJ68">
        <v>2</v>
      </c>
      <c r="DK68">
        <v>2</v>
      </c>
      <c r="DL68" t="s">
        <v>299</v>
      </c>
      <c r="DM68">
        <v>3.17909</v>
      </c>
      <c r="DN68">
        <v>2.6831</v>
      </c>
      <c r="DO68">
        <v>0.21177</v>
      </c>
      <c r="DP68">
        <v>0.217022</v>
      </c>
      <c r="DQ68">
        <v>0.0567831</v>
      </c>
      <c r="DR68">
        <v>0.0594734</v>
      </c>
      <c r="DS68">
        <v>25588.7</v>
      </c>
      <c r="DT68">
        <v>19802.7</v>
      </c>
      <c r="DU68">
        <v>31910.8</v>
      </c>
      <c r="DV68">
        <v>23273.6</v>
      </c>
      <c r="DW68">
        <v>40446.6</v>
      </c>
      <c r="DX68">
        <v>26849.2</v>
      </c>
      <c r="DY68">
        <v>47490.9</v>
      </c>
      <c r="DZ68">
        <v>31520.8</v>
      </c>
      <c r="EA68">
        <v>2.1961</v>
      </c>
      <c r="EB68">
        <v>2.28555</v>
      </c>
      <c r="EC68">
        <v>0.0349581</v>
      </c>
      <c r="ED68">
        <v>0</v>
      </c>
      <c r="EE68">
        <v>100</v>
      </c>
      <c r="EF68">
        <v>100</v>
      </c>
      <c r="EG68">
        <v>1.27</v>
      </c>
      <c r="EH68">
        <v>0.0438</v>
      </c>
      <c r="EI68">
        <v>-0.8475030238372878</v>
      </c>
      <c r="EJ68">
        <v>0.003316852167042556</v>
      </c>
      <c r="EK68">
        <v>-2.920790098003309E-06</v>
      </c>
      <c r="EL68">
        <v>1.167992686709218E-09</v>
      </c>
      <c r="EM68">
        <v>-0.01210870349902975</v>
      </c>
      <c r="EN68">
        <v>0.01054205470485779</v>
      </c>
      <c r="EO68">
        <v>-0.0006985154870527117</v>
      </c>
      <c r="EP68">
        <v>2.048592975971164E-05</v>
      </c>
      <c r="EQ68">
        <v>5</v>
      </c>
      <c r="ER68">
        <v>2041</v>
      </c>
      <c r="ES68">
        <v>1</v>
      </c>
      <c r="ET68">
        <v>19</v>
      </c>
      <c r="EU68">
        <v>11</v>
      </c>
      <c r="EV68">
        <v>11.1</v>
      </c>
      <c r="EW68">
        <v>3.65601</v>
      </c>
      <c r="EX68">
        <v>2.63184</v>
      </c>
      <c r="EY68">
        <v>2.24731</v>
      </c>
      <c r="EZ68">
        <v>2.60498</v>
      </c>
      <c r="FA68">
        <v>2.19849</v>
      </c>
      <c r="FB68">
        <v>2.39502</v>
      </c>
      <c r="FC68">
        <v>37.3138</v>
      </c>
      <c r="FD68">
        <v>24.2626</v>
      </c>
      <c r="FE68">
        <v>18</v>
      </c>
      <c r="FF68">
        <v>624.865</v>
      </c>
      <c r="FG68">
        <v>822.061</v>
      </c>
      <c r="FH68">
        <v>23.6634</v>
      </c>
      <c r="FI68">
        <v>27.2923</v>
      </c>
      <c r="FJ68">
        <v>30</v>
      </c>
      <c r="FK68">
        <v>27.2765</v>
      </c>
      <c r="FL68">
        <v>27.2762</v>
      </c>
      <c r="FM68">
        <v>73.1238</v>
      </c>
      <c r="FN68">
        <v>40.4685</v>
      </c>
      <c r="FO68">
        <v>0</v>
      </c>
      <c r="FP68">
        <v>23.6601</v>
      </c>
      <c r="FQ68">
        <v>1400</v>
      </c>
      <c r="FR68">
        <v>10</v>
      </c>
      <c r="FS68">
        <v>101.606</v>
      </c>
      <c r="FT68">
        <v>101.717</v>
      </c>
    </row>
    <row r="69" spans="1:176">
      <c r="A69">
        <v>41</v>
      </c>
      <c r="B69">
        <v>1673542101.1</v>
      </c>
      <c r="C69">
        <v>7943.5</v>
      </c>
      <c r="D69" t="s">
        <v>386</v>
      </c>
      <c r="E69" t="s">
        <v>387</v>
      </c>
      <c r="F69" t="s">
        <v>296</v>
      </c>
      <c r="H69">
        <v>1673542101.1</v>
      </c>
      <c r="I69">
        <f>(J69)/1000</f>
        <v>0</v>
      </c>
      <c r="J69">
        <f>IF(BD69, AM69, AG69)</f>
        <v>0</v>
      </c>
      <c r="K69">
        <f>IF(BD69, AH69, AF69)</f>
        <v>0</v>
      </c>
      <c r="L69">
        <f>BF69 - IF(AT69&gt;1, K69*BA69*100.0/(AV69*BT69), 0)</f>
        <v>0</v>
      </c>
      <c r="M69">
        <f>((S69-I69/2)*L69-K69)/(S69+I69/2)</f>
        <v>0</v>
      </c>
      <c r="N69">
        <f>M69*(BM69+BN69)/1000.0</f>
        <v>0</v>
      </c>
      <c r="O69">
        <f>(BF69 - IF(AT69&gt;1, K69*BA69*100.0/(AV69*BT69), 0))*(BM69+BN69)/1000.0</f>
        <v>0</v>
      </c>
      <c r="P69">
        <f>2.0/((1/R69-1/Q69)+SIGN(R69)*SQRT((1/R69-1/Q69)*(1/R69-1/Q69) + 4*BB69/((BB69+1)*(BB69+1))*(2*1/R69*1/Q69-1/Q69*1/Q69)))</f>
        <v>0</v>
      </c>
      <c r="Q69">
        <f>IF(LEFT(BC69,1)&lt;&gt;"0",IF(LEFT(BC69,1)="1",3.0,$B$7),$D$5+$E$5*(BT69*BM69/($K$5*1000))+$F$5*(BT69*BM69/($K$5*1000))*MAX(MIN(BA69,$J$5),$I$5)*MAX(MIN(BA69,$J$5),$I$5)+$G$5*MAX(MIN(BA69,$J$5),$I$5)*(BT69*BM69/($K$5*1000))+$H$5*(BT69*BM69/($K$5*1000))*(BT69*BM69/($K$5*1000)))</f>
        <v>0</v>
      </c>
      <c r="R69">
        <f>I69*(1000-(1000*0.61365*exp(17.502*V69/(240.97+V69))/(BM69+BN69)+BH69)/2)/(1000*0.61365*exp(17.502*V69/(240.97+V69))/(BM69+BN69)-BH69)</f>
        <v>0</v>
      </c>
      <c r="S69">
        <f>1/((BB69+1)/(P69/1.6)+1/(Q69/1.37)) + BB69/((BB69+1)/(P69/1.6) + BB69/(Q69/1.37))</f>
        <v>0</v>
      </c>
      <c r="T69">
        <f>(AW69*AZ69)</f>
        <v>0</v>
      </c>
      <c r="U69">
        <f>(BO69+(T69+2*0.95*5.67E-8*(((BO69+$B$9)+273)^4-(BO69+273)^4)-44100*I69)/(1.84*29.3*Q69+8*0.95*5.67E-8*(BO69+273)^3))</f>
        <v>0</v>
      </c>
      <c r="V69">
        <f>($C$9*BP69+$D$9*BQ69+$E$9*U69)</f>
        <v>0</v>
      </c>
      <c r="W69">
        <f>0.61365*exp(17.502*V69/(240.97+V69))</f>
        <v>0</v>
      </c>
      <c r="X69">
        <f>(Y69/Z69*100)</f>
        <v>0</v>
      </c>
      <c r="Y69">
        <f>BH69*(BM69+BN69)/1000</f>
        <v>0</v>
      </c>
      <c r="Z69">
        <f>0.61365*exp(17.502*BO69/(240.97+BO69))</f>
        <v>0</v>
      </c>
      <c r="AA69">
        <f>(W69-BH69*(BM69+BN69)/1000)</f>
        <v>0</v>
      </c>
      <c r="AB69">
        <f>(-I69*44100)</f>
        <v>0</v>
      </c>
      <c r="AC69">
        <f>2*29.3*Q69*0.92*(BO69-V69)</f>
        <v>0</v>
      </c>
      <c r="AD69">
        <f>2*0.95*5.67E-8*(((BO69+$B$9)+273)^4-(V69+273)^4)</f>
        <v>0</v>
      </c>
      <c r="AE69">
        <f>T69+AD69+AB69+AC69</f>
        <v>0</v>
      </c>
      <c r="AF69">
        <f>BL69*AT69*(BG69-BF69*(1000-AT69*BI69)/(1000-AT69*BH69))/(100*BA69)</f>
        <v>0</v>
      </c>
      <c r="AG69">
        <f>1000*BL69*AT69*(BH69-BI69)/(100*BA69*(1000-AT69*BH69))</f>
        <v>0</v>
      </c>
      <c r="AH69">
        <f>(AI69 - AJ69 - BM69*1E3/(8.314*(BO69+273.15)) * AL69/BL69 * AK69) * BL69/(100*BA69) * (1000 - BI69)/1000</f>
        <v>0</v>
      </c>
      <c r="AI69">
        <v>1818.143262620193</v>
      </c>
      <c r="AJ69">
        <v>1818.785696969696</v>
      </c>
      <c r="AK69">
        <v>0.000346612478829471</v>
      </c>
      <c r="AL69">
        <v>66.89177824561811</v>
      </c>
      <c r="AM69">
        <f>(AO69 - AN69 + BM69*1E3/(8.314*(BO69+273.15)) * AQ69/BL69 * AP69) * BL69/(100*BA69) * 1000/(1000 - AO69)</f>
        <v>0</v>
      </c>
      <c r="AN69">
        <v>9.960582246596111</v>
      </c>
      <c r="AO69">
        <v>9.955739575757574</v>
      </c>
      <c r="AP69">
        <v>-2.249754980380155E-06</v>
      </c>
      <c r="AQ69">
        <v>78.36555240967243</v>
      </c>
      <c r="AR69">
        <v>0</v>
      </c>
      <c r="AS69">
        <v>0</v>
      </c>
      <c r="AT69">
        <f>IF(AR69*$H$15&gt;=AV69,1.0,(AV69/(AV69-AR69*$H$15)))</f>
        <v>0</v>
      </c>
      <c r="AU69">
        <f>(AT69-1)*100</f>
        <v>0</v>
      </c>
      <c r="AV69">
        <f>MAX(0,($B$15+$C$15*BT69)/(1+$D$15*BT69)*BM69/(BO69+273)*$E$15)</f>
        <v>0</v>
      </c>
      <c r="AW69">
        <f>$B$13*BU69+$C$13*BV69+$F$13*BW69*(1-BZ69)</f>
        <v>0</v>
      </c>
      <c r="AX69">
        <f>AW69*AY69</f>
        <v>0</v>
      </c>
      <c r="AY69">
        <f>($B$13*$D$11+$C$13*$D$11+$F$13*((CJ69+CB69)/MAX(CJ69+CB69+CK69, 0.1)*$I$11+CK69/MAX(CJ69+CB69+CK69, 0.1)*$J$11))/($B$13+$C$13+$F$13)</f>
        <v>0</v>
      </c>
      <c r="AZ69">
        <f>($B$13*$K$11+$C$13*$K$11+$F$13*((CJ69+CB69)/MAX(CJ69+CB69+CK69, 0.1)*$P$11+CK69/MAX(CJ69+CB69+CK69, 0.1)*$Q$11))/($B$13+$C$13+$F$13)</f>
        <v>0</v>
      </c>
      <c r="BA69">
        <v>2</v>
      </c>
      <c r="BB69">
        <v>0.5</v>
      </c>
      <c r="BC69" t="s">
        <v>297</v>
      </c>
      <c r="BD69" t="b">
        <v>1</v>
      </c>
      <c r="BE69">
        <v>1673542101.1</v>
      </c>
      <c r="BF69">
        <v>1800.67</v>
      </c>
      <c r="BG69">
        <v>1799.97</v>
      </c>
      <c r="BH69">
        <v>9.955310000000001</v>
      </c>
      <c r="BI69">
        <v>9.95947</v>
      </c>
      <c r="BJ69">
        <v>1798.2</v>
      </c>
      <c r="BK69">
        <v>9.9116</v>
      </c>
      <c r="BL69">
        <v>600.009</v>
      </c>
      <c r="BM69">
        <v>99.2521</v>
      </c>
      <c r="BN69">
        <v>0.10016</v>
      </c>
      <c r="BO69">
        <v>25.1937</v>
      </c>
      <c r="BP69">
        <v>25.0134</v>
      </c>
      <c r="BQ69">
        <v>999.9</v>
      </c>
      <c r="BR69">
        <v>0</v>
      </c>
      <c r="BS69">
        <v>0</v>
      </c>
      <c r="BT69">
        <v>9998.120000000001</v>
      </c>
      <c r="BU69">
        <v>0</v>
      </c>
      <c r="BV69">
        <v>0.227307</v>
      </c>
      <c r="BW69">
        <v>0</v>
      </c>
      <c r="BX69">
        <v>0</v>
      </c>
      <c r="BY69">
        <v>0</v>
      </c>
      <c r="BZ69">
        <v>0</v>
      </c>
      <c r="CA69">
        <v>3.3</v>
      </c>
      <c r="CB69">
        <v>0</v>
      </c>
      <c r="CC69">
        <v>-15.78</v>
      </c>
      <c r="CD69">
        <v>-1.8</v>
      </c>
      <c r="CE69">
        <v>34.75</v>
      </c>
      <c r="CF69">
        <v>41.562</v>
      </c>
      <c r="CG69">
        <v>37.937</v>
      </c>
      <c r="CH69">
        <v>41</v>
      </c>
      <c r="CI69">
        <v>36.375</v>
      </c>
      <c r="CJ69">
        <v>0</v>
      </c>
      <c r="CK69">
        <v>0</v>
      </c>
      <c r="CL69">
        <v>0</v>
      </c>
      <c r="CM69">
        <v>1673542101.8</v>
      </c>
      <c r="CN69">
        <v>0</v>
      </c>
      <c r="CO69">
        <v>1673541313.1</v>
      </c>
      <c r="CP69" t="s">
        <v>377</v>
      </c>
      <c r="CQ69">
        <v>1673541310.6</v>
      </c>
      <c r="CR69">
        <v>1673541308.6</v>
      </c>
      <c r="CS69">
        <v>13</v>
      </c>
      <c r="CT69">
        <v>0.002</v>
      </c>
      <c r="CU69">
        <v>0</v>
      </c>
      <c r="CV69">
        <v>-0.821</v>
      </c>
      <c r="CW69">
        <v>0.044</v>
      </c>
      <c r="CX69">
        <v>7</v>
      </c>
      <c r="CY69">
        <v>10</v>
      </c>
      <c r="CZ69">
        <v>0.22</v>
      </c>
      <c r="DA69">
        <v>0.16</v>
      </c>
      <c r="DB69">
        <v>1800.013902439025</v>
      </c>
      <c r="DC69">
        <v>0.09700348432165548</v>
      </c>
      <c r="DD69">
        <v>0.05103217773894967</v>
      </c>
      <c r="DE69">
        <v>1</v>
      </c>
      <c r="DF69">
        <v>9.964738875</v>
      </c>
      <c r="DG69">
        <v>-0.01404293952179221</v>
      </c>
      <c r="DH69">
        <v>0.002737354559492702</v>
      </c>
      <c r="DI69">
        <v>1</v>
      </c>
      <c r="DJ69">
        <v>2</v>
      </c>
      <c r="DK69">
        <v>2</v>
      </c>
      <c r="DL69" t="s">
        <v>299</v>
      </c>
      <c r="DM69">
        <v>3.17904</v>
      </c>
      <c r="DN69">
        <v>2.68329</v>
      </c>
      <c r="DO69">
        <v>0.245498</v>
      </c>
      <c r="DP69">
        <v>0.251431</v>
      </c>
      <c r="DQ69">
        <v>0.0566713</v>
      </c>
      <c r="DR69">
        <v>0.0593329</v>
      </c>
      <c r="DS69">
        <v>24493.4</v>
      </c>
      <c r="DT69">
        <v>18932.4</v>
      </c>
      <c r="DU69">
        <v>31910.4</v>
      </c>
      <c r="DV69">
        <v>23273.5</v>
      </c>
      <c r="DW69">
        <v>40452.7</v>
      </c>
      <c r="DX69">
        <v>26853.7</v>
      </c>
      <c r="DY69">
        <v>47490.6</v>
      </c>
      <c r="DZ69">
        <v>31520.2</v>
      </c>
      <c r="EA69">
        <v>2.1961</v>
      </c>
      <c r="EB69">
        <v>2.28688</v>
      </c>
      <c r="EC69">
        <v>0.0360236</v>
      </c>
      <c r="ED69">
        <v>0</v>
      </c>
      <c r="EE69">
        <v>100</v>
      </c>
      <c r="EF69">
        <v>100</v>
      </c>
      <c r="EG69">
        <v>2.47</v>
      </c>
      <c r="EH69">
        <v>0.0437</v>
      </c>
      <c r="EI69">
        <v>-0.8475030238372878</v>
      </c>
      <c r="EJ69">
        <v>0.003316852167042556</v>
      </c>
      <c r="EK69">
        <v>-2.920790098003309E-06</v>
      </c>
      <c r="EL69">
        <v>1.167992686709218E-09</v>
      </c>
      <c r="EM69">
        <v>-0.01210870349902975</v>
      </c>
      <c r="EN69">
        <v>0.01054205470485779</v>
      </c>
      <c r="EO69">
        <v>-0.0006985154870527117</v>
      </c>
      <c r="EP69">
        <v>2.048592975971164E-05</v>
      </c>
      <c r="EQ69">
        <v>5</v>
      </c>
      <c r="ER69">
        <v>2041</v>
      </c>
      <c r="ES69">
        <v>1</v>
      </c>
      <c r="ET69">
        <v>19</v>
      </c>
      <c r="EU69">
        <v>13.2</v>
      </c>
      <c r="EV69">
        <v>13.2</v>
      </c>
      <c r="EW69">
        <v>4.44824</v>
      </c>
      <c r="EX69">
        <v>2.62695</v>
      </c>
      <c r="EY69">
        <v>2.24731</v>
      </c>
      <c r="EZ69">
        <v>2.60498</v>
      </c>
      <c r="FA69">
        <v>2.19849</v>
      </c>
      <c r="FB69">
        <v>2.37427</v>
      </c>
      <c r="FC69">
        <v>37.2899</v>
      </c>
      <c r="FD69">
        <v>24.2539</v>
      </c>
      <c r="FE69">
        <v>18</v>
      </c>
      <c r="FF69">
        <v>624.817</v>
      </c>
      <c r="FG69">
        <v>823.311</v>
      </c>
      <c r="FH69">
        <v>23.5788</v>
      </c>
      <c r="FI69">
        <v>27.2874</v>
      </c>
      <c r="FJ69">
        <v>30</v>
      </c>
      <c r="FK69">
        <v>27.2719</v>
      </c>
      <c r="FL69">
        <v>27.2693</v>
      </c>
      <c r="FM69">
        <v>88.9782</v>
      </c>
      <c r="FN69">
        <v>40.4685</v>
      </c>
      <c r="FO69">
        <v>0</v>
      </c>
      <c r="FP69">
        <v>23.5723</v>
      </c>
      <c r="FQ69">
        <v>1800</v>
      </c>
      <c r="FR69">
        <v>10</v>
      </c>
      <c r="FS69">
        <v>101.606</v>
      </c>
      <c r="FT69">
        <v>101.716</v>
      </c>
    </row>
    <row r="70" spans="1:176">
      <c r="A70">
        <v>42</v>
      </c>
      <c r="B70">
        <v>1673542225.1</v>
      </c>
      <c r="C70">
        <v>8067.5</v>
      </c>
      <c r="D70" t="s">
        <v>388</v>
      </c>
      <c r="E70" t="s">
        <v>389</v>
      </c>
      <c r="F70" t="s">
        <v>296</v>
      </c>
      <c r="H70">
        <v>1673542225.1</v>
      </c>
      <c r="I70">
        <f>(J70)/1000</f>
        <v>0</v>
      </c>
      <c r="J70">
        <f>IF(BD70, AM70, AG70)</f>
        <v>0</v>
      </c>
      <c r="K70">
        <f>IF(BD70, AH70, AF70)</f>
        <v>0</v>
      </c>
      <c r="L70">
        <f>BF70 - IF(AT70&gt;1, K70*BA70*100.0/(AV70*BT70), 0)</f>
        <v>0</v>
      </c>
      <c r="M70">
        <f>((S70-I70/2)*L70-K70)/(S70+I70/2)</f>
        <v>0</v>
      </c>
      <c r="N70">
        <f>M70*(BM70+BN70)/1000.0</f>
        <v>0</v>
      </c>
      <c r="O70">
        <f>(BF70 - IF(AT70&gt;1, K70*BA70*100.0/(AV70*BT70), 0))*(BM70+BN70)/1000.0</f>
        <v>0</v>
      </c>
      <c r="P70">
        <f>2.0/((1/R70-1/Q70)+SIGN(R70)*SQRT((1/R70-1/Q70)*(1/R70-1/Q70) + 4*BB70/((BB70+1)*(BB70+1))*(2*1/R70*1/Q70-1/Q70*1/Q70)))</f>
        <v>0</v>
      </c>
      <c r="Q70">
        <f>IF(LEFT(BC70,1)&lt;&gt;"0",IF(LEFT(BC70,1)="1",3.0,$B$7),$D$5+$E$5*(BT70*BM70/($K$5*1000))+$F$5*(BT70*BM70/($K$5*1000))*MAX(MIN(BA70,$J$5),$I$5)*MAX(MIN(BA70,$J$5),$I$5)+$G$5*MAX(MIN(BA70,$J$5),$I$5)*(BT70*BM70/($K$5*1000))+$H$5*(BT70*BM70/($K$5*1000))*(BT70*BM70/($K$5*1000)))</f>
        <v>0</v>
      </c>
      <c r="R70">
        <f>I70*(1000-(1000*0.61365*exp(17.502*V70/(240.97+V70))/(BM70+BN70)+BH70)/2)/(1000*0.61365*exp(17.502*V70/(240.97+V70))/(BM70+BN70)-BH70)</f>
        <v>0</v>
      </c>
      <c r="S70">
        <f>1/((BB70+1)/(P70/1.6)+1/(Q70/1.37)) + BB70/((BB70+1)/(P70/1.6) + BB70/(Q70/1.37))</f>
        <v>0</v>
      </c>
      <c r="T70">
        <f>(AW70*AZ70)</f>
        <v>0</v>
      </c>
      <c r="U70">
        <f>(BO70+(T70+2*0.95*5.67E-8*(((BO70+$B$9)+273)^4-(BO70+273)^4)-44100*I70)/(1.84*29.3*Q70+8*0.95*5.67E-8*(BO70+273)^3))</f>
        <v>0</v>
      </c>
      <c r="V70">
        <f>($C$9*BP70+$D$9*BQ70+$E$9*U70)</f>
        <v>0</v>
      </c>
      <c r="W70">
        <f>0.61365*exp(17.502*V70/(240.97+V70))</f>
        <v>0</v>
      </c>
      <c r="X70">
        <f>(Y70/Z70*100)</f>
        <v>0</v>
      </c>
      <c r="Y70">
        <f>BH70*(BM70+BN70)/1000</f>
        <v>0</v>
      </c>
      <c r="Z70">
        <f>0.61365*exp(17.502*BO70/(240.97+BO70))</f>
        <v>0</v>
      </c>
      <c r="AA70">
        <f>(W70-BH70*(BM70+BN70)/1000)</f>
        <v>0</v>
      </c>
      <c r="AB70">
        <f>(-I70*44100)</f>
        <v>0</v>
      </c>
      <c r="AC70">
        <f>2*29.3*Q70*0.92*(BO70-V70)</f>
        <v>0</v>
      </c>
      <c r="AD70">
        <f>2*0.95*5.67E-8*(((BO70+$B$9)+273)^4-(V70+273)^4)</f>
        <v>0</v>
      </c>
      <c r="AE70">
        <f>T70+AD70+AB70+AC70</f>
        <v>0</v>
      </c>
      <c r="AF70">
        <f>BL70*AT70*(BG70-BF70*(1000-AT70*BI70)/(1000-AT70*BH70))/(100*BA70)</f>
        <v>0</v>
      </c>
      <c r="AG70">
        <f>1000*BL70*AT70*(BH70-BI70)/(100*BA70*(1000-AT70*BH70))</f>
        <v>0</v>
      </c>
      <c r="AH70">
        <f>(AI70 - AJ70 - BM70*1E3/(8.314*(BO70+273.15)) * AL70/BL70 * AK70) * BL70/(100*BA70) * (1000 - BI70)/1000</f>
        <v>0</v>
      </c>
      <c r="AI70">
        <v>2020.060994651387</v>
      </c>
      <c r="AJ70">
        <v>2020.909454545454</v>
      </c>
      <c r="AK70">
        <v>-0.02841964894704319</v>
      </c>
      <c r="AL70">
        <v>66.89177824561811</v>
      </c>
      <c r="AM70">
        <f>(AO70 - AN70 + BM70*1E3/(8.314*(BO70+273.15)) * AQ70/BL70 * AP70) * BL70/(100*BA70) * 1000/(1000 - AO70)</f>
        <v>0</v>
      </c>
      <c r="AN70">
        <v>9.960476741057441</v>
      </c>
      <c r="AO70">
        <v>9.957601272727269</v>
      </c>
      <c r="AP70">
        <v>-1.429724245571703E-06</v>
      </c>
      <c r="AQ70">
        <v>78.36555240967243</v>
      </c>
      <c r="AR70">
        <v>0</v>
      </c>
      <c r="AS70">
        <v>0</v>
      </c>
      <c r="AT70">
        <f>IF(AR70*$H$15&gt;=AV70,1.0,(AV70/(AV70-AR70*$H$15)))</f>
        <v>0</v>
      </c>
      <c r="AU70">
        <f>(AT70-1)*100</f>
        <v>0</v>
      </c>
      <c r="AV70">
        <f>MAX(0,($B$15+$C$15*BT70)/(1+$D$15*BT70)*BM70/(BO70+273)*$E$15)</f>
        <v>0</v>
      </c>
      <c r="AW70">
        <f>$B$13*BU70+$C$13*BV70+$F$13*BW70*(1-BZ70)</f>
        <v>0</v>
      </c>
      <c r="AX70">
        <f>AW70*AY70</f>
        <v>0</v>
      </c>
      <c r="AY70">
        <f>($B$13*$D$11+$C$13*$D$11+$F$13*((CJ70+CB70)/MAX(CJ70+CB70+CK70, 0.1)*$I$11+CK70/MAX(CJ70+CB70+CK70, 0.1)*$J$11))/($B$13+$C$13+$F$13)</f>
        <v>0</v>
      </c>
      <c r="AZ70">
        <f>($B$13*$K$11+$C$13*$K$11+$F$13*((CJ70+CB70)/MAX(CJ70+CB70+CK70, 0.1)*$P$11+CK70/MAX(CJ70+CB70+CK70, 0.1)*$Q$11))/($B$13+$C$13+$F$13)</f>
        <v>0</v>
      </c>
      <c r="BA70">
        <v>2</v>
      </c>
      <c r="BB70">
        <v>0.5</v>
      </c>
      <c r="BC70" t="s">
        <v>297</v>
      </c>
      <c r="BD70" t="b">
        <v>1</v>
      </c>
      <c r="BE70">
        <v>1673542225.1</v>
      </c>
      <c r="BF70">
        <v>2000.77</v>
      </c>
      <c r="BG70">
        <v>1999.82</v>
      </c>
      <c r="BH70">
        <v>9.957549999999999</v>
      </c>
      <c r="BI70">
        <v>9.95777</v>
      </c>
      <c r="BJ70">
        <v>1997.34</v>
      </c>
      <c r="BK70">
        <v>9.91384</v>
      </c>
      <c r="BL70">
        <v>600.032</v>
      </c>
      <c r="BM70">
        <v>99.26390000000001</v>
      </c>
      <c r="BN70">
        <v>0.10002</v>
      </c>
      <c r="BO70">
        <v>25.1918</v>
      </c>
      <c r="BP70">
        <v>25.0001</v>
      </c>
      <c r="BQ70">
        <v>999.9</v>
      </c>
      <c r="BR70">
        <v>0</v>
      </c>
      <c r="BS70">
        <v>0</v>
      </c>
      <c r="BT70">
        <v>9989.379999999999</v>
      </c>
      <c r="BU70">
        <v>0</v>
      </c>
      <c r="BV70">
        <v>0.227307</v>
      </c>
      <c r="BW70">
        <v>0</v>
      </c>
      <c r="BX70">
        <v>0</v>
      </c>
      <c r="BY70">
        <v>0</v>
      </c>
      <c r="BZ70">
        <v>0</v>
      </c>
      <c r="CA70">
        <v>6.32</v>
      </c>
      <c r="CB70">
        <v>0</v>
      </c>
      <c r="CC70">
        <v>-21.41</v>
      </c>
      <c r="CD70">
        <v>-2.07</v>
      </c>
      <c r="CE70">
        <v>34.75</v>
      </c>
      <c r="CF70">
        <v>40.062</v>
      </c>
      <c r="CG70">
        <v>37.5</v>
      </c>
      <c r="CH70">
        <v>39.312</v>
      </c>
      <c r="CI70">
        <v>35.937</v>
      </c>
      <c r="CJ70">
        <v>0</v>
      </c>
      <c r="CK70">
        <v>0</v>
      </c>
      <c r="CL70">
        <v>0</v>
      </c>
      <c r="CM70">
        <v>1673542226</v>
      </c>
      <c r="CN70">
        <v>0</v>
      </c>
      <c r="CO70">
        <v>1673541313.1</v>
      </c>
      <c r="CP70" t="s">
        <v>377</v>
      </c>
      <c r="CQ70">
        <v>1673541310.6</v>
      </c>
      <c r="CR70">
        <v>1673541308.6</v>
      </c>
      <c r="CS70">
        <v>13</v>
      </c>
      <c r="CT70">
        <v>0.002</v>
      </c>
      <c r="CU70">
        <v>0</v>
      </c>
      <c r="CV70">
        <v>-0.821</v>
      </c>
      <c r="CW70">
        <v>0.044</v>
      </c>
      <c r="CX70">
        <v>7</v>
      </c>
      <c r="CY70">
        <v>10</v>
      </c>
      <c r="CZ70">
        <v>0.22</v>
      </c>
      <c r="DA70">
        <v>0.16</v>
      </c>
      <c r="DB70">
        <v>2000.015121951219</v>
      </c>
      <c r="DC70">
        <v>-0.04473867595533063</v>
      </c>
      <c r="DD70">
        <v>0.06714098567316165</v>
      </c>
      <c r="DE70">
        <v>1</v>
      </c>
      <c r="DF70">
        <v>9.965498</v>
      </c>
      <c r="DG70">
        <v>-0.01569834036566409</v>
      </c>
      <c r="DH70">
        <v>0.003094560308024456</v>
      </c>
      <c r="DI70">
        <v>1</v>
      </c>
      <c r="DJ70">
        <v>2</v>
      </c>
      <c r="DK70">
        <v>2</v>
      </c>
      <c r="DL70" t="s">
        <v>299</v>
      </c>
      <c r="DM70">
        <v>3.17909</v>
      </c>
      <c r="DN70">
        <v>2.68307</v>
      </c>
      <c r="DO70">
        <v>0.260589</v>
      </c>
      <c r="DP70">
        <v>0.26682</v>
      </c>
      <c r="DQ70">
        <v>0.0566883</v>
      </c>
      <c r="DR70">
        <v>0.0593326</v>
      </c>
      <c r="DS70">
        <v>24004.3</v>
      </c>
      <c r="DT70">
        <v>18543.5</v>
      </c>
      <c r="DU70">
        <v>31911.4</v>
      </c>
      <c r="DV70">
        <v>23274</v>
      </c>
      <c r="DW70">
        <v>40454.1</v>
      </c>
      <c r="DX70">
        <v>26854.5</v>
      </c>
      <c r="DY70">
        <v>47492.4</v>
      </c>
      <c r="DZ70">
        <v>31520.4</v>
      </c>
      <c r="EA70">
        <v>2.19648</v>
      </c>
      <c r="EB70">
        <v>2.2876</v>
      </c>
      <c r="EC70">
        <v>0.0357106</v>
      </c>
      <c r="ED70">
        <v>0</v>
      </c>
      <c r="EE70">
        <v>100</v>
      </c>
      <c r="EF70">
        <v>100</v>
      </c>
      <c r="EG70">
        <v>3.43</v>
      </c>
      <c r="EH70">
        <v>0.0437</v>
      </c>
      <c r="EI70">
        <v>-0.8475030238372878</v>
      </c>
      <c r="EJ70">
        <v>0.003316852167042556</v>
      </c>
      <c r="EK70">
        <v>-2.920790098003309E-06</v>
      </c>
      <c r="EL70">
        <v>1.167992686709218E-09</v>
      </c>
      <c r="EM70">
        <v>-0.01210870349902975</v>
      </c>
      <c r="EN70">
        <v>0.01054205470485779</v>
      </c>
      <c r="EO70">
        <v>-0.0006985154870527117</v>
      </c>
      <c r="EP70">
        <v>2.048592975971164E-05</v>
      </c>
      <c r="EQ70">
        <v>5</v>
      </c>
      <c r="ER70">
        <v>2041</v>
      </c>
      <c r="ES70">
        <v>1</v>
      </c>
      <c r="ET70">
        <v>19</v>
      </c>
      <c r="EU70">
        <v>15.2</v>
      </c>
      <c r="EV70">
        <v>15.3</v>
      </c>
      <c r="EW70">
        <v>4.81934</v>
      </c>
      <c r="EX70">
        <v>2.60742</v>
      </c>
      <c r="EY70">
        <v>2.24731</v>
      </c>
      <c r="EZ70">
        <v>2.60498</v>
      </c>
      <c r="FA70">
        <v>2.19849</v>
      </c>
      <c r="FB70">
        <v>2.34741</v>
      </c>
      <c r="FC70">
        <v>37.2659</v>
      </c>
      <c r="FD70">
        <v>24.2539</v>
      </c>
      <c r="FE70">
        <v>18</v>
      </c>
      <c r="FF70">
        <v>625.039</v>
      </c>
      <c r="FG70">
        <v>823.992</v>
      </c>
      <c r="FH70">
        <v>23.5219</v>
      </c>
      <c r="FI70">
        <v>27.2851</v>
      </c>
      <c r="FJ70">
        <v>30</v>
      </c>
      <c r="FK70">
        <v>27.2672</v>
      </c>
      <c r="FL70">
        <v>27.2653</v>
      </c>
      <c r="FM70">
        <v>96.3841</v>
      </c>
      <c r="FN70">
        <v>40.1741</v>
      </c>
      <c r="FO70">
        <v>0</v>
      </c>
      <c r="FP70">
        <v>23.5166</v>
      </c>
      <c r="FQ70">
        <v>2000</v>
      </c>
      <c r="FR70">
        <v>10</v>
      </c>
      <c r="FS70">
        <v>101.609</v>
      </c>
      <c r="FT70">
        <v>101.717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2023-01-12T16:52:26Z</dcterms:created>
  <dcterms:modified xsi:type="dcterms:W3CDTF">2023-01-12T16:52:26Z</dcterms:modified>
</cp:coreProperties>
</file>