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<sst xmlns="http://schemas.openxmlformats.org/spreadsheetml/2006/main" count="838" uniqueCount="378">
  <si>
    <t>File opened</t>
  </si>
  <si>
    <t>2021-08-07 15:04:01</t>
  </si>
  <si>
    <t>Console s/n</t>
  </si>
  <si>
    <t>68C-022410</t>
  </si>
  <si>
    <t>Console ver</t>
  </si>
  <si>
    <t>Bluestem v.2.0.02</t>
  </si>
  <si>
    <t>Scripts ver</t>
  </si>
  <si>
    <t>2021.06  2.0.01, June 2021</t>
  </si>
  <si>
    <t>Head s/n</t>
  </si>
  <si>
    <t>68H-422400</t>
  </si>
  <si>
    <t>Head ver</t>
  </si>
  <si>
    <t>1.4.7</t>
  </si>
  <si>
    <t>Head cal</t>
  </si>
  <si>
    <t>{"oxygen": "1", "co2azero": "0.978236", "co2aspan1": "1.00241", "co2aspan2": "-0.0353394", "co2aspan2a": "0.286102", "co2aspan2b": "0.2839", "co2aspanconc1": "2470", "co2aspanconc2": "293.8", "co2bzero": "0.91684", "co2bspan1": "1.00234", "co2bspan2": "-0.0349974", "co2bspan2a": "0.292534", "co2bspan2b": "0.290224", "co2bspanconc1": "2470", "co2bspanconc2": "293.8", "h2oazero": "1.10688", "h2oaspan1": "1.00064", "h2oaspan2": "0", "h2oaspan2a": "0.0661794", "h2oaspan2b": "0.066222", "h2oaspanconc1": "12.55", "h2oaspanconc2": "0", "h2obzero": "1.10417", "h2obspan1": "1.00137", "h2obspan2": "0", "h2obspan2a": "0.068989", "h2obspan2b": "0.0690837", "h2obspanconc1": "12.55", "h2obspanconc2": "0", "tazero": "0.0513821", "tbzero": "0.0164795", "flowmeterzero": "1.00527", "flowazero": "0.315", "flowbzero": "0.29304", "chamberpressurezero": "2.51243", "ssa_ref": "39073.2", "ssb_ref": "26934.7"}</t>
  </si>
  <si>
    <t>Chamber type</t>
  </si>
  <si>
    <t>6800-01A</t>
  </si>
  <si>
    <t>Chamber s/n</t>
  </si>
  <si>
    <t>MPF-282085</t>
  </si>
  <si>
    <t>Chamber rev</t>
  </si>
  <si>
    <t>0</t>
  </si>
  <si>
    <t>Chamber cal</t>
  </si>
  <si>
    <t>Fluorometer</t>
  </si>
  <si>
    <t>Flr. Version</t>
  </si>
  <si>
    <t>15:04:01</t>
  </si>
  <si>
    <t>Stability Definition:	ΔCO2 (Meas2): Slp&lt;0.2 Std&lt;0.05 Per=20</t>
  </si>
  <si>
    <t>SysConst</t>
  </si>
  <si>
    <t>AvgTime</t>
  </si>
  <si>
    <t>Oxygen</t>
  </si>
  <si>
    <t>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</si>
  <si>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</si>
  <si>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</si>
  <si>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</si>
  <si>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</si>
  <si>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</si>
  <si>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</si>
  <si>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</si>
  <si>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</si>
  <si>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</si>
  <si>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</si>
  <si>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</si>
  <si>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</si>
  <si>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</si>
  <si>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</si>
  <si>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</si>
  <si>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</si>
  <si>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</si>
  <si>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</si>
  <si>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</si>
  <si>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</si>
  <si>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</si>
  <si>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</si>
  <si>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</si>
  <si>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</si>
  <si>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</si>
  <si>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</si>
  <si>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</si>
  <si>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</si>
  <si>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</si>
  <si>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</si>
  <si>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</si>
  <si>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</si>
  <si>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</si>
  <si>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</si>
  <si>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</si>
  <si>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</si>
  <si>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</si>
  <si>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</si>
  <si>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</si>
  <si>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</si>
  <si>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</si>
  <si>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</si>
  <si>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</si>
  <si>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</si>
  <si>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</si>
  <si>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</si>
  <si>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</si>
  <si>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</si>
  <si>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</si>
  <si>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</si>
  <si>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5.38644 96.2241 382.968 626.041 875.319 1084.97 1274.6 1417.21</t>
  </si>
  <si>
    <t>Fs_true</t>
  </si>
  <si>
    <t>0.018363 114.291 400.619 601.451 800.51 1002.05 1204.33 1401.48</t>
  </si>
  <si>
    <t>leak_wt</t>
  </si>
  <si>
    <t>SysObs</t>
  </si>
  <si>
    <t>GasEx</t>
  </si>
  <si>
    <t>Dynamic</t>
  </si>
  <si>
    <t>Leak</t>
  </si>
  <si>
    <t>FLR</t>
  </si>
  <si>
    <t>MPF</t>
  </si>
  <si>
    <t>LeafQ</t>
  </si>
  <si>
    <t>Meas</t>
  </si>
  <si>
    <t>FlrLS</t>
  </si>
  <si>
    <t>FlrStats</t>
  </si>
  <si>
    <t>MchEvent</t>
  </si>
  <si>
    <t>Stability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</si>
  <si>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</si>
  <si>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</si>
  <si>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</si>
  <si>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</si>
  <si>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</si>
  <si>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</si>
  <si>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</si>
  <si>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</si>
  <si>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</si>
  <si>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</si>
  <si>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</si>
  <si>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</si>
  <si>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</si>
  <si>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</si>
  <si>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</si>
  <si>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</si>
  <si>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</si>
  <si>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</si>
  <si>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</si>
  <si>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</si>
  <si>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</si>
  <si>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</si>
  <si>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</si>
  <si>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</si>
  <si>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</si>
  <si>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</si>
  <si>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</si>
  <si>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</si>
  <si>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</si>
  <si>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</si>
  <si>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</si>
  <si>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</si>
  <si>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</si>
  <si>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</si>
  <si>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</si>
  <si>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</si>
  <si>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</si>
  <si>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</si>
  <si>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</si>
  <si>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</si>
  <si>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</si>
  <si>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</si>
  <si>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</si>
  <si>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</si>
  <si>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</si>
  <si>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</si>
  <si>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</si>
  <si>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</si>
  <si>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</si>
  <si>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</si>
  <si>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</si>
  <si>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</si>
  <si>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</si>
  <si>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</si>
  <si>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</si>
  <si>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</si>
  <si>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</si>
  <si>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</si>
  <si>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</si>
  <si>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</si>
  <si>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</si>
  <si>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</si>
  <si>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</si>
  <si>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</si>
  <si>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</si>
  <si>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</si>
  <si>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</si>
  <si>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</si>
  <si>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</si>
  <si>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</si>
  <si>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</si>
  <si>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</si>
  <si>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</si>
  <si>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</si>
  <si>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</si>
  <si>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</si>
  <si>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</si>
  <si>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</si>
  <si>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</si>
  <si>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</si>
  <si>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</si>
  <si>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</si>
  <si>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</si>
  <si>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</si>
  <si>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</si>
  <si>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</si>
  <si>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</si>
  <si>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</si>
  <si>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</si>
  <si>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</si>
  <si>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</si>
  <si>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</si>
  <si>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</si>
  <si>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</si>
  <si>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</si>
  <si>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</si>
  <si>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</si>
  <si>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</si>
  <si>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</si>
  <si>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</si>
  <si>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</si>
  <si>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</si>
  <si>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</si>
  <si>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</si>
  <si>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</si>
  <si>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</si>
  <si>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</si>
  <si>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</si>
  <si>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</si>
  <si>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</si>
  <si>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</si>
  <si>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</si>
  <si>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</si>
  <si>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</si>
  <si>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</si>
  <si>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</si>
  <si>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</si>
  <si>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</si>
  <si>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</si>
  <si>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</si>
  <si>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</si>
  <si>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</si>
  <si>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</si>
  <si>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</si>
  <si>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</si>
  <si>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</si>
  <si>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</si>
  <si>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</si>
  <si>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</si>
  <si>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</si>
  <si>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</si>
  <si>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</si>
  <si>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</si>
  <si>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</si>
  <si>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</si>
  <si>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</si>
  <si>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</si>
  <si>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</si>
  <si>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</si>
  <si>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</si>
  <si>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</si>
  <si>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</si>
  <si>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</si>
  <si>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</si>
  <si>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</si>
  <si>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</si>
  <si>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</si>
  <si>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</si>
  <si>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</si>
  <si>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</si>
  <si>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</si>
  <si>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</si>
  <si>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</si>
  <si>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</si>
  <si>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</si>
  <si>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</si>
  <si>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</si>
  <si>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</si>
  <si>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</si>
  <si>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</si>
  <si>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</si>
  <si>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</si>
  <si>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</si>
  <si>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</si>
  <si>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</si>
  <si>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</si>
  <si>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</si>
  <si>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</si>
  <si>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</si>
  <si>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</si>
  <si>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</si>
  <si>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</si>
  <si>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</si>
  <si>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</si>
  <si>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</si>
  <si>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</si>
  <si>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</si>
  <si>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</si>
  <si>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</si>
  <si>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</si>
  <si>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</si>
  <si>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</si>
  <si>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</si>
  <si>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</si>
  <si>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</si>
  <si>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</si>
  <si>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</si>
  <si>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</si>
  <si>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</si>
  <si>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</si>
  <si>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</si>
  <si>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</si>
  <si>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</si>
  <si>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</si>
  <si>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</si>
  <si>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</si>
  <si>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</si>
  <si>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</si>
  <si>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</si>
  <si>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</si>
  <si>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</si>
  <si>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</si>
  <si>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</si>
  <si>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</si>
  <si>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</si>
  <si>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</si>
  <si>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</si>
  <si>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</si>
  <si>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</si>
  <si>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</si>
  <si>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</si>
  <si>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</si>
  <si>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</si>
  <si>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</si>
  <si>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</si>
  <si>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</si>
  <si>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</si>
  <si>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</si>
  <si>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>min</t>
  </si>
  <si>
    <t>V</t>
  </si>
  <si>
    <t>20210807 15:38:33</t>
  </si>
  <si>
    <t>15:38:33</t>
  </si>
  <si>
    <t>-</t>
  </si>
  <si>
    <t>MPF-470-20210807-15_38_34</t>
  </si>
  <si>
    <t>0: Broadleaf</t>
  </si>
  <si>
    <t>15:36:30</t>
  </si>
  <si>
    <t>1/1</t>
  </si>
  <si>
    <t>20210807 15:44:31</t>
  </si>
  <si>
    <t>15:44:31</t>
  </si>
  <si>
    <t>MPF-471-20210807-15_44_32</t>
  </si>
  <si>
    <t>15:40:29</t>
  </si>
  <si>
    <t>20210807 15:47:33</t>
  </si>
  <si>
    <t>15:47:33</t>
  </si>
  <si>
    <t>MPF-472-20210807-15_47_33</t>
  </si>
  <si>
    <t>15:46:21</t>
  </si>
  <si>
    <t>20210807 15:50:34</t>
  </si>
  <si>
    <t>15:50:34</t>
  </si>
  <si>
    <t>MPF-473-20210807-15_50_35</t>
  </si>
  <si>
    <t>15:48:51</t>
  </si>
  <si>
    <t>20210807 15:53:36</t>
  </si>
  <si>
    <t>15:53:36</t>
  </si>
  <si>
    <t>MPF-474-20210807-15_53_36</t>
  </si>
  <si>
    <t>15:51:50</t>
  </si>
  <si>
    <t>20210807 15:56:38</t>
  </si>
  <si>
    <t>15:56:38</t>
  </si>
  <si>
    <t>MPF-475-20210807-15_56_39</t>
  </si>
  <si>
    <t>15:55:17</t>
  </si>
  <si>
    <t>20210807 15:59:40</t>
  </si>
  <si>
    <t>15:59:40</t>
  </si>
  <si>
    <t>MPF-476-20210807-15_59_40</t>
  </si>
  <si>
    <t>15:57:38</t>
  </si>
  <si>
    <t>20210807 16:02:41</t>
  </si>
  <si>
    <t>16:02:41</t>
  </si>
  <si>
    <t>MPF-477-20210807-16_02_42</t>
  </si>
  <si>
    <t>16:00:35</t>
  </si>
  <si>
    <t>20210807 16:05:43</t>
  </si>
  <si>
    <t>16:05:43</t>
  </si>
  <si>
    <t>MPF-478-20210807-16_05_43</t>
  </si>
  <si>
    <t>16:03:37</t>
  </si>
  <si>
    <t>20210807 16:08:44</t>
  </si>
  <si>
    <t>16:08:44</t>
  </si>
  <si>
    <t>MPF-479-20210807-16_08_45</t>
  </si>
  <si>
    <t>16:06:44</t>
  </si>
  <si>
    <t>20210807 16:11:46</t>
  </si>
  <si>
    <t>16:11:46</t>
  </si>
  <si>
    <t>MPF-480-20210807-16_11_46</t>
  </si>
  <si>
    <t>16:10:22</t>
  </si>
  <si>
    <t>20210807 16:14:47</t>
  </si>
  <si>
    <t>16:14:47</t>
  </si>
  <si>
    <t>MPF-481-20210807-16_14_48</t>
  </si>
  <si>
    <t>16:12:44</t>
  </si>
  <si>
    <t>20210807 16:17:49</t>
  </si>
  <si>
    <t>16:17:49</t>
  </si>
  <si>
    <t>MPF-482-20210807-16_17_49</t>
  </si>
  <si>
    <t>16:15:55</t>
  </si>
  <si>
    <t>20210807 16:20:53</t>
  </si>
  <si>
    <t>16:20:53</t>
  </si>
  <si>
    <t>MPF-483-20210807-16_20_54</t>
  </si>
  <si>
    <t>16:18:52</t>
  </si>
  <si>
    <t>20210807 16:24:02</t>
  </si>
  <si>
    <t>16:24:02</t>
  </si>
  <si>
    <t>MPF-484-20210807-16_24_03</t>
  </si>
  <si>
    <t>16:21:54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</si>
</sst>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L33"/>
  <sheetViews>
    <sheetView tabSelected="1" workbookViewId="0"/>
  </sheetViews>
  <sheetFormatPr defaultRowHeight="15"/>
  <sheetData>
    <row r="2" spans="1:194">
      <c r="A2" t="s">
        <v>25</v>
      </c>
      <c r="B2" t="s">
        <v>26</v>
      </c>
      <c r="C2" t="s">
        <v>27</v>
      </c>
    </row>
    <row r="3" spans="1:194">
      <c r="B3">
        <v>4</v>
      </c>
      <c r="C3" t="s">
        <v>28</v>
      </c>
    </row>
    <row r="4" spans="1:19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9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194">
      <c r="A6" t="s">
        <v>41</v>
      </c>
      <c r="B6" t="s">
        <v>42</v>
      </c>
    </row>
    <row r="7" spans="1:194">
      <c r="B7">
        <v>2</v>
      </c>
    </row>
    <row r="8" spans="1:194">
      <c r="A8" t="s">
        <v>43</v>
      </c>
      <c r="B8" t="s">
        <v>44</v>
      </c>
      <c r="C8" t="s">
        <v>45</v>
      </c>
      <c r="D8" t="s">
        <v>46</v>
      </c>
      <c r="E8" t="s">
        <v>47</v>
      </c>
    </row>
    <row r="9" spans="1:194">
      <c r="B9">
        <v>0</v>
      </c>
      <c r="C9">
        <v>1</v>
      </c>
      <c r="D9">
        <v>0</v>
      </c>
      <c r="E9">
        <v>0</v>
      </c>
    </row>
    <row r="10" spans="1:194">
      <c r="A10" t="s">
        <v>48</v>
      </c>
      <c r="B10" t="s">
        <v>49</v>
      </c>
      <c r="C10" t="s">
        <v>51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62</v>
      </c>
      <c r="N10" t="s">
        <v>63</v>
      </c>
      <c r="O10" t="s">
        <v>64</v>
      </c>
      <c r="P10" t="s">
        <v>65</v>
      </c>
      <c r="Q10" t="s">
        <v>66</v>
      </c>
    </row>
    <row r="11" spans="1:194">
      <c r="B11" t="s">
        <v>50</v>
      </c>
      <c r="C11" t="s">
        <v>52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94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194">
      <c r="B13">
        <v>0</v>
      </c>
      <c r="C13">
        <v>0</v>
      </c>
      <c r="D13">
        <v>0</v>
      </c>
      <c r="E13">
        <v>0</v>
      </c>
      <c r="F13">
        <v>1</v>
      </c>
    </row>
    <row r="14" spans="1:194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80</v>
      </c>
      <c r="H14" t="s">
        <v>82</v>
      </c>
    </row>
    <row r="15" spans="1:194">
      <c r="B15">
        <v>-6276</v>
      </c>
      <c r="C15">
        <v>6.6</v>
      </c>
      <c r="D15">
        <v>1.709E-05</v>
      </c>
      <c r="E15">
        <v>3.11</v>
      </c>
      <c r="F15" t="s">
        <v>79</v>
      </c>
      <c r="G15" t="s">
        <v>81</v>
      </c>
      <c r="H15">
        <v>0</v>
      </c>
    </row>
    <row r="16" spans="1:194">
      <c r="A16" t="s">
        <v>83</v>
      </c>
      <c r="B16" t="s">
        <v>83</v>
      </c>
      <c r="C16" t="s">
        <v>83</v>
      </c>
      <c r="D16" t="s">
        <v>83</v>
      </c>
      <c r="E16" t="s">
        <v>83</v>
      </c>
      <c r="F16" t="s">
        <v>83</v>
      </c>
      <c r="G16" t="s">
        <v>84</v>
      </c>
      <c r="H16" t="s">
        <v>84</v>
      </c>
      <c r="I16" t="s">
        <v>84</v>
      </c>
      <c r="J16" t="s">
        <v>84</v>
      </c>
      <c r="K16" t="s">
        <v>84</v>
      </c>
      <c r="L16" t="s">
        <v>84</v>
      </c>
      <c r="M16" t="s">
        <v>84</v>
      </c>
      <c r="N16" t="s">
        <v>84</v>
      </c>
      <c r="O16" t="s">
        <v>84</v>
      </c>
      <c r="P16" t="s">
        <v>84</v>
      </c>
      <c r="Q16" t="s">
        <v>84</v>
      </c>
      <c r="R16" t="s">
        <v>84</v>
      </c>
      <c r="S16" t="s">
        <v>84</v>
      </c>
      <c r="T16" t="s">
        <v>84</v>
      </c>
      <c r="U16" t="s">
        <v>84</v>
      </c>
      <c r="V16" t="s">
        <v>84</v>
      </c>
      <c r="W16" t="s">
        <v>84</v>
      </c>
      <c r="X16" t="s">
        <v>84</v>
      </c>
      <c r="Y16" t="s">
        <v>84</v>
      </c>
      <c r="Z16" t="s">
        <v>84</v>
      </c>
      <c r="AA16" t="s">
        <v>84</v>
      </c>
      <c r="AB16" t="s">
        <v>84</v>
      </c>
      <c r="AC16" t="s">
        <v>84</v>
      </c>
      <c r="AD16" t="s">
        <v>84</v>
      </c>
      <c r="AE16" t="s">
        <v>84</v>
      </c>
      <c r="AF16" t="s">
        <v>84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86</v>
      </c>
      <c r="AR16" t="s">
        <v>86</v>
      </c>
      <c r="AS16" t="s">
        <v>86</v>
      </c>
      <c r="AT16" t="s">
        <v>86</v>
      </c>
      <c r="AU16" t="s">
        <v>86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87</v>
      </c>
      <c r="BI16" t="s">
        <v>87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 t="s">
        <v>87</v>
      </c>
      <c r="BS16" t="s">
        <v>87</v>
      </c>
      <c r="BT16" t="s">
        <v>87</v>
      </c>
      <c r="BU16" t="s">
        <v>87</v>
      </c>
      <c r="BV16" t="s">
        <v>87</v>
      </c>
      <c r="BW16" t="s">
        <v>87</v>
      </c>
      <c r="BX16" t="s">
        <v>88</v>
      </c>
      <c r="BY16" t="s">
        <v>88</v>
      </c>
      <c r="BZ16" t="s">
        <v>88</v>
      </c>
      <c r="CA16" t="s">
        <v>88</v>
      </c>
      <c r="CB16" t="s">
        <v>88</v>
      </c>
      <c r="CC16" t="s">
        <v>88</v>
      </c>
      <c r="CD16" t="s">
        <v>88</v>
      </c>
      <c r="CE16" t="s">
        <v>88</v>
      </c>
      <c r="CF16" t="s">
        <v>89</v>
      </c>
      <c r="CG16" t="s">
        <v>89</v>
      </c>
      <c r="CH16" t="s">
        <v>89</v>
      </c>
      <c r="CI16" t="s">
        <v>89</v>
      </c>
      <c r="CJ16" t="s">
        <v>41</v>
      </c>
      <c r="CK16" t="s">
        <v>41</v>
      </c>
      <c r="CL16" t="s">
        <v>41</v>
      </c>
      <c r="CM16" t="s">
        <v>41</v>
      </c>
      <c r="CN16" t="s">
        <v>90</v>
      </c>
      <c r="CO16" t="s">
        <v>90</v>
      </c>
      <c r="CP16" t="s">
        <v>90</v>
      </c>
      <c r="CQ16" t="s">
        <v>90</v>
      </c>
      <c r="CR16" t="s">
        <v>90</v>
      </c>
      <c r="CS16" t="s">
        <v>90</v>
      </c>
      <c r="CT16" t="s">
        <v>90</v>
      </c>
      <c r="CU16" t="s">
        <v>90</v>
      </c>
      <c r="CV16" t="s">
        <v>90</v>
      </c>
      <c r="CW16" t="s">
        <v>90</v>
      </c>
      <c r="CX16" t="s">
        <v>90</v>
      </c>
      <c r="CY16" t="s">
        <v>90</v>
      </c>
      <c r="CZ16" t="s">
        <v>90</v>
      </c>
      <c r="DA16" t="s">
        <v>90</v>
      </c>
      <c r="DB16" t="s">
        <v>90</v>
      </c>
      <c r="DC16" t="s">
        <v>90</v>
      </c>
      <c r="DD16" t="s">
        <v>90</v>
      </c>
      <c r="DE16" t="s">
        <v>90</v>
      </c>
      <c r="DF16" t="s">
        <v>91</v>
      </c>
      <c r="DG16" t="s">
        <v>91</v>
      </c>
      <c r="DH16" t="s">
        <v>91</v>
      </c>
      <c r="DI16" t="s">
        <v>91</v>
      </c>
      <c r="DJ16" t="s">
        <v>91</v>
      </c>
      <c r="DK16" t="s">
        <v>91</v>
      </c>
      <c r="DL16" t="s">
        <v>91</v>
      </c>
      <c r="DM16" t="s">
        <v>91</v>
      </c>
      <c r="DN16" t="s">
        <v>91</v>
      </c>
      <c r="DO16" t="s">
        <v>91</v>
      </c>
      <c r="DP16" t="s">
        <v>91</v>
      </c>
      <c r="DQ16" t="s">
        <v>91</v>
      </c>
      <c r="DR16" t="s">
        <v>91</v>
      </c>
      <c r="DS16" t="s">
        <v>91</v>
      </c>
      <c r="DT16" t="s">
        <v>91</v>
      </c>
      <c r="DU16" t="s">
        <v>91</v>
      </c>
      <c r="DV16" t="s">
        <v>91</v>
      </c>
      <c r="DW16" t="s">
        <v>91</v>
      </c>
      <c r="DX16" t="s">
        <v>92</v>
      </c>
      <c r="DY16" t="s">
        <v>92</v>
      </c>
      <c r="DZ16" t="s">
        <v>92</v>
      </c>
      <c r="EA16" t="s">
        <v>92</v>
      </c>
      <c r="EB16" t="s">
        <v>92</v>
      </c>
      <c r="EC16" t="s">
        <v>93</v>
      </c>
      <c r="ED16" t="s">
        <v>93</v>
      </c>
      <c r="EE16" t="s">
        <v>93</v>
      </c>
      <c r="EF16" t="s">
        <v>93</v>
      </c>
      <c r="EG16" t="s">
        <v>93</v>
      </c>
      <c r="EH16" t="s">
        <v>93</v>
      </c>
      <c r="EI16" t="s">
        <v>93</v>
      </c>
      <c r="EJ16" t="s">
        <v>93</v>
      </c>
      <c r="EK16" t="s">
        <v>93</v>
      </c>
      <c r="EL16" t="s">
        <v>93</v>
      </c>
      <c r="EM16" t="s">
        <v>93</v>
      </c>
      <c r="EN16" t="s">
        <v>93</v>
      </c>
      <c r="EO16" t="s">
        <v>93</v>
      </c>
      <c r="EP16" t="s">
        <v>94</v>
      </c>
      <c r="EQ16" t="s">
        <v>94</v>
      </c>
      <c r="ER16" t="s">
        <v>94</v>
      </c>
      <c r="ES16" t="s">
        <v>94</v>
      </c>
      <c r="ET16" t="s">
        <v>94</v>
      </c>
      <c r="EU16" t="s">
        <v>94</v>
      </c>
      <c r="EV16" t="s">
        <v>94</v>
      </c>
      <c r="EW16" t="s">
        <v>95</v>
      </c>
      <c r="EX16" t="s">
        <v>95</v>
      </c>
      <c r="EY16" t="s">
        <v>95</v>
      </c>
      <c r="EZ16" t="s">
        <v>95</v>
      </c>
      <c r="FA16" t="s">
        <v>95</v>
      </c>
      <c r="FB16" t="s">
        <v>95</v>
      </c>
      <c r="FC16" t="s">
        <v>95</v>
      </c>
      <c r="FD16" t="s">
        <v>95</v>
      </c>
      <c r="FE16" t="s">
        <v>95</v>
      </c>
      <c r="FF16" t="s">
        <v>95</v>
      </c>
      <c r="FG16" t="s">
        <v>95</v>
      </c>
      <c r="FH16" t="s">
        <v>95</v>
      </c>
      <c r="FI16" t="s">
        <v>95</v>
      </c>
      <c r="FJ16" t="s">
        <v>95</v>
      </c>
      <c r="FK16" t="s">
        <v>95</v>
      </c>
      <c r="FL16" t="s">
        <v>95</v>
      </c>
      <c r="FM16" t="s">
        <v>95</v>
      </c>
      <c r="FN16" t="s">
        <v>95</v>
      </c>
      <c r="FO16" t="s">
        <v>96</v>
      </c>
      <c r="FP16" t="s">
        <v>96</v>
      </c>
      <c r="FQ16" t="s">
        <v>96</v>
      </c>
      <c r="FR16" t="s">
        <v>96</v>
      </c>
      <c r="FS16" t="s">
        <v>96</v>
      </c>
      <c r="FT16" t="s">
        <v>96</v>
      </c>
      <c r="FU16" t="s">
        <v>96</v>
      </c>
      <c r="FV16" t="s">
        <v>96</v>
      </c>
      <c r="FW16" t="s">
        <v>97</v>
      </c>
      <c r="FX16" t="s">
        <v>97</v>
      </c>
      <c r="FY16" t="s">
        <v>97</v>
      </c>
      <c r="FZ16" t="s">
        <v>97</v>
      </c>
      <c r="GA16" t="s">
        <v>97</v>
      </c>
      <c r="GB16" t="s">
        <v>97</v>
      </c>
      <c r="GC16" t="s">
        <v>97</v>
      </c>
      <c r="GD16" t="s">
        <v>97</v>
      </c>
      <c r="GE16" t="s">
        <v>97</v>
      </c>
      <c r="GF16" t="s">
        <v>97</v>
      </c>
      <c r="GG16" t="s">
        <v>97</v>
      </c>
      <c r="GH16" t="s">
        <v>97</v>
      </c>
      <c r="GI16" t="s">
        <v>97</v>
      </c>
      <c r="GJ16" t="s">
        <v>97</v>
      </c>
      <c r="GK16" t="s">
        <v>97</v>
      </c>
      <c r="GL16" t="s">
        <v>97</v>
      </c>
    </row>
    <row r="17" spans="1:194">
      <c r="A17" t="s">
        <v>98</v>
      </c>
      <c r="B17" t="s">
        <v>99</v>
      </c>
      <c r="C17" t="s">
        <v>100</v>
      </c>
      <c r="D17" t="s">
        <v>101</v>
      </c>
      <c r="E17" t="s">
        <v>102</v>
      </c>
      <c r="F17" t="s">
        <v>103</v>
      </c>
      <c r="G17" t="s">
        <v>104</v>
      </c>
      <c r="H17" t="s">
        <v>105</v>
      </c>
      <c r="I17" t="s">
        <v>106</v>
      </c>
      <c r="J17" t="s">
        <v>107</v>
      </c>
      <c r="K17" t="s">
        <v>108</v>
      </c>
      <c r="L17" t="s">
        <v>109</v>
      </c>
      <c r="M17" t="s">
        <v>110</v>
      </c>
      <c r="N17" t="s">
        <v>111</v>
      </c>
      <c r="O17" t="s">
        <v>112</v>
      </c>
      <c r="P17" t="s">
        <v>113</v>
      </c>
      <c r="Q17" t="s">
        <v>114</v>
      </c>
      <c r="R17" t="s">
        <v>115</v>
      </c>
      <c r="S17" t="s">
        <v>116</v>
      </c>
      <c r="T17" t="s">
        <v>117</v>
      </c>
      <c r="U17" t="s">
        <v>118</v>
      </c>
      <c r="V17" t="s">
        <v>119</v>
      </c>
      <c r="W17" t="s">
        <v>120</v>
      </c>
      <c r="X17" t="s">
        <v>121</v>
      </c>
      <c r="Y17" t="s">
        <v>122</v>
      </c>
      <c r="Z17" t="s">
        <v>123</v>
      </c>
      <c r="AA17" t="s">
        <v>124</v>
      </c>
      <c r="AB17" t="s">
        <v>125</v>
      </c>
      <c r="AC17" t="s">
        <v>126</v>
      </c>
      <c r="AD17" t="s">
        <v>127</v>
      </c>
      <c r="AE17" t="s">
        <v>128</v>
      </c>
      <c r="AF17" t="s">
        <v>129</v>
      </c>
      <c r="AG17" t="s">
        <v>130</v>
      </c>
      <c r="AH17" t="s">
        <v>131</v>
      </c>
      <c r="AI17" t="s">
        <v>132</v>
      </c>
      <c r="AJ17" t="s">
        <v>133</v>
      </c>
      <c r="AK17" t="s">
        <v>134</v>
      </c>
      <c r="AL17" t="s">
        <v>135</v>
      </c>
      <c r="AM17" t="s">
        <v>136</v>
      </c>
      <c r="AN17" t="s">
        <v>137</v>
      </c>
      <c r="AO17" t="s">
        <v>138</v>
      </c>
      <c r="AP17" t="s">
        <v>139</v>
      </c>
      <c r="AQ17" t="s">
        <v>86</v>
      </c>
      <c r="AR17" t="s">
        <v>140</v>
      </c>
      <c r="AS17" t="s">
        <v>141</v>
      </c>
      <c r="AT17" t="s">
        <v>142</v>
      </c>
      <c r="AU17" t="s">
        <v>143</v>
      </c>
      <c r="AV17" t="s">
        <v>144</v>
      </c>
      <c r="AW17" t="s">
        <v>145</v>
      </c>
      <c r="AX17" t="s">
        <v>146</v>
      </c>
      <c r="AY17" t="s">
        <v>147</v>
      </c>
      <c r="AZ17" t="s">
        <v>148</v>
      </c>
      <c r="BA17" t="s">
        <v>149</v>
      </c>
      <c r="BB17" t="s">
        <v>150</v>
      </c>
      <c r="BC17" t="s">
        <v>151</v>
      </c>
      <c r="BD17" t="s">
        <v>152</v>
      </c>
      <c r="BE17" t="s">
        <v>153</v>
      </c>
      <c r="BF17" t="s">
        <v>154</v>
      </c>
      <c r="BG17" t="s">
        <v>155</v>
      </c>
      <c r="BH17" t="s">
        <v>156</v>
      </c>
      <c r="BI17" t="s">
        <v>157</v>
      </c>
      <c r="BJ17" t="s">
        <v>158</v>
      </c>
      <c r="BK17" t="s">
        <v>159</v>
      </c>
      <c r="BL17" t="s">
        <v>160</v>
      </c>
      <c r="BM17" t="s">
        <v>161</v>
      </c>
      <c r="BN17" t="s">
        <v>162</v>
      </c>
      <c r="BO17" t="s">
        <v>163</v>
      </c>
      <c r="BP17" t="s">
        <v>164</v>
      </c>
      <c r="BQ17" t="s">
        <v>165</v>
      </c>
      <c r="BR17" t="s">
        <v>166</v>
      </c>
      <c r="BS17" t="s">
        <v>167</v>
      </c>
      <c r="BT17" t="s">
        <v>168</v>
      </c>
      <c r="BU17" t="s">
        <v>169</v>
      </c>
      <c r="BV17" t="s">
        <v>170</v>
      </c>
      <c r="BW17" t="s">
        <v>171</v>
      </c>
      <c r="BX17" t="s">
        <v>172</v>
      </c>
      <c r="BY17" t="s">
        <v>173</v>
      </c>
      <c r="BZ17" t="s">
        <v>174</v>
      </c>
      <c r="CA17" t="s">
        <v>175</v>
      </c>
      <c r="CB17" t="s">
        <v>176</v>
      </c>
      <c r="CC17" t="s">
        <v>177</v>
      </c>
      <c r="CD17" t="s">
        <v>178</v>
      </c>
      <c r="CE17" t="s">
        <v>179</v>
      </c>
      <c r="CF17" t="s">
        <v>180</v>
      </c>
      <c r="CG17" t="s">
        <v>181</v>
      </c>
      <c r="CH17" t="s">
        <v>182</v>
      </c>
      <c r="CI17" t="s">
        <v>183</v>
      </c>
      <c r="CJ17" t="s">
        <v>184</v>
      </c>
      <c r="CK17" t="s">
        <v>185</v>
      </c>
      <c r="CL17" t="s">
        <v>186</v>
      </c>
      <c r="CM17" t="s">
        <v>187</v>
      </c>
      <c r="CN17" t="s">
        <v>104</v>
      </c>
      <c r="CO17" t="s">
        <v>188</v>
      </c>
      <c r="CP17" t="s">
        <v>189</v>
      </c>
      <c r="CQ17" t="s">
        <v>190</v>
      </c>
      <c r="CR17" t="s">
        <v>191</v>
      </c>
      <c r="CS17" t="s">
        <v>192</v>
      </c>
      <c r="CT17" t="s">
        <v>193</v>
      </c>
      <c r="CU17" t="s">
        <v>194</v>
      </c>
      <c r="CV17" t="s">
        <v>195</v>
      </c>
      <c r="CW17" t="s">
        <v>196</v>
      </c>
      <c r="CX17" t="s">
        <v>197</v>
      </c>
      <c r="CY17" t="s">
        <v>198</v>
      </c>
      <c r="CZ17" t="s">
        <v>199</v>
      </c>
      <c r="DA17" t="s">
        <v>200</v>
      </c>
      <c r="DB17" t="s">
        <v>201</v>
      </c>
      <c r="DC17" t="s">
        <v>202</v>
      </c>
      <c r="DD17" t="s">
        <v>203</v>
      </c>
      <c r="DE17" t="s">
        <v>204</v>
      </c>
      <c r="DF17" t="s">
        <v>205</v>
      </c>
      <c r="DG17" t="s">
        <v>206</v>
      </c>
      <c r="DH17" t="s">
        <v>207</v>
      </c>
      <c r="DI17" t="s">
        <v>208</v>
      </c>
      <c r="DJ17" t="s">
        <v>209</v>
      </c>
      <c r="DK17" t="s">
        <v>210</v>
      </c>
      <c r="DL17" t="s">
        <v>211</v>
      </c>
      <c r="DM17" t="s">
        <v>212</v>
      </c>
      <c r="DN17" t="s">
        <v>213</v>
      </c>
      <c r="DO17" t="s">
        <v>214</v>
      </c>
      <c r="DP17" t="s">
        <v>215</v>
      </c>
      <c r="DQ17" t="s">
        <v>216</v>
      </c>
      <c r="DR17" t="s">
        <v>217</v>
      </c>
      <c r="DS17" t="s">
        <v>218</v>
      </c>
      <c r="DT17" t="s">
        <v>219</v>
      </c>
      <c r="DU17" t="s">
        <v>220</v>
      </c>
      <c r="DV17" t="s">
        <v>221</v>
      </c>
      <c r="DW17" t="s">
        <v>222</v>
      </c>
      <c r="DX17" t="s">
        <v>223</v>
      </c>
      <c r="DY17" t="s">
        <v>224</v>
      </c>
      <c r="DZ17" t="s">
        <v>225</v>
      </c>
      <c r="EA17" t="s">
        <v>226</v>
      </c>
      <c r="EB17" t="s">
        <v>227</v>
      </c>
      <c r="EC17" t="s">
        <v>99</v>
      </c>
      <c r="ED17" t="s">
        <v>102</v>
      </c>
      <c r="EE17" t="s">
        <v>228</v>
      </c>
      <c r="EF17" t="s">
        <v>229</v>
      </c>
      <c r="EG17" t="s">
        <v>230</v>
      </c>
      <c r="EH17" t="s">
        <v>231</v>
      </c>
      <c r="EI17" t="s">
        <v>232</v>
      </c>
      <c r="EJ17" t="s">
        <v>233</v>
      </c>
      <c r="EK17" t="s">
        <v>234</v>
      </c>
      <c r="EL17" t="s">
        <v>235</v>
      </c>
      <c r="EM17" t="s">
        <v>236</v>
      </c>
      <c r="EN17" t="s">
        <v>237</v>
      </c>
      <c r="EO17" t="s">
        <v>238</v>
      </c>
      <c r="EP17" t="s">
        <v>239</v>
      </c>
      <c r="EQ17" t="s">
        <v>240</v>
      </c>
      <c r="ER17" t="s">
        <v>241</v>
      </c>
      <c r="ES17" t="s">
        <v>242</v>
      </c>
      <c r="ET17" t="s">
        <v>243</v>
      </c>
      <c r="EU17" t="s">
        <v>244</v>
      </c>
      <c r="EV17" t="s">
        <v>245</v>
      </c>
      <c r="EW17" t="s">
        <v>246</v>
      </c>
      <c r="EX17" t="s">
        <v>247</v>
      </c>
      <c r="EY17" t="s">
        <v>248</v>
      </c>
      <c r="EZ17" t="s">
        <v>249</v>
      </c>
      <c r="FA17" t="s">
        <v>250</v>
      </c>
      <c r="FB17" t="s">
        <v>251</v>
      </c>
      <c r="FC17" t="s">
        <v>252</v>
      </c>
      <c r="FD17" t="s">
        <v>253</v>
      </c>
      <c r="FE17" t="s">
        <v>254</v>
      </c>
      <c r="FF17" t="s">
        <v>255</v>
      </c>
      <c r="FG17" t="s">
        <v>256</v>
      </c>
      <c r="FH17" t="s">
        <v>257</v>
      </c>
      <c r="FI17" t="s">
        <v>258</v>
      </c>
      <c r="FJ17" t="s">
        <v>259</v>
      </c>
      <c r="FK17" t="s">
        <v>260</v>
      </c>
      <c r="FL17" t="s">
        <v>261</v>
      </c>
      <c r="FM17" t="s">
        <v>262</v>
      </c>
      <c r="FN17" t="s">
        <v>263</v>
      </c>
      <c r="FO17" t="s">
        <v>264</v>
      </c>
      <c r="FP17" t="s">
        <v>265</v>
      </c>
      <c r="FQ17" t="s">
        <v>266</v>
      </c>
      <c r="FR17" t="s">
        <v>267</v>
      </c>
      <c r="FS17" t="s">
        <v>268</v>
      </c>
      <c r="FT17" t="s">
        <v>269</v>
      </c>
      <c r="FU17" t="s">
        <v>270</v>
      </c>
      <c r="FV17" t="s">
        <v>271</v>
      </c>
      <c r="FW17" t="s">
        <v>272</v>
      </c>
      <c r="FX17" t="s">
        <v>273</v>
      </c>
      <c r="FY17" t="s">
        <v>274</v>
      </c>
      <c r="FZ17" t="s">
        <v>275</v>
      </c>
      <c r="GA17" t="s">
        <v>276</v>
      </c>
      <c r="GB17" t="s">
        <v>277</v>
      </c>
      <c r="GC17" t="s">
        <v>278</v>
      </c>
      <c r="GD17" t="s">
        <v>279</v>
      </c>
      <c r="GE17" t="s">
        <v>280</v>
      </c>
      <c r="GF17" t="s">
        <v>281</v>
      </c>
      <c r="GG17" t="s">
        <v>282</v>
      </c>
      <c r="GH17" t="s">
        <v>283</v>
      </c>
      <c r="GI17" t="s">
        <v>284</v>
      </c>
      <c r="GJ17" t="s">
        <v>285</v>
      </c>
      <c r="GK17" t="s">
        <v>286</v>
      </c>
      <c r="GL17" t="s">
        <v>287</v>
      </c>
    </row>
    <row r="18" spans="1:194">
      <c r="B18" t="s">
        <v>288</v>
      </c>
      <c r="C18" t="s">
        <v>288</v>
      </c>
      <c r="F18" t="s">
        <v>288</v>
      </c>
      <c r="G18" t="s">
        <v>288</v>
      </c>
      <c r="H18" t="s">
        <v>289</v>
      </c>
      <c r="I18" t="s">
        <v>290</v>
      </c>
      <c r="J18" t="s">
        <v>291</v>
      </c>
      <c r="K18" t="s">
        <v>292</v>
      </c>
      <c r="L18" t="s">
        <v>292</v>
      </c>
      <c r="M18" t="s">
        <v>195</v>
      </c>
      <c r="N18" t="s">
        <v>195</v>
      </c>
      <c r="O18" t="s">
        <v>289</v>
      </c>
      <c r="P18" t="s">
        <v>289</v>
      </c>
      <c r="Q18" t="s">
        <v>289</v>
      </c>
      <c r="R18" t="s">
        <v>289</v>
      </c>
      <c r="S18" t="s">
        <v>293</v>
      </c>
      <c r="T18" t="s">
        <v>294</v>
      </c>
      <c r="U18" t="s">
        <v>294</v>
      </c>
      <c r="V18" t="s">
        <v>295</v>
      </c>
      <c r="W18" t="s">
        <v>296</v>
      </c>
      <c r="X18" t="s">
        <v>295</v>
      </c>
      <c r="Y18" t="s">
        <v>295</v>
      </c>
      <c r="Z18" t="s">
        <v>295</v>
      </c>
      <c r="AA18" t="s">
        <v>293</v>
      </c>
      <c r="AB18" t="s">
        <v>293</v>
      </c>
      <c r="AC18" t="s">
        <v>293</v>
      </c>
      <c r="AD18" t="s">
        <v>293</v>
      </c>
      <c r="AE18" t="s">
        <v>291</v>
      </c>
      <c r="AF18" t="s">
        <v>290</v>
      </c>
      <c r="AG18" t="s">
        <v>291</v>
      </c>
      <c r="AH18" t="s">
        <v>292</v>
      </c>
      <c r="AI18" t="s">
        <v>292</v>
      </c>
      <c r="AJ18" t="s">
        <v>297</v>
      </c>
      <c r="AK18" t="s">
        <v>298</v>
      </c>
      <c r="AL18" t="s">
        <v>290</v>
      </c>
      <c r="AM18" t="s">
        <v>299</v>
      </c>
      <c r="AN18" t="s">
        <v>299</v>
      </c>
      <c r="AO18" t="s">
        <v>300</v>
      </c>
      <c r="AP18" t="s">
        <v>298</v>
      </c>
      <c r="AQ18" t="s">
        <v>301</v>
      </c>
      <c r="AR18" t="s">
        <v>296</v>
      </c>
      <c r="AT18" t="s">
        <v>296</v>
      </c>
      <c r="AU18" t="s">
        <v>301</v>
      </c>
      <c r="BA18" t="s">
        <v>291</v>
      </c>
      <c r="BH18" t="s">
        <v>291</v>
      </c>
      <c r="BI18" t="s">
        <v>291</v>
      </c>
      <c r="BJ18" t="s">
        <v>291</v>
      </c>
      <c r="BK18" t="s">
        <v>302</v>
      </c>
      <c r="BY18" t="s">
        <v>303</v>
      </c>
      <c r="BZ18" t="s">
        <v>303</v>
      </c>
      <c r="CA18" t="s">
        <v>303</v>
      </c>
      <c r="CB18" t="s">
        <v>291</v>
      </c>
      <c r="CD18" t="s">
        <v>304</v>
      </c>
      <c r="CF18" t="s">
        <v>291</v>
      </c>
      <c r="CG18" t="s">
        <v>291</v>
      </c>
      <c r="CI18" t="s">
        <v>305</v>
      </c>
      <c r="CJ18" t="s">
        <v>306</v>
      </c>
      <c r="CN18" t="s">
        <v>288</v>
      </c>
      <c r="CO18" t="s">
        <v>292</v>
      </c>
      <c r="CP18" t="s">
        <v>292</v>
      </c>
      <c r="CQ18" t="s">
        <v>299</v>
      </c>
      <c r="CR18" t="s">
        <v>299</v>
      </c>
      <c r="CS18" t="s">
        <v>292</v>
      </c>
      <c r="CT18" t="s">
        <v>299</v>
      </c>
      <c r="CU18" t="s">
        <v>301</v>
      </c>
      <c r="CV18" t="s">
        <v>295</v>
      </c>
      <c r="CW18" t="s">
        <v>295</v>
      </c>
      <c r="CX18" t="s">
        <v>294</v>
      </c>
      <c r="CY18" t="s">
        <v>294</v>
      </c>
      <c r="CZ18" t="s">
        <v>294</v>
      </c>
      <c r="DA18" t="s">
        <v>294</v>
      </c>
      <c r="DB18" t="s">
        <v>294</v>
      </c>
      <c r="DC18" t="s">
        <v>307</v>
      </c>
      <c r="DD18" t="s">
        <v>291</v>
      </c>
      <c r="DE18" t="s">
        <v>291</v>
      </c>
      <c r="DF18" t="s">
        <v>291</v>
      </c>
      <c r="DK18" t="s">
        <v>291</v>
      </c>
      <c r="DN18" t="s">
        <v>294</v>
      </c>
      <c r="DO18" t="s">
        <v>294</v>
      </c>
      <c r="DP18" t="s">
        <v>294</v>
      </c>
      <c r="DQ18" t="s">
        <v>294</v>
      </c>
      <c r="DR18" t="s">
        <v>294</v>
      </c>
      <c r="DS18" t="s">
        <v>291</v>
      </c>
      <c r="DT18" t="s">
        <v>291</v>
      </c>
      <c r="DU18" t="s">
        <v>291</v>
      </c>
      <c r="DV18" t="s">
        <v>288</v>
      </c>
      <c r="DY18" t="s">
        <v>308</v>
      </c>
      <c r="DZ18" t="s">
        <v>308</v>
      </c>
      <c r="EB18" t="s">
        <v>288</v>
      </c>
      <c r="EC18" t="s">
        <v>309</v>
      </c>
      <c r="EE18" t="s">
        <v>288</v>
      </c>
      <c r="EF18" t="s">
        <v>288</v>
      </c>
      <c r="EH18" t="s">
        <v>310</v>
      </c>
      <c r="EI18" t="s">
        <v>311</v>
      </c>
      <c r="EJ18" t="s">
        <v>310</v>
      </c>
      <c r="EK18" t="s">
        <v>311</v>
      </c>
      <c r="EL18" t="s">
        <v>310</v>
      </c>
      <c r="EM18" t="s">
        <v>311</v>
      </c>
      <c r="EN18" t="s">
        <v>296</v>
      </c>
      <c r="EO18" t="s">
        <v>296</v>
      </c>
      <c r="EP18" t="s">
        <v>292</v>
      </c>
      <c r="EQ18" t="s">
        <v>312</v>
      </c>
      <c r="ER18" t="s">
        <v>292</v>
      </c>
      <c r="EW18" t="s">
        <v>296</v>
      </c>
      <c r="EX18" t="s">
        <v>296</v>
      </c>
      <c r="EY18" t="s">
        <v>310</v>
      </c>
      <c r="EZ18" t="s">
        <v>311</v>
      </c>
      <c r="FA18" t="s">
        <v>311</v>
      </c>
      <c r="FE18" t="s">
        <v>311</v>
      </c>
      <c r="FI18" t="s">
        <v>292</v>
      </c>
      <c r="FJ18" t="s">
        <v>292</v>
      </c>
      <c r="FK18" t="s">
        <v>299</v>
      </c>
      <c r="FL18" t="s">
        <v>299</v>
      </c>
      <c r="FM18" t="s">
        <v>313</v>
      </c>
      <c r="FN18" t="s">
        <v>313</v>
      </c>
      <c r="FO18" t="s">
        <v>314</v>
      </c>
      <c r="FP18" t="s">
        <v>314</v>
      </c>
      <c r="FQ18" t="s">
        <v>314</v>
      </c>
      <c r="FR18" t="s">
        <v>314</v>
      </c>
      <c r="FS18" t="s">
        <v>314</v>
      </c>
      <c r="FT18" t="s">
        <v>314</v>
      </c>
      <c r="FU18" t="s">
        <v>294</v>
      </c>
      <c r="FV18" t="s">
        <v>314</v>
      </c>
      <c r="FX18" t="s">
        <v>301</v>
      </c>
      <c r="FY18" t="s">
        <v>301</v>
      </c>
      <c r="FZ18" t="s">
        <v>294</v>
      </c>
      <c r="GA18" t="s">
        <v>294</v>
      </c>
      <c r="GB18" t="s">
        <v>294</v>
      </c>
      <c r="GC18" t="s">
        <v>294</v>
      </c>
      <c r="GD18" t="s">
        <v>294</v>
      </c>
      <c r="GE18" t="s">
        <v>296</v>
      </c>
      <c r="GF18" t="s">
        <v>296</v>
      </c>
      <c r="GG18" t="s">
        <v>296</v>
      </c>
      <c r="GH18" t="s">
        <v>294</v>
      </c>
      <c r="GI18" t="s">
        <v>292</v>
      </c>
      <c r="GJ18" t="s">
        <v>299</v>
      </c>
      <c r="GK18" t="s">
        <v>296</v>
      </c>
      <c r="GL18" t="s">
        <v>296</v>
      </c>
    </row>
    <row r="19" spans="1:194">
      <c r="A19">
        <v>1</v>
      </c>
      <c r="B19">
        <v>1628343513.5</v>
      </c>
      <c r="C19">
        <v>0</v>
      </c>
      <c r="D19" t="s">
        <v>315</v>
      </c>
      <c r="E19" t="s">
        <v>316</v>
      </c>
      <c r="F19">
        <v>15</v>
      </c>
      <c r="G19">
        <v>1628343505.75</v>
      </c>
      <c r="H19">
        <f>(I19)/1000</f>
        <v>0</v>
      </c>
      <c r="I19">
        <f>IF(CM19, AL19, AF19)</f>
        <v>0</v>
      </c>
      <c r="J19">
        <f>IF(CM19, AG19, AE19)</f>
        <v>0</v>
      </c>
      <c r="K19">
        <f>CO19 - IF(AS19&gt;1, J19*CJ19*100.0/(AU19*DC19), 0)</f>
        <v>0</v>
      </c>
      <c r="L19">
        <f>((R19-H19/2)*K19-J19)/(R19+H19/2)</f>
        <v>0</v>
      </c>
      <c r="M19">
        <f>L19*(CV19+CW19)/1000.0</f>
        <v>0</v>
      </c>
      <c r="N19">
        <f>(CO19 - IF(AS19&gt;1, J19*CJ19*100.0/(AU19*DC19), 0))*(CV19+CW19)/1000.0</f>
        <v>0</v>
      </c>
      <c r="O19">
        <f>2.0/((1/Q19-1/P19)+SIGN(Q19)*SQRT((1/Q19-1/P19)*(1/Q19-1/P19) + 4*CK19/((CK19+1)*(CK19+1))*(2*1/Q19*1/P19-1/P19*1/P19)))</f>
        <v>0</v>
      </c>
      <c r="P19">
        <f>IF(LEFT(CL19,1)&lt;&gt;"0",IF(LEFT(CL19,1)="1",3.0,$B$7),$D$5+$E$5*(DC19*CV19/($K$5*1000))+$F$5*(DC19*CV19/($K$5*1000))*MAX(MIN(CJ19,$J$5),$I$5)*MAX(MIN(CJ19,$J$5),$I$5)+$G$5*MAX(MIN(CJ19,$J$5),$I$5)*(DC19*CV19/($K$5*1000))+$H$5*(DC19*CV19/($K$5*1000))*(DC19*CV19/($K$5*1000)))</f>
        <v>0</v>
      </c>
      <c r="Q19">
        <f>H19*(1000-(1000*0.61365*exp(17.502*U19/(240.97+U19))/(CV19+CW19)+CQ19)/2)/(1000*0.61365*exp(17.502*U19/(240.97+U19))/(CV19+CW19)-CQ19)</f>
        <v>0</v>
      </c>
      <c r="R19">
        <f>1/((CK19+1)/(O19/1.6)+1/(P19/1.37)) + CK19/((CK19+1)/(O19/1.6) + CK19/(P19/1.37))</f>
        <v>0</v>
      </c>
      <c r="S19">
        <f>(CF19*CI19)</f>
        <v>0</v>
      </c>
      <c r="T19">
        <f>(CX19+(S19+2*0.95*5.67E-8*(((CX19+$B$9)+273)^4-(CX19+273)^4)-44100*H19)/(1.84*29.3*P19+8*0.95*5.67E-8*(CX19+273)^3))</f>
        <v>0</v>
      </c>
      <c r="U19">
        <f>($C$9*CY19+$D$9*CZ19+$E$9*T19)</f>
        <v>0</v>
      </c>
      <c r="V19">
        <f>0.61365*exp(17.502*U19/(240.97+U19))</f>
        <v>0</v>
      </c>
      <c r="W19">
        <f>(X19/Y19*100)</f>
        <v>0</v>
      </c>
      <c r="X19">
        <f>CQ19*(CV19+CW19)/1000</f>
        <v>0</v>
      </c>
      <c r="Y19">
        <f>0.61365*exp(17.502*CX19/(240.97+CX19))</f>
        <v>0</v>
      </c>
      <c r="Z19">
        <f>(V19-CQ19*(CV19+CW19)/1000)</f>
        <v>0</v>
      </c>
      <c r="AA19">
        <f>(-H19*44100)</f>
        <v>0</v>
      </c>
      <c r="AB19">
        <f>2*29.3*P19*0.92*(CX19-U19)</f>
        <v>0</v>
      </c>
      <c r="AC19">
        <f>2*0.95*5.67E-8*(((CX19+$B$9)+273)^4-(U19+273)^4)</f>
        <v>0</v>
      </c>
      <c r="AD19">
        <f>S19+AC19+AA19+AB19</f>
        <v>0</v>
      </c>
      <c r="AE19">
        <f>CU19*AS19*(CP19-CO19*(1000-AS19*CR19)/(1000-AS19*CQ19))/(100*CJ19)</f>
        <v>0</v>
      </c>
      <c r="AF19">
        <f>1000*CU19*AS19*(CQ19-CR19)/(100*CJ19*(1000-AS19*CQ19))</f>
        <v>0</v>
      </c>
      <c r="AG19">
        <f>(AH19 - AI19 - CV19*1E3/(8.314*(CX19+273.15)) * AK19/CU19 * AJ19) * CU19/(100*CJ19) * (1000 - CR19)/1000</f>
        <v>0</v>
      </c>
      <c r="AH19">
        <v>518.3414566393993</v>
      </c>
      <c r="AI19">
        <v>510.7795515151512</v>
      </c>
      <c r="AJ19">
        <v>-0.007147877793832249</v>
      </c>
      <c r="AK19">
        <v>67.22260711262228</v>
      </c>
      <c r="AL19">
        <f>(AN19 - AM19 + CV19*1E3/(8.314*(CX19+273.15)) * AP19/CU19 * AO19) * CU19/(100*CJ19) * 1000/(1000 - AN19)</f>
        <v>0</v>
      </c>
      <c r="AM19">
        <v>19.16927024393939</v>
      </c>
      <c r="AN19">
        <v>20.96654363636363</v>
      </c>
      <c r="AO19">
        <v>-1.396859101964884E-05</v>
      </c>
      <c r="AP19">
        <v>78.55</v>
      </c>
      <c r="AQ19">
        <v>0</v>
      </c>
      <c r="AR19">
        <v>0</v>
      </c>
      <c r="AS19">
        <f>IF(AQ19*$H$15&gt;=AU19,1.0,(AU19/(AU19-AQ19*$H$15)))</f>
        <v>0</v>
      </c>
      <c r="AT19">
        <f>(AS19-1)*100</f>
        <v>0</v>
      </c>
      <c r="AU19">
        <f>MAX(0,($B$15+$C$15*DC19)/(1+$D$15*DC19)*CV19/(CX19+273)*$E$15)</f>
        <v>0</v>
      </c>
      <c r="AV19" t="s">
        <v>317</v>
      </c>
      <c r="AW19">
        <v>0</v>
      </c>
      <c r="AX19">
        <v>0</v>
      </c>
      <c r="AY19">
        <v>0</v>
      </c>
      <c r="AZ19">
        <f>1-AX19/AY19</f>
        <v>0</v>
      </c>
      <c r="BA19">
        <v>-1</v>
      </c>
      <c r="BB19" t="s">
        <v>318</v>
      </c>
      <c r="BC19">
        <v>9301.66</v>
      </c>
      <c r="BD19">
        <v>1056.8408</v>
      </c>
      <c r="BE19">
        <v>1198.57</v>
      </c>
      <c r="BF19">
        <f>1-BD19/BE19</f>
        <v>0</v>
      </c>
      <c r="BG19">
        <v>0.5</v>
      </c>
      <c r="BH19">
        <f>CG19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317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470</v>
      </c>
      <c r="BY19">
        <v>130</v>
      </c>
      <c r="BZ19">
        <v>130</v>
      </c>
      <c r="CA19">
        <v>100</v>
      </c>
      <c r="CB19">
        <v>9301.66</v>
      </c>
      <c r="CC19">
        <v>1184.37</v>
      </c>
      <c r="CD19">
        <v>-0.0197929</v>
      </c>
      <c r="CE19">
        <v>-0.14</v>
      </c>
      <c r="CF19">
        <f>$B$13*DD19+$C$13*DE19+$F$13*DF19*(1-DI19)</f>
        <v>0</v>
      </c>
      <c r="CG19">
        <f>CF19*CH19</f>
        <v>0</v>
      </c>
      <c r="CH19">
        <f>($B$13*$D$11+$C$13*$D$11+$F$13*((DS19+DK19)/MAX(DS19+DK19+DT19, 0.1)*$I$11+DT19/MAX(DS19+DK19+DT19, 0.1)*$J$11))/($B$13+$C$13+$F$13)</f>
        <v>0</v>
      </c>
      <c r="CI19">
        <f>($B$13*$K$11+$C$13*$K$11+$F$13*((DS19+DK19)/MAX(DS19+DK19+DT19, 0.1)*$P$11+DT19/MAX(DS19+DK19+DT19, 0.1)*$Q$11))/($B$13+$C$13+$F$13)</f>
        <v>0</v>
      </c>
      <c r="CJ19">
        <v>6</v>
      </c>
      <c r="CK19">
        <v>0.5</v>
      </c>
      <c r="CL19" t="s">
        <v>319</v>
      </c>
      <c r="CM19" t="b">
        <v>1</v>
      </c>
      <c r="CN19">
        <v>1628343505.75</v>
      </c>
      <c r="CO19">
        <v>500.1032333333333</v>
      </c>
      <c r="CP19">
        <v>508.4586666666668</v>
      </c>
      <c r="CQ19">
        <v>20.97138333333334</v>
      </c>
      <c r="CR19">
        <v>19.17221</v>
      </c>
      <c r="CS19">
        <v>500.1419666666666</v>
      </c>
      <c r="CT19">
        <v>20.93198333333333</v>
      </c>
      <c r="CU19">
        <v>600.1725333333335</v>
      </c>
      <c r="CV19">
        <v>98.18674666666666</v>
      </c>
      <c r="CW19">
        <v>0.09995420666666667</v>
      </c>
      <c r="CX19">
        <v>25.40157999999999</v>
      </c>
      <c r="CY19">
        <v>25.00054666666666</v>
      </c>
      <c r="CZ19">
        <v>999.9000000000002</v>
      </c>
      <c r="DA19">
        <v>0</v>
      </c>
      <c r="DB19">
        <v>0</v>
      </c>
      <c r="DC19">
        <v>10004.54366666667</v>
      </c>
      <c r="DD19">
        <v>0</v>
      </c>
      <c r="DE19">
        <v>64.38470000000001</v>
      </c>
      <c r="DF19">
        <v>699.9862999999999</v>
      </c>
      <c r="DG19">
        <v>0.9430113666666666</v>
      </c>
      <c r="DH19">
        <v>0.05698865666666666</v>
      </c>
      <c r="DI19">
        <v>0</v>
      </c>
      <c r="DJ19">
        <v>1056.840666666667</v>
      </c>
      <c r="DK19">
        <v>4.999719999999999</v>
      </c>
      <c r="DL19">
        <v>7198.723666666667</v>
      </c>
      <c r="DM19">
        <v>6056.227333333332</v>
      </c>
      <c r="DN19">
        <v>35.39566666666666</v>
      </c>
      <c r="DO19">
        <v>38.33299999999998</v>
      </c>
      <c r="DP19">
        <v>36.625</v>
      </c>
      <c r="DQ19">
        <v>37.68699999999999</v>
      </c>
      <c r="DR19">
        <v>37.625</v>
      </c>
      <c r="DS19">
        <v>655.379</v>
      </c>
      <c r="DT19">
        <v>39.60299999999999</v>
      </c>
      <c r="DU19">
        <v>0</v>
      </c>
      <c r="DV19">
        <v>77545.5</v>
      </c>
      <c r="DW19">
        <v>0</v>
      </c>
      <c r="DX19">
        <v>1056.8408</v>
      </c>
      <c r="DY19">
        <v>-2.601538464526157</v>
      </c>
      <c r="DZ19">
        <v>-26.76153830745321</v>
      </c>
      <c r="EA19">
        <v>7198.6288</v>
      </c>
      <c r="EB19">
        <v>15</v>
      </c>
      <c r="EC19">
        <v>1628343390.5</v>
      </c>
      <c r="ED19" t="s">
        <v>320</v>
      </c>
      <c r="EE19">
        <v>1628343387.5</v>
      </c>
      <c r="EF19">
        <v>1628343390.5</v>
      </c>
      <c r="EG19">
        <v>211</v>
      </c>
      <c r="EH19">
        <v>0.059</v>
      </c>
      <c r="EI19">
        <v>-0.004</v>
      </c>
      <c r="EJ19">
        <v>-0.1</v>
      </c>
      <c r="EK19">
        <v>0.033</v>
      </c>
      <c r="EL19">
        <v>511</v>
      </c>
      <c r="EM19">
        <v>19</v>
      </c>
      <c r="EN19">
        <v>0.08</v>
      </c>
      <c r="EO19">
        <v>0.05</v>
      </c>
      <c r="EP19">
        <v>-8.362744146341463</v>
      </c>
      <c r="EQ19">
        <v>0.1543891986062779</v>
      </c>
      <c r="ER19">
        <v>0.04290144303534746</v>
      </c>
      <c r="ES19">
        <v>1</v>
      </c>
      <c r="ET19">
        <v>1</v>
      </c>
      <c r="EU19">
        <v>1</v>
      </c>
      <c r="EV19" t="s">
        <v>321</v>
      </c>
      <c r="EW19">
        <v>100</v>
      </c>
      <c r="EX19">
        <v>100</v>
      </c>
      <c r="EY19">
        <v>-0.038</v>
      </c>
      <c r="EZ19">
        <v>0.0394</v>
      </c>
      <c r="FA19">
        <v>-1.96424679636963</v>
      </c>
      <c r="FB19">
        <v>0.01175345784197952</v>
      </c>
      <c r="FC19">
        <v>-2.197432921557027E-05</v>
      </c>
      <c r="FD19">
        <v>1.234067663517588E-08</v>
      </c>
      <c r="FE19">
        <v>-0.8817092067242851</v>
      </c>
      <c r="FF19">
        <v>0.1228783367952135</v>
      </c>
      <c r="FG19">
        <v>-0.00567359900439279</v>
      </c>
      <c r="FH19">
        <v>9.10349295717223E-05</v>
      </c>
      <c r="FI19">
        <v>275</v>
      </c>
      <c r="FJ19">
        <v>659</v>
      </c>
      <c r="FK19">
        <v>19</v>
      </c>
      <c r="FL19">
        <v>23</v>
      </c>
      <c r="FM19">
        <v>2.1</v>
      </c>
      <c r="FN19">
        <v>2</v>
      </c>
      <c r="FO19">
        <v>1.28296</v>
      </c>
      <c r="FP19">
        <v>2.63672</v>
      </c>
      <c r="FQ19">
        <v>1.54785</v>
      </c>
      <c r="FR19">
        <v>2.3584</v>
      </c>
      <c r="FS19">
        <v>1.44897</v>
      </c>
      <c r="FT19">
        <v>2.31689</v>
      </c>
      <c r="FU19">
        <v>38.3301</v>
      </c>
      <c r="FV19">
        <v>24.2364</v>
      </c>
      <c r="FW19">
        <v>18</v>
      </c>
      <c r="FX19">
        <v>635.877</v>
      </c>
      <c r="FY19">
        <v>377.282</v>
      </c>
      <c r="FZ19">
        <v>22.867</v>
      </c>
      <c r="GA19">
        <v>28.507</v>
      </c>
      <c r="GB19">
        <v>30</v>
      </c>
      <c r="GC19">
        <v>28.4831</v>
      </c>
      <c r="GD19">
        <v>28.487</v>
      </c>
      <c r="GE19">
        <v>25.6797</v>
      </c>
      <c r="GF19">
        <v>39.9131</v>
      </c>
      <c r="GG19">
        <v>0</v>
      </c>
      <c r="GH19">
        <v>22.8682</v>
      </c>
      <c r="GI19">
        <v>508.366</v>
      </c>
      <c r="GJ19">
        <v>19.2417</v>
      </c>
      <c r="GK19">
        <v>100.477</v>
      </c>
      <c r="GL19">
        <v>100.334</v>
      </c>
    </row>
    <row r="20" spans="1:194">
      <c r="A20">
        <v>2</v>
      </c>
      <c r="B20">
        <v>1628343871.5</v>
      </c>
      <c r="C20">
        <v>358</v>
      </c>
      <c r="D20" t="s">
        <v>322</v>
      </c>
      <c r="E20" t="s">
        <v>323</v>
      </c>
      <c r="F20">
        <v>15</v>
      </c>
      <c r="G20">
        <v>1628343863.5</v>
      </c>
      <c r="H20">
        <f>(I20)/1000</f>
        <v>0</v>
      </c>
      <c r="I20">
        <f>IF(CM20, AL20, AF20)</f>
        <v>0</v>
      </c>
      <c r="J20">
        <f>IF(CM20, AG20, AE20)</f>
        <v>0</v>
      </c>
      <c r="K20">
        <f>CO20 - IF(AS20&gt;1, J20*CJ20*100.0/(AU20*DC20), 0)</f>
        <v>0</v>
      </c>
      <c r="L20">
        <f>((R20-H20/2)*K20-J20)/(R20+H20/2)</f>
        <v>0</v>
      </c>
      <c r="M20">
        <f>L20*(CV20+CW20)/1000.0</f>
        <v>0</v>
      </c>
      <c r="N20">
        <f>(CO20 - IF(AS20&gt;1, J20*CJ20*100.0/(AU20*DC20), 0))*(CV20+CW20)/1000.0</f>
        <v>0</v>
      </c>
      <c r="O20">
        <f>2.0/((1/Q20-1/P20)+SIGN(Q20)*SQRT((1/Q20-1/P20)*(1/Q20-1/P20) + 4*CK20/((CK20+1)*(CK20+1))*(2*1/Q20*1/P20-1/P20*1/P20)))</f>
        <v>0</v>
      </c>
      <c r="P20">
        <f>IF(LEFT(CL20,1)&lt;&gt;"0",IF(LEFT(CL20,1)="1",3.0,$B$7),$D$5+$E$5*(DC20*CV20/($K$5*1000))+$F$5*(DC20*CV20/($K$5*1000))*MAX(MIN(CJ20,$J$5),$I$5)*MAX(MIN(CJ20,$J$5),$I$5)+$G$5*MAX(MIN(CJ20,$J$5),$I$5)*(DC20*CV20/($K$5*1000))+$H$5*(DC20*CV20/($K$5*1000))*(DC20*CV20/($K$5*1000)))</f>
        <v>0</v>
      </c>
      <c r="Q20">
        <f>H20*(1000-(1000*0.61365*exp(17.502*U20/(240.97+U20))/(CV20+CW20)+CQ20)/2)/(1000*0.61365*exp(17.502*U20/(240.97+U20))/(CV20+CW20)-CQ20)</f>
        <v>0</v>
      </c>
      <c r="R20">
        <f>1/((CK20+1)/(O20/1.6)+1/(P20/1.37)) + CK20/((CK20+1)/(O20/1.6) + CK20/(P20/1.37))</f>
        <v>0</v>
      </c>
      <c r="S20">
        <f>(CF20*CI20)</f>
        <v>0</v>
      </c>
      <c r="T20">
        <f>(CX20+(S20+2*0.95*5.67E-8*(((CX20+$B$9)+273)^4-(CX20+273)^4)-44100*H20)/(1.84*29.3*P20+8*0.95*5.67E-8*(CX20+273)^3))</f>
        <v>0</v>
      </c>
      <c r="U20">
        <f>($C$9*CY20+$D$9*CZ20+$E$9*T20)</f>
        <v>0</v>
      </c>
      <c r="V20">
        <f>0.61365*exp(17.502*U20/(240.97+U20))</f>
        <v>0</v>
      </c>
      <c r="W20">
        <f>(X20/Y20*100)</f>
        <v>0</v>
      </c>
      <c r="X20">
        <f>CQ20*(CV20+CW20)/1000</f>
        <v>0</v>
      </c>
      <c r="Y20">
        <f>0.61365*exp(17.502*CX20/(240.97+CX20))</f>
        <v>0</v>
      </c>
      <c r="Z20">
        <f>(V20-CQ20*(CV20+CW20)/1000)</f>
        <v>0</v>
      </c>
      <c r="AA20">
        <f>(-H20*44100)</f>
        <v>0</v>
      </c>
      <c r="AB20">
        <f>2*29.3*P20*0.92*(CX20-U20)</f>
        <v>0</v>
      </c>
      <c r="AC20">
        <f>2*0.95*5.67E-8*(((CX20+$B$9)+273)^4-(U20+273)^4)</f>
        <v>0</v>
      </c>
      <c r="AD20">
        <f>S20+AC20+AA20+AB20</f>
        <v>0</v>
      </c>
      <c r="AE20">
        <f>CU20*AS20*(CP20-CO20*(1000-AS20*CR20)/(1000-AS20*CQ20))/(100*CJ20)</f>
        <v>0</v>
      </c>
      <c r="AF20">
        <f>1000*CU20*AS20*(CQ20-CR20)/(100*CJ20*(1000-AS20*CQ20))</f>
        <v>0</v>
      </c>
      <c r="AG20">
        <f>(AH20 - AI20 - CV20*1E3/(8.314*(CX20+273.15)) * AK20/CU20 * AJ20) * CU20/(100*CJ20) * (1000 - CR20)/1000</f>
        <v>0</v>
      </c>
      <c r="AH20">
        <v>417.9368579102851</v>
      </c>
      <c r="AI20">
        <v>408.4849757575756</v>
      </c>
      <c r="AJ20">
        <v>-7.842592591087657E-05</v>
      </c>
      <c r="AK20">
        <v>67.22435223509407</v>
      </c>
      <c r="AL20">
        <f>(AN20 - AM20 + CV20*1E3/(8.314*(CX20+273.15)) * AP20/CU20 * AO20) * CU20/(100*CJ20) * 1000/(1000 - AN20)</f>
        <v>0</v>
      </c>
      <c r="AM20">
        <v>19.25716734090909</v>
      </c>
      <c r="AN20">
        <v>20.94285818181818</v>
      </c>
      <c r="AO20">
        <v>-7.660349527028476E-06</v>
      </c>
      <c r="AP20">
        <v>78.55</v>
      </c>
      <c r="AQ20">
        <v>0</v>
      </c>
      <c r="AR20">
        <v>0</v>
      </c>
      <c r="AS20">
        <f>IF(AQ20*$H$15&gt;=AU20,1.0,(AU20/(AU20-AQ20*$H$15)))</f>
        <v>0</v>
      </c>
      <c r="AT20">
        <f>(AS20-1)*100</f>
        <v>0</v>
      </c>
      <c r="AU20">
        <f>MAX(0,($B$15+$C$15*DC20)/(1+$D$15*DC20)*CV20/(CX20+273)*$E$15)</f>
        <v>0</v>
      </c>
      <c r="AV20" t="s">
        <v>317</v>
      </c>
      <c r="AW20">
        <v>0</v>
      </c>
      <c r="AX20">
        <v>0</v>
      </c>
      <c r="AY20">
        <v>0</v>
      </c>
      <c r="AZ20">
        <f>1-AX20/AY20</f>
        <v>0</v>
      </c>
      <c r="BA20">
        <v>-1</v>
      </c>
      <c r="BB20" t="s">
        <v>324</v>
      </c>
      <c r="BC20">
        <v>9302.040000000001</v>
      </c>
      <c r="BD20">
        <v>1023.3772</v>
      </c>
      <c r="BE20">
        <v>1195.41</v>
      </c>
      <c r="BF20">
        <f>1-BD20/BE20</f>
        <v>0</v>
      </c>
      <c r="BG20">
        <v>0.5</v>
      </c>
      <c r="BH20">
        <f>CG20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317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471</v>
      </c>
      <c r="BY20">
        <v>130</v>
      </c>
      <c r="BZ20">
        <v>130</v>
      </c>
      <c r="CA20">
        <v>100</v>
      </c>
      <c r="CB20">
        <v>9302.040000000001</v>
      </c>
      <c r="CC20">
        <v>1179.39</v>
      </c>
      <c r="CD20">
        <v>-0.0197942</v>
      </c>
      <c r="CE20">
        <v>0.13</v>
      </c>
      <c r="CF20">
        <f>$B$13*DD20+$C$13*DE20+$F$13*DF20*(1-DI20)</f>
        <v>0</v>
      </c>
      <c r="CG20">
        <f>CF20*CH20</f>
        <v>0</v>
      </c>
      <c r="CH20">
        <f>($B$13*$D$11+$C$13*$D$11+$F$13*((DS20+DK20)/MAX(DS20+DK20+DT20, 0.1)*$I$11+DT20/MAX(DS20+DK20+DT20, 0.1)*$J$11))/($B$13+$C$13+$F$13)</f>
        <v>0</v>
      </c>
      <c r="CI20">
        <f>($B$13*$K$11+$C$13*$K$11+$F$13*((DS20+DK20)/MAX(DS20+DK20+DT20, 0.1)*$P$11+DT20/MAX(DS20+DK20+DT20, 0.1)*$Q$11))/($B$13+$C$13+$F$13)</f>
        <v>0</v>
      </c>
      <c r="CJ20">
        <v>6</v>
      </c>
      <c r="CK20">
        <v>0.5</v>
      </c>
      <c r="CL20" t="s">
        <v>319</v>
      </c>
      <c r="CM20" t="b">
        <v>1</v>
      </c>
      <c r="CN20">
        <v>1628343863.5</v>
      </c>
      <c r="CO20">
        <v>399.9125483870968</v>
      </c>
      <c r="CP20">
        <v>409.9127741935484</v>
      </c>
      <c r="CQ20">
        <v>20.94766774193548</v>
      </c>
      <c r="CR20">
        <v>19.25920967741935</v>
      </c>
      <c r="CS20">
        <v>399.8448387096775</v>
      </c>
      <c r="CT20">
        <v>20.90826129032258</v>
      </c>
      <c r="CU20">
        <v>600.1680322580645</v>
      </c>
      <c r="CV20">
        <v>98.17408387096775</v>
      </c>
      <c r="CW20">
        <v>0.09997354193548387</v>
      </c>
      <c r="CX20">
        <v>25.37583870967742</v>
      </c>
      <c r="CY20">
        <v>24.99680967741936</v>
      </c>
      <c r="CZ20">
        <v>999.9000000000003</v>
      </c>
      <c r="DA20">
        <v>0</v>
      </c>
      <c r="DB20">
        <v>0</v>
      </c>
      <c r="DC20">
        <v>9999.613870967743</v>
      </c>
      <c r="DD20">
        <v>0</v>
      </c>
      <c r="DE20">
        <v>64.3279</v>
      </c>
      <c r="DF20">
        <v>699.985129032258</v>
      </c>
      <c r="DG20">
        <v>0.9430134193548387</v>
      </c>
      <c r="DH20">
        <v>0.0569866129032258</v>
      </c>
      <c r="DI20">
        <v>0</v>
      </c>
      <c r="DJ20">
        <v>1023.436129032258</v>
      </c>
      <c r="DK20">
        <v>4.999719999999999</v>
      </c>
      <c r="DL20">
        <v>6963.907419354839</v>
      </c>
      <c r="DM20">
        <v>6056.219677419354</v>
      </c>
      <c r="DN20">
        <v>35.08232258064516</v>
      </c>
      <c r="DO20">
        <v>38</v>
      </c>
      <c r="DP20">
        <v>36.31199999999999</v>
      </c>
      <c r="DQ20">
        <v>37.375</v>
      </c>
      <c r="DR20">
        <v>37.31199999999998</v>
      </c>
      <c r="DS20">
        <v>655.3819354838708</v>
      </c>
      <c r="DT20">
        <v>39.60193548387095</v>
      </c>
      <c r="DU20">
        <v>0</v>
      </c>
      <c r="DV20">
        <v>357.5</v>
      </c>
      <c r="DW20">
        <v>0</v>
      </c>
      <c r="DX20">
        <v>1023.3772</v>
      </c>
      <c r="DY20">
        <v>-0.647692298669532</v>
      </c>
      <c r="DZ20">
        <v>-9.300000073082122</v>
      </c>
      <c r="EA20">
        <v>6964.002</v>
      </c>
      <c r="EB20">
        <v>15</v>
      </c>
      <c r="EC20">
        <v>1628343629</v>
      </c>
      <c r="ED20" t="s">
        <v>325</v>
      </c>
      <c r="EE20">
        <v>1628343626.5</v>
      </c>
      <c r="EF20">
        <v>1628343629</v>
      </c>
      <c r="EG20">
        <v>212</v>
      </c>
      <c r="EH20">
        <v>-0.047</v>
      </c>
      <c r="EI20">
        <v>0.005</v>
      </c>
      <c r="EJ20">
        <v>-0.036</v>
      </c>
      <c r="EK20">
        <v>0.033</v>
      </c>
      <c r="EL20">
        <v>408</v>
      </c>
      <c r="EM20">
        <v>19</v>
      </c>
      <c r="EN20">
        <v>0.24</v>
      </c>
      <c r="EO20">
        <v>0.06</v>
      </c>
      <c r="EP20">
        <v>-9.992728780487806</v>
      </c>
      <c r="EQ20">
        <v>-0.08565010452960377</v>
      </c>
      <c r="ER20">
        <v>0.0364466594671948</v>
      </c>
      <c r="ES20">
        <v>1</v>
      </c>
      <c r="ET20">
        <v>1</v>
      </c>
      <c r="EU20">
        <v>1</v>
      </c>
      <c r="EV20" t="s">
        <v>321</v>
      </c>
      <c r="EW20">
        <v>100</v>
      </c>
      <c r="EX20">
        <v>100</v>
      </c>
      <c r="EY20">
        <v>0.067</v>
      </c>
      <c r="EZ20">
        <v>0.0394</v>
      </c>
      <c r="FA20">
        <v>-1.907600532428233</v>
      </c>
      <c r="FB20">
        <v>0.01175345784197952</v>
      </c>
      <c r="FC20">
        <v>-2.197432921557027E-05</v>
      </c>
      <c r="FD20">
        <v>1.234067663517588E-08</v>
      </c>
      <c r="FE20">
        <v>-0.8816027493791373</v>
      </c>
      <c r="FF20">
        <v>0.1228783367952135</v>
      </c>
      <c r="FG20">
        <v>-0.00567359900439279</v>
      </c>
      <c r="FH20">
        <v>9.10349295717223E-05</v>
      </c>
      <c r="FI20">
        <v>275</v>
      </c>
      <c r="FJ20">
        <v>659</v>
      </c>
      <c r="FK20">
        <v>19</v>
      </c>
      <c r="FL20">
        <v>23</v>
      </c>
      <c r="FM20">
        <v>4.1</v>
      </c>
      <c r="FN20">
        <v>4</v>
      </c>
      <c r="FO20">
        <v>1.07788</v>
      </c>
      <c r="FP20">
        <v>2.6416</v>
      </c>
      <c r="FQ20">
        <v>1.54785</v>
      </c>
      <c r="FR20">
        <v>2.3584</v>
      </c>
      <c r="FS20">
        <v>1.44897</v>
      </c>
      <c r="FT20">
        <v>2.44141</v>
      </c>
      <c r="FU20">
        <v>38.3056</v>
      </c>
      <c r="FV20">
        <v>24.2364</v>
      </c>
      <c r="FW20">
        <v>18</v>
      </c>
      <c r="FX20">
        <v>635.7569999999999</v>
      </c>
      <c r="FY20">
        <v>377.455</v>
      </c>
      <c r="FZ20">
        <v>22.8989</v>
      </c>
      <c r="GA20">
        <v>28.4948</v>
      </c>
      <c r="GB20">
        <v>30.0001</v>
      </c>
      <c r="GC20">
        <v>28.4733</v>
      </c>
      <c r="GD20">
        <v>28.4749</v>
      </c>
      <c r="GE20">
        <v>21.571</v>
      </c>
      <c r="GF20">
        <v>39.2681</v>
      </c>
      <c r="GG20">
        <v>0</v>
      </c>
      <c r="GH20">
        <v>22.8989</v>
      </c>
      <c r="GI20">
        <v>409.984</v>
      </c>
      <c r="GJ20">
        <v>19.3481</v>
      </c>
      <c r="GK20">
        <v>100.475</v>
      </c>
      <c r="GL20">
        <v>100.332</v>
      </c>
    </row>
    <row r="21" spans="1:194">
      <c r="A21">
        <v>3</v>
      </c>
      <c r="B21">
        <v>1628344053</v>
      </c>
      <c r="C21">
        <v>539.5</v>
      </c>
      <c r="D21" t="s">
        <v>326</v>
      </c>
      <c r="E21" t="s">
        <v>327</v>
      </c>
      <c r="F21">
        <v>15</v>
      </c>
      <c r="G21">
        <v>1628344045</v>
      </c>
      <c r="H21">
        <f>(I21)/1000</f>
        <v>0</v>
      </c>
      <c r="I21">
        <f>IF(CM21, AL21, AF21)</f>
        <v>0</v>
      </c>
      <c r="J21">
        <f>IF(CM21, AG21, AE21)</f>
        <v>0</v>
      </c>
      <c r="K21">
        <f>CO21 - IF(AS21&gt;1, J21*CJ21*100.0/(AU21*DC21), 0)</f>
        <v>0</v>
      </c>
      <c r="L21">
        <f>((R21-H21/2)*K21-J21)/(R21+H21/2)</f>
        <v>0</v>
      </c>
      <c r="M21">
        <f>L21*(CV21+CW21)/1000.0</f>
        <v>0</v>
      </c>
      <c r="N21">
        <f>(CO21 - IF(AS21&gt;1, J21*CJ21*100.0/(AU21*DC21), 0))*(CV21+CW21)/1000.0</f>
        <v>0</v>
      </c>
      <c r="O21">
        <f>2.0/((1/Q21-1/P21)+SIGN(Q21)*SQRT((1/Q21-1/P21)*(1/Q21-1/P21) + 4*CK21/((CK21+1)*(CK21+1))*(2*1/Q21*1/P21-1/P21*1/P21)))</f>
        <v>0</v>
      </c>
      <c r="P21">
        <f>IF(LEFT(CL21,1)&lt;&gt;"0",IF(LEFT(CL21,1)="1",3.0,$B$7),$D$5+$E$5*(DC21*CV21/($K$5*1000))+$F$5*(DC21*CV21/($K$5*1000))*MAX(MIN(CJ21,$J$5),$I$5)*MAX(MIN(CJ21,$J$5),$I$5)+$G$5*MAX(MIN(CJ21,$J$5),$I$5)*(DC21*CV21/($K$5*1000))+$H$5*(DC21*CV21/($K$5*1000))*(DC21*CV21/($K$5*1000)))</f>
        <v>0</v>
      </c>
      <c r="Q21">
        <f>H21*(1000-(1000*0.61365*exp(17.502*U21/(240.97+U21))/(CV21+CW21)+CQ21)/2)/(1000*0.61365*exp(17.502*U21/(240.97+U21))/(CV21+CW21)-CQ21)</f>
        <v>0</v>
      </c>
      <c r="R21">
        <f>1/((CK21+1)/(O21/1.6)+1/(P21/1.37)) + CK21/((CK21+1)/(O21/1.6) + CK21/(P21/1.37))</f>
        <v>0</v>
      </c>
      <c r="S21">
        <f>(CF21*CI21)</f>
        <v>0</v>
      </c>
      <c r="T21">
        <f>(CX21+(S21+2*0.95*5.67E-8*(((CX21+$B$9)+273)^4-(CX21+273)^4)-44100*H21)/(1.84*29.3*P21+8*0.95*5.67E-8*(CX21+273)^3))</f>
        <v>0</v>
      </c>
      <c r="U21">
        <f>($C$9*CY21+$D$9*CZ21+$E$9*T21)</f>
        <v>0</v>
      </c>
      <c r="V21">
        <f>0.61365*exp(17.502*U21/(240.97+U21))</f>
        <v>0</v>
      </c>
      <c r="W21">
        <f>(X21/Y21*100)</f>
        <v>0</v>
      </c>
      <c r="X21">
        <f>CQ21*(CV21+CW21)/1000</f>
        <v>0</v>
      </c>
      <c r="Y21">
        <f>0.61365*exp(17.502*CX21/(240.97+CX21))</f>
        <v>0</v>
      </c>
      <c r="Z21">
        <f>(V21-CQ21*(CV21+CW21)/1000)</f>
        <v>0</v>
      </c>
      <c r="AA21">
        <f>(-H21*44100)</f>
        <v>0</v>
      </c>
      <c r="AB21">
        <f>2*29.3*P21*0.92*(CX21-U21)</f>
        <v>0</v>
      </c>
      <c r="AC21">
        <f>2*0.95*5.67E-8*(((CX21+$B$9)+273)^4-(U21+273)^4)</f>
        <v>0</v>
      </c>
      <c r="AD21">
        <f>S21+AC21+AA21+AB21</f>
        <v>0</v>
      </c>
      <c r="AE21">
        <f>CU21*AS21*(CP21-CO21*(1000-AS21*CR21)/(1000-AS21*CQ21))/(100*CJ21)</f>
        <v>0</v>
      </c>
      <c r="AF21">
        <f>1000*CU21*AS21*(CQ21-CR21)/(100*CJ21*(1000-AS21*CQ21))</f>
        <v>0</v>
      </c>
      <c r="AG21">
        <f>(AH21 - AI21 - CV21*1E3/(8.314*(CX21+273.15)) * AK21/CU21 * AJ21) * CU21/(100*CJ21) * (1000 - CR21)/1000</f>
        <v>0</v>
      </c>
      <c r="AH21">
        <v>366.7219233785545</v>
      </c>
      <c r="AI21">
        <v>357.4806787878786</v>
      </c>
      <c r="AJ21">
        <v>0.0001580096834598131</v>
      </c>
      <c r="AK21">
        <v>67.223031493796</v>
      </c>
      <c r="AL21">
        <f>(AN21 - AM21 + CV21*1E3/(8.314*(CX21+273.15)) * AP21/CU21 * AO21) * CU21/(100*CJ21) * 1000/(1000 - AN21)</f>
        <v>0</v>
      </c>
      <c r="AM21">
        <v>19.3558798965368</v>
      </c>
      <c r="AN21">
        <v>20.99937454545454</v>
      </c>
      <c r="AO21">
        <v>-4.990564990617187E-06</v>
      </c>
      <c r="AP21">
        <v>78.55</v>
      </c>
      <c r="AQ21">
        <v>0</v>
      </c>
      <c r="AR21">
        <v>0</v>
      </c>
      <c r="AS21">
        <f>IF(AQ21*$H$15&gt;=AU21,1.0,(AU21/(AU21-AQ21*$H$15)))</f>
        <v>0</v>
      </c>
      <c r="AT21">
        <f>(AS21-1)*100</f>
        <v>0</v>
      </c>
      <c r="AU21">
        <f>MAX(0,($B$15+$C$15*DC21)/(1+$D$15*DC21)*CV21/(CX21+273)*$E$15)</f>
        <v>0</v>
      </c>
      <c r="AV21" t="s">
        <v>317</v>
      </c>
      <c r="AW21">
        <v>0</v>
      </c>
      <c r="AX21">
        <v>0</v>
      </c>
      <c r="AY21">
        <v>0</v>
      </c>
      <c r="AZ21">
        <f>1-AX21/AY21</f>
        <v>0</v>
      </c>
      <c r="BA21">
        <v>-1</v>
      </c>
      <c r="BB21" t="s">
        <v>328</v>
      </c>
      <c r="BC21">
        <v>9298.59</v>
      </c>
      <c r="BD21">
        <v>1016.543846153846</v>
      </c>
      <c r="BE21">
        <v>1188.24</v>
      </c>
      <c r="BF21">
        <f>1-BD21/BE21</f>
        <v>0</v>
      </c>
      <c r="BG21">
        <v>0.5</v>
      </c>
      <c r="BH21">
        <f>CG21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317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472</v>
      </c>
      <c r="BY21">
        <v>130</v>
      </c>
      <c r="BZ21">
        <v>130</v>
      </c>
      <c r="CA21">
        <v>100</v>
      </c>
      <c r="CB21">
        <v>9298.59</v>
      </c>
      <c r="CC21">
        <v>1170.81</v>
      </c>
      <c r="CD21">
        <v>-0.0197876</v>
      </c>
      <c r="CE21">
        <v>1.35</v>
      </c>
      <c r="CF21">
        <f>$B$13*DD21+$C$13*DE21+$F$13*DF21*(1-DI21)</f>
        <v>0</v>
      </c>
      <c r="CG21">
        <f>CF21*CH21</f>
        <v>0</v>
      </c>
      <c r="CH21">
        <f>($B$13*$D$11+$C$13*$D$11+$F$13*((DS21+DK21)/MAX(DS21+DK21+DT21, 0.1)*$I$11+DT21/MAX(DS21+DK21+DT21, 0.1)*$J$11))/($B$13+$C$13+$F$13)</f>
        <v>0</v>
      </c>
      <c r="CI21">
        <f>($B$13*$K$11+$C$13*$K$11+$F$13*((DS21+DK21)/MAX(DS21+DK21+DT21, 0.1)*$P$11+DT21/MAX(DS21+DK21+DT21, 0.1)*$Q$11))/($B$13+$C$13+$F$13)</f>
        <v>0</v>
      </c>
      <c r="CJ21">
        <v>6</v>
      </c>
      <c r="CK21">
        <v>0.5</v>
      </c>
      <c r="CL21" t="s">
        <v>319</v>
      </c>
      <c r="CM21" t="b">
        <v>1</v>
      </c>
      <c r="CN21">
        <v>1628344045</v>
      </c>
      <c r="CO21">
        <v>349.9925483870967</v>
      </c>
      <c r="CP21">
        <v>359.6486774193547</v>
      </c>
      <c r="CQ21">
        <v>20.99831935483871</v>
      </c>
      <c r="CR21">
        <v>19.35868387096774</v>
      </c>
      <c r="CS21">
        <v>349.9732903225806</v>
      </c>
      <c r="CT21">
        <v>20.95687419354839</v>
      </c>
      <c r="CU21">
        <v>600.1723870967741</v>
      </c>
      <c r="CV21">
        <v>98.17442580645162</v>
      </c>
      <c r="CW21">
        <v>0.09996762903225806</v>
      </c>
      <c r="CX21">
        <v>25.40149354838709</v>
      </c>
      <c r="CY21">
        <v>25.00243548387096</v>
      </c>
      <c r="CZ21">
        <v>999.9000000000003</v>
      </c>
      <c r="DA21">
        <v>0</v>
      </c>
      <c r="DB21">
        <v>0</v>
      </c>
      <c r="DC21">
        <v>10005.18870967742</v>
      </c>
      <c r="DD21">
        <v>0</v>
      </c>
      <c r="DE21">
        <v>64.3279</v>
      </c>
      <c r="DF21">
        <v>700.0019677419355</v>
      </c>
      <c r="DG21">
        <v>0.9430077419354842</v>
      </c>
      <c r="DH21">
        <v>0.05699186451612905</v>
      </c>
      <c r="DI21">
        <v>0</v>
      </c>
      <c r="DJ21">
        <v>1016.582903225807</v>
      </c>
      <c r="DK21">
        <v>4.999719999999999</v>
      </c>
      <c r="DL21">
        <v>6941.419032258065</v>
      </c>
      <c r="DM21">
        <v>6056.358709677419</v>
      </c>
      <c r="DN21">
        <v>36.22151612903225</v>
      </c>
      <c r="DO21">
        <v>40.36874193548388</v>
      </c>
      <c r="DP21">
        <v>37.79209677419355</v>
      </c>
      <c r="DQ21">
        <v>40.39687096774192</v>
      </c>
      <c r="DR21">
        <v>38.98358064516128</v>
      </c>
      <c r="DS21">
        <v>655.3925806451613</v>
      </c>
      <c r="DT21">
        <v>39.61064516129031</v>
      </c>
      <c r="DU21">
        <v>0</v>
      </c>
      <c r="DV21">
        <v>181.2000000476837</v>
      </c>
      <c r="DW21">
        <v>0</v>
      </c>
      <c r="DX21">
        <v>1016.543846153846</v>
      </c>
      <c r="DY21">
        <v>-3.524786328195463</v>
      </c>
      <c r="DZ21">
        <v>-0.3842734832738935</v>
      </c>
      <c r="EA21">
        <v>6941.313076923077</v>
      </c>
      <c r="EB21">
        <v>15</v>
      </c>
      <c r="EC21">
        <v>1628343981.5</v>
      </c>
      <c r="ED21" t="s">
        <v>329</v>
      </c>
      <c r="EE21">
        <v>1628343981.5</v>
      </c>
      <c r="EF21">
        <v>1628343981.5</v>
      </c>
      <c r="EG21">
        <v>213</v>
      </c>
      <c r="EH21">
        <v>-0.117</v>
      </c>
      <c r="EI21">
        <v>0.007</v>
      </c>
      <c r="EJ21">
        <v>-0.066</v>
      </c>
      <c r="EK21">
        <v>0.036</v>
      </c>
      <c r="EL21">
        <v>360</v>
      </c>
      <c r="EM21">
        <v>19</v>
      </c>
      <c r="EN21">
        <v>0.18</v>
      </c>
      <c r="EO21">
        <v>0.06</v>
      </c>
      <c r="EP21">
        <v>-9.66237243902439</v>
      </c>
      <c r="EQ21">
        <v>0.1149411846689617</v>
      </c>
      <c r="ER21">
        <v>0.02597623123497918</v>
      </c>
      <c r="ES21">
        <v>1</v>
      </c>
      <c r="ET21">
        <v>1</v>
      </c>
      <c r="EU21">
        <v>1</v>
      </c>
      <c r="EV21" t="s">
        <v>321</v>
      </c>
      <c r="EW21">
        <v>100</v>
      </c>
      <c r="EX21">
        <v>100</v>
      </c>
      <c r="EY21">
        <v>0.019</v>
      </c>
      <c r="EZ21">
        <v>0.0414</v>
      </c>
      <c r="FA21">
        <v>-1.93177549539132</v>
      </c>
      <c r="FB21">
        <v>0.01175345784197952</v>
      </c>
      <c r="FC21">
        <v>-2.197432921557027E-05</v>
      </c>
      <c r="FD21">
        <v>1.234067663517588E-08</v>
      </c>
      <c r="FE21">
        <v>-0.2659352148028942</v>
      </c>
      <c r="FF21">
        <v>0.03599188791547442</v>
      </c>
      <c r="FG21">
        <v>-0.001583023125146076</v>
      </c>
      <c r="FH21">
        <v>2.698237968392007E-05</v>
      </c>
      <c r="FI21">
        <v>275</v>
      </c>
      <c r="FJ21">
        <v>659</v>
      </c>
      <c r="FK21">
        <v>19</v>
      </c>
      <c r="FL21">
        <v>23</v>
      </c>
      <c r="FM21">
        <v>1.2</v>
      </c>
      <c r="FN21">
        <v>1.2</v>
      </c>
      <c r="FO21">
        <v>0.970459</v>
      </c>
      <c r="FP21">
        <v>2.63672</v>
      </c>
      <c r="FQ21">
        <v>1.54785</v>
      </c>
      <c r="FR21">
        <v>2.3584</v>
      </c>
      <c r="FS21">
        <v>1.44897</v>
      </c>
      <c r="FT21">
        <v>2.39258</v>
      </c>
      <c r="FU21">
        <v>38.3056</v>
      </c>
      <c r="FV21">
        <v>24.2364</v>
      </c>
      <c r="FW21">
        <v>18</v>
      </c>
      <c r="FX21">
        <v>635.655</v>
      </c>
      <c r="FY21">
        <v>377.671</v>
      </c>
      <c r="FZ21">
        <v>22.8753</v>
      </c>
      <c r="GA21">
        <v>28.4854</v>
      </c>
      <c r="GB21">
        <v>30.0002</v>
      </c>
      <c r="GC21">
        <v>28.4653</v>
      </c>
      <c r="GD21">
        <v>28.4676</v>
      </c>
      <c r="GE21">
        <v>19.4143</v>
      </c>
      <c r="GF21">
        <v>38.8443</v>
      </c>
      <c r="GG21">
        <v>0</v>
      </c>
      <c r="GH21">
        <v>22.875</v>
      </c>
      <c r="GI21">
        <v>359.63</v>
      </c>
      <c r="GJ21">
        <v>19.3842</v>
      </c>
      <c r="GK21">
        <v>100.477</v>
      </c>
      <c r="GL21">
        <v>100.331</v>
      </c>
    </row>
    <row r="22" spans="1:194">
      <c r="A22">
        <v>4</v>
      </c>
      <c r="B22">
        <v>1628344234.5</v>
      </c>
      <c r="C22">
        <v>721</v>
      </c>
      <c r="D22" t="s">
        <v>330</v>
      </c>
      <c r="E22" t="s">
        <v>331</v>
      </c>
      <c r="F22">
        <v>15</v>
      </c>
      <c r="G22">
        <v>1628344226.75</v>
      </c>
      <c r="H22">
        <f>(I22)/1000</f>
        <v>0</v>
      </c>
      <c r="I22">
        <f>IF(CM22, AL22, AF22)</f>
        <v>0</v>
      </c>
      <c r="J22">
        <f>IF(CM22, AG22, AE22)</f>
        <v>0</v>
      </c>
      <c r="K22">
        <f>CO22 - IF(AS22&gt;1, J22*CJ22*100.0/(AU22*DC22), 0)</f>
        <v>0</v>
      </c>
      <c r="L22">
        <f>((R22-H22/2)*K22-J22)/(R22+H22/2)</f>
        <v>0</v>
      </c>
      <c r="M22">
        <f>L22*(CV22+CW22)/1000.0</f>
        <v>0</v>
      </c>
      <c r="N22">
        <f>(CO22 - IF(AS22&gt;1, J22*CJ22*100.0/(AU22*DC22), 0))*(CV22+CW22)/1000.0</f>
        <v>0</v>
      </c>
      <c r="O22">
        <f>2.0/((1/Q22-1/P22)+SIGN(Q22)*SQRT((1/Q22-1/P22)*(1/Q22-1/P22) + 4*CK22/((CK22+1)*(CK22+1))*(2*1/Q22*1/P22-1/P22*1/P22)))</f>
        <v>0</v>
      </c>
      <c r="P22">
        <f>IF(LEFT(CL22,1)&lt;&gt;"0",IF(LEFT(CL22,1)="1",3.0,$B$7),$D$5+$E$5*(DC22*CV22/($K$5*1000))+$F$5*(DC22*CV22/($K$5*1000))*MAX(MIN(CJ22,$J$5),$I$5)*MAX(MIN(CJ22,$J$5),$I$5)+$G$5*MAX(MIN(CJ22,$J$5),$I$5)*(DC22*CV22/($K$5*1000))+$H$5*(DC22*CV22/($K$5*1000))*(DC22*CV22/($K$5*1000)))</f>
        <v>0</v>
      </c>
      <c r="Q22">
        <f>H22*(1000-(1000*0.61365*exp(17.502*U22/(240.97+U22))/(CV22+CW22)+CQ22)/2)/(1000*0.61365*exp(17.502*U22/(240.97+U22))/(CV22+CW22)-CQ22)</f>
        <v>0</v>
      </c>
      <c r="R22">
        <f>1/((CK22+1)/(O22/1.6)+1/(P22/1.37)) + CK22/((CK22+1)/(O22/1.6) + CK22/(P22/1.37))</f>
        <v>0</v>
      </c>
      <c r="S22">
        <f>(CF22*CI22)</f>
        <v>0</v>
      </c>
      <c r="T22">
        <f>(CX22+(S22+2*0.95*5.67E-8*(((CX22+$B$9)+273)^4-(CX22+273)^4)-44100*H22)/(1.84*29.3*P22+8*0.95*5.67E-8*(CX22+273)^3))</f>
        <v>0</v>
      </c>
      <c r="U22">
        <f>($C$9*CY22+$D$9*CZ22+$E$9*T22)</f>
        <v>0</v>
      </c>
      <c r="V22">
        <f>0.61365*exp(17.502*U22/(240.97+U22))</f>
        <v>0</v>
      </c>
      <c r="W22">
        <f>(X22/Y22*100)</f>
        <v>0</v>
      </c>
      <c r="X22">
        <f>CQ22*(CV22+CW22)/1000</f>
        <v>0</v>
      </c>
      <c r="Y22">
        <f>0.61365*exp(17.502*CX22/(240.97+CX22))</f>
        <v>0</v>
      </c>
      <c r="Z22">
        <f>(V22-CQ22*(CV22+CW22)/1000)</f>
        <v>0</v>
      </c>
      <c r="AA22">
        <f>(-H22*44100)</f>
        <v>0</v>
      </c>
      <c r="AB22">
        <f>2*29.3*P22*0.92*(CX22-U22)</f>
        <v>0</v>
      </c>
      <c r="AC22">
        <f>2*0.95*5.67E-8*(((CX22+$B$9)+273)^4-(U22+273)^4)</f>
        <v>0</v>
      </c>
      <c r="AD22">
        <f>S22+AC22+AA22+AB22</f>
        <v>0</v>
      </c>
      <c r="AE22">
        <f>CU22*AS22*(CP22-CO22*(1000-AS22*CR22)/(1000-AS22*CQ22))/(100*CJ22)</f>
        <v>0</v>
      </c>
      <c r="AF22">
        <f>1000*CU22*AS22*(CQ22-CR22)/(100*CJ22*(1000-AS22*CQ22))</f>
        <v>0</v>
      </c>
      <c r="AG22">
        <f>(AH22 - AI22 - CV22*1E3/(8.314*(CX22+273.15)) * AK22/CU22 * AJ22) * CU22/(100*CJ22) * (1000 - CR22)/1000</f>
        <v>0</v>
      </c>
      <c r="AH22">
        <v>341.0469578694771</v>
      </c>
      <c r="AI22">
        <v>331.9635212121212</v>
      </c>
      <c r="AJ22">
        <v>-5.432597594074619E-05</v>
      </c>
      <c r="AK22">
        <v>67.22391205108426</v>
      </c>
      <c r="AL22">
        <f>(AN22 - AM22 + CV22*1E3/(8.314*(CX22+273.15)) * AP22/CU22 * AO22) * CU22/(100*CJ22) * 1000/(1000 - AN22)</f>
        <v>0</v>
      </c>
      <c r="AM22">
        <v>19.33961789727273</v>
      </c>
      <c r="AN22">
        <v>20.99777151515152</v>
      </c>
      <c r="AO22">
        <v>3.096262516067289E-06</v>
      </c>
      <c r="AP22">
        <v>78.55</v>
      </c>
      <c r="AQ22">
        <v>0</v>
      </c>
      <c r="AR22">
        <v>0</v>
      </c>
      <c r="AS22">
        <f>IF(AQ22*$H$15&gt;=AU22,1.0,(AU22/(AU22-AQ22*$H$15)))</f>
        <v>0</v>
      </c>
      <c r="AT22">
        <f>(AS22-1)*100</f>
        <v>0</v>
      </c>
      <c r="AU22">
        <f>MAX(0,($B$15+$C$15*DC22)/(1+$D$15*DC22)*CV22/(CX22+273)*$E$15)</f>
        <v>0</v>
      </c>
      <c r="AV22" t="s">
        <v>317</v>
      </c>
      <c r="AW22">
        <v>0</v>
      </c>
      <c r="AX22">
        <v>0</v>
      </c>
      <c r="AY22">
        <v>0</v>
      </c>
      <c r="AZ22">
        <f>1-AX22/AY22</f>
        <v>0</v>
      </c>
      <c r="BA22">
        <v>-1</v>
      </c>
      <c r="BB22" t="s">
        <v>332</v>
      </c>
      <c r="BC22">
        <v>9299.379999999999</v>
      </c>
      <c r="BD22">
        <v>1011.1884</v>
      </c>
      <c r="BE22">
        <v>1178.77</v>
      </c>
      <c r="BF22">
        <f>1-BD22/BE22</f>
        <v>0</v>
      </c>
      <c r="BG22">
        <v>0.5</v>
      </c>
      <c r="BH22">
        <f>CG22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317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473</v>
      </c>
      <c r="BY22">
        <v>130</v>
      </c>
      <c r="BZ22">
        <v>130</v>
      </c>
      <c r="CA22">
        <v>100</v>
      </c>
      <c r="CB22">
        <v>9299.379999999999</v>
      </c>
      <c r="CC22">
        <v>1162.73</v>
      </c>
      <c r="CD22">
        <v>-0.019787</v>
      </c>
      <c r="CE22">
        <v>1.26</v>
      </c>
      <c r="CF22">
        <f>$B$13*DD22+$C$13*DE22+$F$13*DF22*(1-DI22)</f>
        <v>0</v>
      </c>
      <c r="CG22">
        <f>CF22*CH22</f>
        <v>0</v>
      </c>
      <c r="CH22">
        <f>($B$13*$D$11+$C$13*$D$11+$F$13*((DS22+DK22)/MAX(DS22+DK22+DT22, 0.1)*$I$11+DT22/MAX(DS22+DK22+DT22, 0.1)*$J$11))/($B$13+$C$13+$F$13)</f>
        <v>0</v>
      </c>
      <c r="CI22">
        <f>($B$13*$K$11+$C$13*$K$11+$F$13*((DS22+DK22)/MAX(DS22+DK22+DT22, 0.1)*$P$11+DT22/MAX(DS22+DK22+DT22, 0.1)*$Q$11))/($B$13+$C$13+$F$13)</f>
        <v>0</v>
      </c>
      <c r="CJ22">
        <v>6</v>
      </c>
      <c r="CK22">
        <v>0.5</v>
      </c>
      <c r="CL22" t="s">
        <v>319</v>
      </c>
      <c r="CM22" t="b">
        <v>1</v>
      </c>
      <c r="CN22">
        <v>1628344226.75</v>
      </c>
      <c r="CO22">
        <v>324.9960666666667</v>
      </c>
      <c r="CP22">
        <v>334.4322666666666</v>
      </c>
      <c r="CQ22">
        <v>20.99932</v>
      </c>
      <c r="CR22">
        <v>19.34197333333333</v>
      </c>
      <c r="CS22">
        <v>325.0593</v>
      </c>
      <c r="CT22">
        <v>20.95837666666666</v>
      </c>
      <c r="CU22">
        <v>600.1744</v>
      </c>
      <c r="CV22">
        <v>98.16949333333332</v>
      </c>
      <c r="CW22">
        <v>0.1000941633333333</v>
      </c>
      <c r="CX22">
        <v>25.45238333333333</v>
      </c>
      <c r="CY22">
        <v>25.00088666666667</v>
      </c>
      <c r="CZ22">
        <v>999.9000000000002</v>
      </c>
      <c r="DA22">
        <v>0</v>
      </c>
      <c r="DB22">
        <v>0</v>
      </c>
      <c r="DC22">
        <v>9993.434000000001</v>
      </c>
      <c r="DD22">
        <v>0</v>
      </c>
      <c r="DE22">
        <v>64.27109999999999</v>
      </c>
      <c r="DF22">
        <v>700.0075999999998</v>
      </c>
      <c r="DG22">
        <v>0.9429957999999999</v>
      </c>
      <c r="DH22">
        <v>0.05700401333333332</v>
      </c>
      <c r="DI22">
        <v>0</v>
      </c>
      <c r="DJ22">
        <v>1011.167</v>
      </c>
      <c r="DK22">
        <v>4.999719999999999</v>
      </c>
      <c r="DL22">
        <v>6911.27</v>
      </c>
      <c r="DM22">
        <v>6056.385333333335</v>
      </c>
      <c r="DN22">
        <v>36.65599999999999</v>
      </c>
      <c r="DO22">
        <v>39.6789</v>
      </c>
      <c r="DP22">
        <v>37.97689999999999</v>
      </c>
      <c r="DQ22">
        <v>39.12049999999999</v>
      </c>
      <c r="DR22">
        <v>38.82669999999999</v>
      </c>
      <c r="DS22">
        <v>655.3890000000002</v>
      </c>
      <c r="DT22">
        <v>39.61666666666667</v>
      </c>
      <c r="DU22">
        <v>0</v>
      </c>
      <c r="DV22">
        <v>180.8000001907349</v>
      </c>
      <c r="DW22">
        <v>0</v>
      </c>
      <c r="DX22">
        <v>1011.1884</v>
      </c>
      <c r="DY22">
        <v>0.1938461570476455</v>
      </c>
      <c r="DZ22">
        <v>-5.176153856415691</v>
      </c>
      <c r="EA22">
        <v>6910.972</v>
      </c>
      <c r="EB22">
        <v>15</v>
      </c>
      <c r="EC22">
        <v>1628344131.5</v>
      </c>
      <c r="ED22" t="s">
        <v>333</v>
      </c>
      <c r="EE22">
        <v>1628344125.5</v>
      </c>
      <c r="EF22">
        <v>1628344131.5</v>
      </c>
      <c r="EG22">
        <v>214</v>
      </c>
      <c r="EH22">
        <v>-0.149</v>
      </c>
      <c r="EI22">
        <v>0.004</v>
      </c>
      <c r="EJ22">
        <v>-0.137</v>
      </c>
      <c r="EK22">
        <v>0.035</v>
      </c>
      <c r="EL22">
        <v>335</v>
      </c>
      <c r="EM22">
        <v>19</v>
      </c>
      <c r="EN22">
        <v>0.09</v>
      </c>
      <c r="EO22">
        <v>0.07000000000000001</v>
      </c>
      <c r="EP22">
        <v>-9.439520731707317</v>
      </c>
      <c r="EQ22">
        <v>0.02180550522650029</v>
      </c>
      <c r="ER22">
        <v>0.02488246952592351</v>
      </c>
      <c r="ES22">
        <v>1</v>
      </c>
      <c r="ET22">
        <v>1</v>
      </c>
      <c r="EU22">
        <v>1</v>
      </c>
      <c r="EV22" t="s">
        <v>321</v>
      </c>
      <c r="EW22">
        <v>100</v>
      </c>
      <c r="EX22">
        <v>100</v>
      </c>
      <c r="EY22">
        <v>-0.063</v>
      </c>
      <c r="EZ22">
        <v>0.0409</v>
      </c>
      <c r="FA22">
        <v>-0.5507530519044734</v>
      </c>
      <c r="FB22">
        <v>0.0006196721082834446</v>
      </c>
      <c r="FC22">
        <v>6.657282896647206E-06</v>
      </c>
      <c r="FD22">
        <v>-1.215210586769467E-08</v>
      </c>
      <c r="FE22">
        <v>-0.2664278639968129</v>
      </c>
      <c r="FF22">
        <v>0.03599188791547442</v>
      </c>
      <c r="FG22">
        <v>-0.001583023125146076</v>
      </c>
      <c r="FH22">
        <v>2.698237968392007E-05</v>
      </c>
      <c r="FI22">
        <v>142</v>
      </c>
      <c r="FJ22">
        <v>527</v>
      </c>
      <c r="FK22">
        <v>19</v>
      </c>
      <c r="FL22">
        <v>23</v>
      </c>
      <c r="FM22">
        <v>1.8</v>
      </c>
      <c r="FN22">
        <v>1.7</v>
      </c>
      <c r="FO22">
        <v>0.916748</v>
      </c>
      <c r="FP22">
        <v>2.64771</v>
      </c>
      <c r="FQ22">
        <v>1.54785</v>
      </c>
      <c r="FR22">
        <v>2.35718</v>
      </c>
      <c r="FS22">
        <v>1.44897</v>
      </c>
      <c r="FT22">
        <v>2.42065</v>
      </c>
      <c r="FU22">
        <v>38.3056</v>
      </c>
      <c r="FV22">
        <v>24.2364</v>
      </c>
      <c r="FW22">
        <v>18</v>
      </c>
      <c r="FX22">
        <v>635.612</v>
      </c>
      <c r="FY22">
        <v>377.558</v>
      </c>
      <c r="FZ22">
        <v>22.7002</v>
      </c>
      <c r="GA22">
        <v>28.4851</v>
      </c>
      <c r="GB22">
        <v>30.0001</v>
      </c>
      <c r="GC22">
        <v>28.4612</v>
      </c>
      <c r="GD22">
        <v>28.4627</v>
      </c>
      <c r="GE22">
        <v>18.3158</v>
      </c>
      <c r="GF22">
        <v>38.5847</v>
      </c>
      <c r="GG22">
        <v>0</v>
      </c>
      <c r="GH22">
        <v>22.7006</v>
      </c>
      <c r="GI22">
        <v>334.429</v>
      </c>
      <c r="GJ22">
        <v>19.3862</v>
      </c>
      <c r="GK22">
        <v>100.474</v>
      </c>
      <c r="GL22">
        <v>100.33</v>
      </c>
    </row>
    <row r="23" spans="1:194">
      <c r="A23">
        <v>5</v>
      </c>
      <c r="B23">
        <v>1628344416</v>
      </c>
      <c r="C23">
        <v>902.5</v>
      </c>
      <c r="D23" t="s">
        <v>334</v>
      </c>
      <c r="E23" t="s">
        <v>335</v>
      </c>
      <c r="F23">
        <v>15</v>
      </c>
      <c r="G23">
        <v>1628344408.25</v>
      </c>
      <c r="H23">
        <f>(I23)/1000</f>
        <v>0</v>
      </c>
      <c r="I23">
        <f>IF(CM23, AL23, AF23)</f>
        <v>0</v>
      </c>
      <c r="J23">
        <f>IF(CM23, AG23, AE23)</f>
        <v>0</v>
      </c>
      <c r="K23">
        <f>CO23 - IF(AS23&gt;1, J23*CJ23*100.0/(AU23*DC23), 0)</f>
        <v>0</v>
      </c>
      <c r="L23">
        <f>((R23-H23/2)*K23-J23)/(R23+H23/2)</f>
        <v>0</v>
      </c>
      <c r="M23">
        <f>L23*(CV23+CW23)/1000.0</f>
        <v>0</v>
      </c>
      <c r="N23">
        <f>(CO23 - IF(AS23&gt;1, J23*CJ23*100.0/(AU23*DC23), 0))*(CV23+CW23)/1000.0</f>
        <v>0</v>
      </c>
      <c r="O23">
        <f>2.0/((1/Q23-1/P23)+SIGN(Q23)*SQRT((1/Q23-1/P23)*(1/Q23-1/P23) + 4*CK23/((CK23+1)*(CK23+1))*(2*1/Q23*1/P23-1/P23*1/P23)))</f>
        <v>0</v>
      </c>
      <c r="P23">
        <f>IF(LEFT(CL23,1)&lt;&gt;"0",IF(LEFT(CL23,1)="1",3.0,$B$7),$D$5+$E$5*(DC23*CV23/($K$5*1000))+$F$5*(DC23*CV23/($K$5*1000))*MAX(MIN(CJ23,$J$5),$I$5)*MAX(MIN(CJ23,$J$5),$I$5)+$G$5*MAX(MIN(CJ23,$J$5),$I$5)*(DC23*CV23/($K$5*1000))+$H$5*(DC23*CV23/($K$5*1000))*(DC23*CV23/($K$5*1000)))</f>
        <v>0</v>
      </c>
      <c r="Q23">
        <f>H23*(1000-(1000*0.61365*exp(17.502*U23/(240.97+U23))/(CV23+CW23)+CQ23)/2)/(1000*0.61365*exp(17.502*U23/(240.97+U23))/(CV23+CW23)-CQ23)</f>
        <v>0</v>
      </c>
      <c r="R23">
        <f>1/((CK23+1)/(O23/1.6)+1/(P23/1.37)) + CK23/((CK23+1)/(O23/1.6) + CK23/(P23/1.37))</f>
        <v>0</v>
      </c>
      <c r="S23">
        <f>(CF23*CI23)</f>
        <v>0</v>
      </c>
      <c r="T23">
        <f>(CX23+(S23+2*0.95*5.67E-8*(((CX23+$B$9)+273)^4-(CX23+273)^4)-44100*H23)/(1.84*29.3*P23+8*0.95*5.67E-8*(CX23+273)^3))</f>
        <v>0</v>
      </c>
      <c r="U23">
        <f>($C$9*CY23+$D$9*CZ23+$E$9*T23)</f>
        <v>0</v>
      </c>
      <c r="V23">
        <f>0.61365*exp(17.502*U23/(240.97+U23))</f>
        <v>0</v>
      </c>
      <c r="W23">
        <f>(X23/Y23*100)</f>
        <v>0</v>
      </c>
      <c r="X23">
        <f>CQ23*(CV23+CW23)/1000</f>
        <v>0</v>
      </c>
      <c r="Y23">
        <f>0.61365*exp(17.502*CX23/(240.97+CX23))</f>
        <v>0</v>
      </c>
      <c r="Z23">
        <f>(V23-CQ23*(CV23+CW23)/1000)</f>
        <v>0</v>
      </c>
      <c r="AA23">
        <f>(-H23*44100)</f>
        <v>0</v>
      </c>
      <c r="AB23">
        <f>2*29.3*P23*0.92*(CX23-U23)</f>
        <v>0</v>
      </c>
      <c r="AC23">
        <f>2*0.95*5.67E-8*(((CX23+$B$9)+273)^4-(U23+273)^4)</f>
        <v>0</v>
      </c>
      <c r="AD23">
        <f>S23+AC23+AA23+AB23</f>
        <v>0</v>
      </c>
      <c r="AE23">
        <f>CU23*AS23*(CP23-CO23*(1000-AS23*CR23)/(1000-AS23*CQ23))/(100*CJ23)</f>
        <v>0</v>
      </c>
      <c r="AF23">
        <f>1000*CU23*AS23*(CQ23-CR23)/(100*CJ23*(1000-AS23*CQ23))</f>
        <v>0</v>
      </c>
      <c r="AG23">
        <f>(AH23 - AI23 - CV23*1E3/(8.314*(CX23+273.15)) * AK23/CU23 * AJ23) * CU23/(100*CJ23) * (1000 - CR23)/1000</f>
        <v>0</v>
      </c>
      <c r="AH23">
        <v>315.2598233956442</v>
      </c>
      <c r="AI23">
        <v>306.4311393939392</v>
      </c>
      <c r="AJ23">
        <v>1.909338725274461E-05</v>
      </c>
      <c r="AK23">
        <v>67.22444110064025</v>
      </c>
      <c r="AL23">
        <f>(AN23 - AM23 + CV23*1E3/(8.314*(CX23+273.15)) * AP23/CU23 * AO23) * CU23/(100*CJ23) * 1000/(1000 - AN23)</f>
        <v>0</v>
      </c>
      <c r="AM23">
        <v>19.31209947324675</v>
      </c>
      <c r="AN23">
        <v>21.00575272727273</v>
      </c>
      <c r="AO23">
        <v>-1.457416267943133E-05</v>
      </c>
      <c r="AP23">
        <v>78.55</v>
      </c>
      <c r="AQ23">
        <v>0</v>
      </c>
      <c r="AR23">
        <v>0</v>
      </c>
      <c r="AS23">
        <f>IF(AQ23*$H$15&gt;=AU23,1.0,(AU23/(AU23-AQ23*$H$15)))</f>
        <v>0</v>
      </c>
      <c r="AT23">
        <f>(AS23-1)*100</f>
        <v>0</v>
      </c>
      <c r="AU23">
        <f>MAX(0,($B$15+$C$15*DC23)/(1+$D$15*DC23)*CV23/(CX23+273)*$E$15)</f>
        <v>0</v>
      </c>
      <c r="AV23" t="s">
        <v>317</v>
      </c>
      <c r="AW23">
        <v>0</v>
      </c>
      <c r="AX23">
        <v>0</v>
      </c>
      <c r="AY23">
        <v>0</v>
      </c>
      <c r="AZ23">
        <f>1-AX23/AY23</f>
        <v>0</v>
      </c>
      <c r="BA23">
        <v>-1</v>
      </c>
      <c r="BB23" t="s">
        <v>336</v>
      </c>
      <c r="BC23">
        <v>9300.33</v>
      </c>
      <c r="BD23">
        <v>1011.024230769231</v>
      </c>
      <c r="BE23">
        <v>1170.64</v>
      </c>
      <c r="BF23">
        <f>1-BD23/BE23</f>
        <v>0</v>
      </c>
      <c r="BG23">
        <v>0.5</v>
      </c>
      <c r="BH23">
        <f>CG23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317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v>474</v>
      </c>
      <c r="BY23">
        <v>130</v>
      </c>
      <c r="BZ23">
        <v>130</v>
      </c>
      <c r="CA23">
        <v>100</v>
      </c>
      <c r="CB23">
        <v>9300.33</v>
      </c>
      <c r="CC23">
        <v>1159.43</v>
      </c>
      <c r="CD23">
        <v>-0.0197897</v>
      </c>
      <c r="CE23">
        <v>0.85</v>
      </c>
      <c r="CF23">
        <f>$B$13*DD23+$C$13*DE23+$F$13*DF23*(1-DI23)</f>
        <v>0</v>
      </c>
      <c r="CG23">
        <f>CF23*CH23</f>
        <v>0</v>
      </c>
      <c r="CH23">
        <f>($B$13*$D$11+$C$13*$D$11+$F$13*((DS23+DK23)/MAX(DS23+DK23+DT23, 0.1)*$I$11+DT23/MAX(DS23+DK23+DT23, 0.1)*$J$11))/($B$13+$C$13+$F$13)</f>
        <v>0</v>
      </c>
      <c r="CI23">
        <f>($B$13*$K$11+$C$13*$K$11+$F$13*((DS23+DK23)/MAX(DS23+DK23+DT23, 0.1)*$P$11+DT23/MAX(DS23+DK23+DT23, 0.1)*$Q$11))/($B$13+$C$13+$F$13)</f>
        <v>0</v>
      </c>
      <c r="CJ23">
        <v>6</v>
      </c>
      <c r="CK23">
        <v>0.5</v>
      </c>
      <c r="CL23" t="s">
        <v>319</v>
      </c>
      <c r="CM23" t="b">
        <v>1</v>
      </c>
      <c r="CN23">
        <v>1628344408.25</v>
      </c>
      <c r="CO23">
        <v>299.9912333333333</v>
      </c>
      <c r="CP23">
        <v>309.1536666666667</v>
      </c>
      <c r="CQ23">
        <v>21.00808</v>
      </c>
      <c r="CR23">
        <v>19.31591333333333</v>
      </c>
      <c r="CS23">
        <v>300.1040333333333</v>
      </c>
      <c r="CT23">
        <v>20.96573</v>
      </c>
      <c r="CU23">
        <v>600.1728999999999</v>
      </c>
      <c r="CV23">
        <v>98.16333</v>
      </c>
      <c r="CW23">
        <v>0.09998945666666666</v>
      </c>
      <c r="CX23">
        <v>25.41902333333332</v>
      </c>
      <c r="CY23">
        <v>24.99475000000001</v>
      </c>
      <c r="CZ23">
        <v>999.9000000000002</v>
      </c>
      <c r="DA23">
        <v>0</v>
      </c>
      <c r="DB23">
        <v>0</v>
      </c>
      <c r="DC23">
        <v>9997.867333333334</v>
      </c>
      <c r="DD23">
        <v>0</v>
      </c>
      <c r="DE23">
        <v>64.26730666666666</v>
      </c>
      <c r="DF23">
        <v>700.0008</v>
      </c>
      <c r="DG23">
        <v>0.9429935666666667</v>
      </c>
      <c r="DH23">
        <v>0.05700630999999999</v>
      </c>
      <c r="DI23">
        <v>0</v>
      </c>
      <c r="DJ23">
        <v>1011.022</v>
      </c>
      <c r="DK23">
        <v>4.999719999999999</v>
      </c>
      <c r="DL23">
        <v>6896.705</v>
      </c>
      <c r="DM23">
        <v>6056.322333333334</v>
      </c>
      <c r="DN23">
        <v>36.02066666666666</v>
      </c>
      <c r="DO23">
        <v>38.90393333333333</v>
      </c>
      <c r="DP23">
        <v>37.2748</v>
      </c>
      <c r="DQ23">
        <v>38.18699999999999</v>
      </c>
      <c r="DR23">
        <v>38.18699999999999</v>
      </c>
      <c r="DS23">
        <v>655.3816666666667</v>
      </c>
      <c r="DT23">
        <v>39.61800000000001</v>
      </c>
      <c r="DU23">
        <v>0</v>
      </c>
      <c r="DV23">
        <v>181.2000000476837</v>
      </c>
      <c r="DW23">
        <v>0</v>
      </c>
      <c r="DX23">
        <v>1011.024230769231</v>
      </c>
      <c r="DY23">
        <v>0.5459829063096925</v>
      </c>
      <c r="DZ23">
        <v>-0.06735033237542476</v>
      </c>
      <c r="EA23">
        <v>6896.674999999999</v>
      </c>
      <c r="EB23">
        <v>15</v>
      </c>
      <c r="EC23">
        <v>1628344310</v>
      </c>
      <c r="ED23" t="s">
        <v>337</v>
      </c>
      <c r="EE23">
        <v>1628344307</v>
      </c>
      <c r="EF23">
        <v>1628344310</v>
      </c>
      <c r="EG23">
        <v>215</v>
      </c>
      <c r="EH23">
        <v>-0.082</v>
      </c>
      <c r="EI23">
        <v>0.004</v>
      </c>
      <c r="EJ23">
        <v>-0.164</v>
      </c>
      <c r="EK23">
        <v>0.037</v>
      </c>
      <c r="EL23">
        <v>309</v>
      </c>
      <c r="EM23">
        <v>19</v>
      </c>
      <c r="EN23">
        <v>0.15</v>
      </c>
      <c r="EO23">
        <v>0.05</v>
      </c>
      <c r="EP23">
        <v>-9.152127073170732</v>
      </c>
      <c r="EQ23">
        <v>-0.09755205574914977</v>
      </c>
      <c r="ER23">
        <v>0.03643548854592198</v>
      </c>
      <c r="ES23">
        <v>1</v>
      </c>
      <c r="ET23">
        <v>1</v>
      </c>
      <c r="EU23">
        <v>1</v>
      </c>
      <c r="EV23" t="s">
        <v>321</v>
      </c>
      <c r="EW23">
        <v>100</v>
      </c>
      <c r="EX23">
        <v>100</v>
      </c>
      <c r="EY23">
        <v>-0.113</v>
      </c>
      <c r="EZ23">
        <v>0.0423</v>
      </c>
      <c r="FA23">
        <v>-0.5696876688139629</v>
      </c>
      <c r="FB23">
        <v>0.0006196721082834446</v>
      </c>
      <c r="FC23">
        <v>6.657282896647206E-06</v>
      </c>
      <c r="FD23">
        <v>-1.215210586769467E-08</v>
      </c>
      <c r="FE23">
        <v>-0.2650780122128812</v>
      </c>
      <c r="FF23">
        <v>0.03599188791547442</v>
      </c>
      <c r="FG23">
        <v>-0.001583023125146076</v>
      </c>
      <c r="FH23">
        <v>2.698237968392007E-05</v>
      </c>
      <c r="FI23">
        <v>142</v>
      </c>
      <c r="FJ23">
        <v>527</v>
      </c>
      <c r="FK23">
        <v>19</v>
      </c>
      <c r="FL23">
        <v>23</v>
      </c>
      <c r="FM23">
        <v>1.8</v>
      </c>
      <c r="FN23">
        <v>1.8</v>
      </c>
      <c r="FO23">
        <v>0.860596</v>
      </c>
      <c r="FP23">
        <v>2.64282</v>
      </c>
      <c r="FQ23">
        <v>1.54785</v>
      </c>
      <c r="FR23">
        <v>2.3584</v>
      </c>
      <c r="FS23">
        <v>1.44897</v>
      </c>
      <c r="FT23">
        <v>2.43774</v>
      </c>
      <c r="FU23">
        <v>38.3056</v>
      </c>
      <c r="FV23">
        <v>24.2364</v>
      </c>
      <c r="FW23">
        <v>18</v>
      </c>
      <c r="FX23">
        <v>635.5940000000001</v>
      </c>
      <c r="FY23">
        <v>377.558</v>
      </c>
      <c r="FZ23">
        <v>22.7761</v>
      </c>
      <c r="GA23">
        <v>28.4875</v>
      </c>
      <c r="GB23">
        <v>30.0002</v>
      </c>
      <c r="GC23">
        <v>28.4612</v>
      </c>
      <c r="GD23">
        <v>28.4627</v>
      </c>
      <c r="GE23">
        <v>17.2014</v>
      </c>
      <c r="GF23">
        <v>38.4412</v>
      </c>
      <c r="GG23">
        <v>0</v>
      </c>
      <c r="GH23">
        <v>22.7769</v>
      </c>
      <c r="GI23">
        <v>309.112</v>
      </c>
      <c r="GJ23">
        <v>19.3536</v>
      </c>
      <c r="GK23">
        <v>100.479</v>
      </c>
      <c r="GL23">
        <v>100.333</v>
      </c>
    </row>
    <row r="24" spans="1:194">
      <c r="A24">
        <v>6</v>
      </c>
      <c r="B24">
        <v>1628344598.5</v>
      </c>
      <c r="C24">
        <v>1085</v>
      </c>
      <c r="D24" t="s">
        <v>338</v>
      </c>
      <c r="E24" t="s">
        <v>339</v>
      </c>
      <c r="F24">
        <v>15</v>
      </c>
      <c r="G24">
        <v>1628344590.75</v>
      </c>
      <c r="H24">
        <f>(I24)/1000</f>
        <v>0</v>
      </c>
      <c r="I24">
        <f>IF(CM24, AL24, AF24)</f>
        <v>0</v>
      </c>
      <c r="J24">
        <f>IF(CM24, AG24, AE24)</f>
        <v>0</v>
      </c>
      <c r="K24">
        <f>CO24 - IF(AS24&gt;1, J24*CJ24*100.0/(AU24*DC24), 0)</f>
        <v>0</v>
      </c>
      <c r="L24">
        <f>((R24-H24/2)*K24-J24)/(R24+H24/2)</f>
        <v>0</v>
      </c>
      <c r="M24">
        <f>L24*(CV24+CW24)/1000.0</f>
        <v>0</v>
      </c>
      <c r="N24">
        <f>(CO24 - IF(AS24&gt;1, J24*CJ24*100.0/(AU24*DC24), 0))*(CV24+CW24)/1000.0</f>
        <v>0</v>
      </c>
      <c r="O24">
        <f>2.0/((1/Q24-1/P24)+SIGN(Q24)*SQRT((1/Q24-1/P24)*(1/Q24-1/P24) + 4*CK24/((CK24+1)*(CK24+1))*(2*1/Q24*1/P24-1/P24*1/P24)))</f>
        <v>0</v>
      </c>
      <c r="P24">
        <f>IF(LEFT(CL24,1)&lt;&gt;"0",IF(LEFT(CL24,1)="1",3.0,$B$7),$D$5+$E$5*(DC24*CV24/($K$5*1000))+$F$5*(DC24*CV24/($K$5*1000))*MAX(MIN(CJ24,$J$5),$I$5)*MAX(MIN(CJ24,$J$5),$I$5)+$G$5*MAX(MIN(CJ24,$J$5),$I$5)*(DC24*CV24/($K$5*1000))+$H$5*(DC24*CV24/($K$5*1000))*(DC24*CV24/($K$5*1000)))</f>
        <v>0</v>
      </c>
      <c r="Q24">
        <f>H24*(1000-(1000*0.61365*exp(17.502*U24/(240.97+U24))/(CV24+CW24)+CQ24)/2)/(1000*0.61365*exp(17.502*U24/(240.97+U24))/(CV24+CW24)-CQ24)</f>
        <v>0</v>
      </c>
      <c r="R24">
        <f>1/((CK24+1)/(O24/1.6)+1/(P24/1.37)) + CK24/((CK24+1)/(O24/1.6) + CK24/(P24/1.37))</f>
        <v>0</v>
      </c>
      <c r="S24">
        <f>(CF24*CI24)</f>
        <v>0</v>
      </c>
      <c r="T24">
        <f>(CX24+(S24+2*0.95*5.67E-8*(((CX24+$B$9)+273)^4-(CX24+273)^4)-44100*H24)/(1.84*29.3*P24+8*0.95*5.67E-8*(CX24+273)^3))</f>
        <v>0</v>
      </c>
      <c r="U24">
        <f>($C$9*CY24+$D$9*CZ24+$E$9*T24)</f>
        <v>0</v>
      </c>
      <c r="V24">
        <f>0.61365*exp(17.502*U24/(240.97+U24))</f>
        <v>0</v>
      </c>
      <c r="W24">
        <f>(X24/Y24*100)</f>
        <v>0</v>
      </c>
      <c r="X24">
        <f>CQ24*(CV24+CW24)/1000</f>
        <v>0</v>
      </c>
      <c r="Y24">
        <f>0.61365*exp(17.502*CX24/(240.97+CX24))</f>
        <v>0</v>
      </c>
      <c r="Z24">
        <f>(V24-CQ24*(CV24+CW24)/1000)</f>
        <v>0</v>
      </c>
      <c r="AA24">
        <f>(-H24*44100)</f>
        <v>0</v>
      </c>
      <c r="AB24">
        <f>2*29.3*P24*0.92*(CX24-U24)</f>
        <v>0</v>
      </c>
      <c r="AC24">
        <f>2*0.95*5.67E-8*(((CX24+$B$9)+273)^4-(U24+273)^4)</f>
        <v>0</v>
      </c>
      <c r="AD24">
        <f>S24+AC24+AA24+AB24</f>
        <v>0</v>
      </c>
      <c r="AE24">
        <f>CU24*AS24*(CP24-CO24*(1000-AS24*CR24)/(1000-AS24*CQ24))/(100*CJ24)</f>
        <v>0</v>
      </c>
      <c r="AF24">
        <f>1000*CU24*AS24*(CQ24-CR24)/(100*CJ24*(1000-AS24*CQ24))</f>
        <v>0</v>
      </c>
      <c r="AG24">
        <f>(AH24 - AI24 - CV24*1E3/(8.314*(CX24+273.15)) * AK24/CU24 * AJ24) * CU24/(100*CJ24) * (1000 - CR24)/1000</f>
        <v>0</v>
      </c>
      <c r="AH24">
        <v>289.332200419346</v>
      </c>
      <c r="AI24">
        <v>280.8928424242424</v>
      </c>
      <c r="AJ24">
        <v>-0.0003970707021346769</v>
      </c>
      <c r="AK24">
        <v>67.23384177245534</v>
      </c>
      <c r="AL24">
        <f>(AN24 - AM24 + CV24*1E3/(8.314*(CX24+273.15)) * AP24/CU24 * AO24) * CU24/(100*CJ24) * 1000/(1000 - AN24)</f>
        <v>0</v>
      </c>
      <c r="AM24">
        <v>19.30434223346321</v>
      </c>
      <c r="AN24">
        <v>21.03152787878787</v>
      </c>
      <c r="AO24">
        <v>2.224146224941477E-06</v>
      </c>
      <c r="AP24">
        <v>78.55</v>
      </c>
      <c r="AQ24">
        <v>0</v>
      </c>
      <c r="AR24">
        <v>0</v>
      </c>
      <c r="AS24">
        <f>IF(AQ24*$H$15&gt;=AU24,1.0,(AU24/(AU24-AQ24*$H$15)))</f>
        <v>0</v>
      </c>
      <c r="AT24">
        <f>(AS24-1)*100</f>
        <v>0</v>
      </c>
      <c r="AU24">
        <f>MAX(0,($B$15+$C$15*DC24)/(1+$D$15*DC24)*CV24/(CX24+273)*$E$15)</f>
        <v>0</v>
      </c>
      <c r="AV24" t="s">
        <v>317</v>
      </c>
      <c r="AW24">
        <v>0</v>
      </c>
      <c r="AX24">
        <v>0</v>
      </c>
      <c r="AY24">
        <v>0</v>
      </c>
      <c r="AZ24">
        <f>1-AX24/AY24</f>
        <v>0</v>
      </c>
      <c r="BA24">
        <v>-1</v>
      </c>
      <c r="BB24" t="s">
        <v>340</v>
      </c>
      <c r="BC24">
        <v>9300.99</v>
      </c>
      <c r="BD24">
        <v>1011.0776</v>
      </c>
      <c r="BE24">
        <v>1164.98</v>
      </c>
      <c r="BF24">
        <f>1-BD24/BE24</f>
        <v>0</v>
      </c>
      <c r="BG24">
        <v>0.5</v>
      </c>
      <c r="BH24">
        <f>CG24</f>
        <v>0</v>
      </c>
      <c r="BI24">
        <f>J24</f>
        <v>0</v>
      </c>
      <c r="BJ24">
        <f>BF24*BG24*BH24</f>
        <v>0</v>
      </c>
      <c r="BK24">
        <f>(BI24-BA24)/BH24</f>
        <v>0</v>
      </c>
      <c r="BL24">
        <f>(AY24-BE24)/BE24</f>
        <v>0</v>
      </c>
      <c r="BM24">
        <f>AX24/(AZ24+AX24/BE24)</f>
        <v>0</v>
      </c>
      <c r="BN24" t="s">
        <v>317</v>
      </c>
      <c r="BO24">
        <v>0</v>
      </c>
      <c r="BP24">
        <f>IF(BO24&lt;&gt;0, BO24, BM24)</f>
        <v>0</v>
      </c>
      <c r="BQ24">
        <f>1-BP24/BE24</f>
        <v>0</v>
      </c>
      <c r="BR24">
        <f>(BE24-BD24)/(BE24-BP24)</f>
        <v>0</v>
      </c>
      <c r="BS24">
        <f>(AY24-BE24)/(AY24-BP24)</f>
        <v>0</v>
      </c>
      <c r="BT24">
        <f>(BE24-BD24)/(BE24-AX24)</f>
        <v>0</v>
      </c>
      <c r="BU24">
        <f>(AY24-BE24)/(AY24-AX24)</f>
        <v>0</v>
      </c>
      <c r="BV24">
        <f>(BR24*BP24/BD24)</f>
        <v>0</v>
      </c>
      <c r="BW24">
        <f>(1-BV24)</f>
        <v>0</v>
      </c>
      <c r="BX24">
        <v>475</v>
      </c>
      <c r="BY24">
        <v>130</v>
      </c>
      <c r="BZ24">
        <v>130</v>
      </c>
      <c r="CA24">
        <v>100</v>
      </c>
      <c r="CB24">
        <v>9300.99</v>
      </c>
      <c r="CC24">
        <v>1153.1</v>
      </c>
      <c r="CD24">
        <v>-0.0197914</v>
      </c>
      <c r="CE24">
        <v>-0.21</v>
      </c>
      <c r="CF24">
        <f>$B$13*DD24+$C$13*DE24+$F$13*DF24*(1-DI24)</f>
        <v>0</v>
      </c>
      <c r="CG24">
        <f>CF24*CH24</f>
        <v>0</v>
      </c>
      <c r="CH24">
        <f>($B$13*$D$11+$C$13*$D$11+$F$13*((DS24+DK24)/MAX(DS24+DK24+DT24, 0.1)*$I$11+DT24/MAX(DS24+DK24+DT24, 0.1)*$J$11))/($B$13+$C$13+$F$13)</f>
        <v>0</v>
      </c>
      <c r="CI24">
        <f>($B$13*$K$11+$C$13*$K$11+$F$13*((DS24+DK24)/MAX(DS24+DK24+DT24, 0.1)*$P$11+DT24/MAX(DS24+DK24+DT24, 0.1)*$Q$11))/($B$13+$C$13+$F$13)</f>
        <v>0</v>
      </c>
      <c r="CJ24">
        <v>6</v>
      </c>
      <c r="CK24">
        <v>0.5</v>
      </c>
      <c r="CL24" t="s">
        <v>319</v>
      </c>
      <c r="CM24" t="b">
        <v>1</v>
      </c>
      <c r="CN24">
        <v>1628344590.75</v>
      </c>
      <c r="CO24">
        <v>275.0094333333333</v>
      </c>
      <c r="CP24">
        <v>283.7550666666667</v>
      </c>
      <c r="CQ24">
        <v>21.02794333333333</v>
      </c>
      <c r="CR24">
        <v>19.30579333333333</v>
      </c>
      <c r="CS24">
        <v>275.1594333333333</v>
      </c>
      <c r="CT24">
        <v>20.98416666666667</v>
      </c>
      <c r="CU24">
        <v>600.1711999999999</v>
      </c>
      <c r="CV24">
        <v>98.15792666666667</v>
      </c>
      <c r="CW24">
        <v>0.10002182</v>
      </c>
      <c r="CX24">
        <v>25.39631333333334</v>
      </c>
      <c r="CY24">
        <v>24.99816000000001</v>
      </c>
      <c r="CZ24">
        <v>999.9000000000002</v>
      </c>
      <c r="DA24">
        <v>0</v>
      </c>
      <c r="DB24">
        <v>0</v>
      </c>
      <c r="DC24">
        <v>9997.271000000001</v>
      </c>
      <c r="DD24">
        <v>0</v>
      </c>
      <c r="DE24">
        <v>64.21419999999998</v>
      </c>
      <c r="DF24">
        <v>699.9887999999997</v>
      </c>
      <c r="DG24">
        <v>0.9430092000000001</v>
      </c>
      <c r="DH24">
        <v>0.05699078999999999</v>
      </c>
      <c r="DI24">
        <v>0</v>
      </c>
      <c r="DJ24">
        <v>1011.074333333333</v>
      </c>
      <c r="DK24">
        <v>4.999719999999999</v>
      </c>
      <c r="DL24">
        <v>6888.408666666666</v>
      </c>
      <c r="DM24">
        <v>6056.245666666666</v>
      </c>
      <c r="DN24">
        <v>35.625</v>
      </c>
      <c r="DO24">
        <v>38.56199999999999</v>
      </c>
      <c r="DP24">
        <v>36.86659999999999</v>
      </c>
      <c r="DQ24">
        <v>37.82039999999999</v>
      </c>
      <c r="DR24">
        <v>37.81199999999999</v>
      </c>
      <c r="DS24">
        <v>655.3806666666665</v>
      </c>
      <c r="DT24">
        <v>39.60633333333332</v>
      </c>
      <c r="DU24">
        <v>0</v>
      </c>
      <c r="DV24">
        <v>182</v>
      </c>
      <c r="DW24">
        <v>0</v>
      </c>
      <c r="DX24">
        <v>1011.0776</v>
      </c>
      <c r="DY24">
        <v>-0.2761538570242575</v>
      </c>
      <c r="DZ24">
        <v>-2.266153745536373</v>
      </c>
      <c r="EA24">
        <v>6888.4324</v>
      </c>
      <c r="EB24">
        <v>15</v>
      </c>
      <c r="EC24">
        <v>1628344517.5</v>
      </c>
      <c r="ED24" t="s">
        <v>341</v>
      </c>
      <c r="EE24">
        <v>1628344516</v>
      </c>
      <c r="EF24">
        <v>1628344517.5</v>
      </c>
      <c r="EG24">
        <v>216</v>
      </c>
      <c r="EH24">
        <v>-0.041</v>
      </c>
      <c r="EI24">
        <v>0.006</v>
      </c>
      <c r="EJ24">
        <v>-0.176</v>
      </c>
      <c r="EK24">
        <v>0.038</v>
      </c>
      <c r="EL24">
        <v>284</v>
      </c>
      <c r="EM24">
        <v>19</v>
      </c>
      <c r="EN24">
        <v>0.2</v>
      </c>
      <c r="EO24">
        <v>0.03</v>
      </c>
      <c r="EP24">
        <v>-8.752992682926831</v>
      </c>
      <c r="EQ24">
        <v>0.1997943554006984</v>
      </c>
      <c r="ER24">
        <v>0.03452940027057817</v>
      </c>
      <c r="ES24">
        <v>1</v>
      </c>
      <c r="ET24">
        <v>1</v>
      </c>
      <c r="EU24">
        <v>1</v>
      </c>
      <c r="EV24" t="s">
        <v>321</v>
      </c>
      <c r="EW24">
        <v>100</v>
      </c>
      <c r="EX24">
        <v>100</v>
      </c>
      <c r="EY24">
        <v>-0.15</v>
      </c>
      <c r="EZ24">
        <v>0.0438</v>
      </c>
      <c r="FA24">
        <v>-0.5714117138803173</v>
      </c>
      <c r="FB24">
        <v>0.0006196721082834446</v>
      </c>
      <c r="FC24">
        <v>6.657282896647206E-06</v>
      </c>
      <c r="FD24">
        <v>-1.215210586769467E-08</v>
      </c>
      <c r="FE24">
        <v>-0.2637395027679232</v>
      </c>
      <c r="FF24">
        <v>0.03599188791547442</v>
      </c>
      <c r="FG24">
        <v>-0.001583023125146076</v>
      </c>
      <c r="FH24">
        <v>2.698237968392007E-05</v>
      </c>
      <c r="FI24">
        <v>142</v>
      </c>
      <c r="FJ24">
        <v>527</v>
      </c>
      <c r="FK24">
        <v>19</v>
      </c>
      <c r="FL24">
        <v>23</v>
      </c>
      <c r="FM24">
        <v>1.4</v>
      </c>
      <c r="FN24">
        <v>1.4</v>
      </c>
      <c r="FO24">
        <v>0.804443</v>
      </c>
      <c r="FP24">
        <v>2.64893</v>
      </c>
      <c r="FQ24">
        <v>1.54785</v>
      </c>
      <c r="FR24">
        <v>2.3584</v>
      </c>
      <c r="FS24">
        <v>1.44897</v>
      </c>
      <c r="FT24">
        <v>2.43164</v>
      </c>
      <c r="FU24">
        <v>38.3301</v>
      </c>
      <c r="FV24">
        <v>24.2364</v>
      </c>
      <c r="FW24">
        <v>18</v>
      </c>
      <c r="FX24">
        <v>635.707</v>
      </c>
      <c r="FY24">
        <v>377.727</v>
      </c>
      <c r="FZ24">
        <v>22.7977</v>
      </c>
      <c r="GA24">
        <v>28.4991</v>
      </c>
      <c r="GB24">
        <v>30</v>
      </c>
      <c r="GC24">
        <v>28.4685</v>
      </c>
      <c r="GD24">
        <v>28.47</v>
      </c>
      <c r="GE24">
        <v>16.0797</v>
      </c>
      <c r="GF24">
        <v>38.1986</v>
      </c>
      <c r="GG24">
        <v>0</v>
      </c>
      <c r="GH24">
        <v>22.7971</v>
      </c>
      <c r="GI24">
        <v>283.726</v>
      </c>
      <c r="GJ24">
        <v>19.3112</v>
      </c>
      <c r="GK24">
        <v>100.474</v>
      </c>
      <c r="GL24">
        <v>100.331</v>
      </c>
    </row>
    <row r="25" spans="1:194">
      <c r="A25">
        <v>7</v>
      </c>
      <c r="B25">
        <v>1628344780</v>
      </c>
      <c r="C25">
        <v>1266.5</v>
      </c>
      <c r="D25" t="s">
        <v>342</v>
      </c>
      <c r="E25" t="s">
        <v>343</v>
      </c>
      <c r="F25">
        <v>15</v>
      </c>
      <c r="G25">
        <v>1628344772</v>
      </c>
      <c r="H25">
        <f>(I25)/1000</f>
        <v>0</v>
      </c>
      <c r="I25">
        <f>IF(CM25, AL25, AF25)</f>
        <v>0</v>
      </c>
      <c r="J25">
        <f>IF(CM25, AG25, AE25)</f>
        <v>0</v>
      </c>
      <c r="K25">
        <f>CO25 - IF(AS25&gt;1, J25*CJ25*100.0/(AU25*DC25), 0)</f>
        <v>0</v>
      </c>
      <c r="L25">
        <f>((R25-H25/2)*K25-J25)/(R25+H25/2)</f>
        <v>0</v>
      </c>
      <c r="M25">
        <f>L25*(CV25+CW25)/1000.0</f>
        <v>0</v>
      </c>
      <c r="N25">
        <f>(CO25 - IF(AS25&gt;1, J25*CJ25*100.0/(AU25*DC25), 0))*(CV25+CW25)/1000.0</f>
        <v>0</v>
      </c>
      <c r="O25">
        <f>2.0/((1/Q25-1/P25)+SIGN(Q25)*SQRT((1/Q25-1/P25)*(1/Q25-1/P25) + 4*CK25/((CK25+1)*(CK25+1))*(2*1/Q25*1/P25-1/P25*1/P25)))</f>
        <v>0</v>
      </c>
      <c r="P25">
        <f>IF(LEFT(CL25,1)&lt;&gt;"0",IF(LEFT(CL25,1)="1",3.0,$B$7),$D$5+$E$5*(DC25*CV25/($K$5*1000))+$F$5*(DC25*CV25/($K$5*1000))*MAX(MIN(CJ25,$J$5),$I$5)*MAX(MIN(CJ25,$J$5),$I$5)+$G$5*MAX(MIN(CJ25,$J$5),$I$5)*(DC25*CV25/($K$5*1000))+$H$5*(DC25*CV25/($K$5*1000))*(DC25*CV25/($K$5*1000)))</f>
        <v>0</v>
      </c>
      <c r="Q25">
        <f>H25*(1000-(1000*0.61365*exp(17.502*U25/(240.97+U25))/(CV25+CW25)+CQ25)/2)/(1000*0.61365*exp(17.502*U25/(240.97+U25))/(CV25+CW25)-CQ25)</f>
        <v>0</v>
      </c>
      <c r="R25">
        <f>1/((CK25+1)/(O25/1.6)+1/(P25/1.37)) + CK25/((CK25+1)/(O25/1.6) + CK25/(P25/1.37))</f>
        <v>0</v>
      </c>
      <c r="S25">
        <f>(CF25*CI25)</f>
        <v>0</v>
      </c>
      <c r="T25">
        <f>(CX25+(S25+2*0.95*5.67E-8*(((CX25+$B$9)+273)^4-(CX25+273)^4)-44100*H25)/(1.84*29.3*P25+8*0.95*5.67E-8*(CX25+273)^3))</f>
        <v>0</v>
      </c>
      <c r="U25">
        <f>($C$9*CY25+$D$9*CZ25+$E$9*T25)</f>
        <v>0</v>
      </c>
      <c r="V25">
        <f>0.61365*exp(17.502*U25/(240.97+U25))</f>
        <v>0</v>
      </c>
      <c r="W25">
        <f>(X25/Y25*100)</f>
        <v>0</v>
      </c>
      <c r="X25">
        <f>CQ25*(CV25+CW25)/1000</f>
        <v>0</v>
      </c>
      <c r="Y25">
        <f>0.61365*exp(17.502*CX25/(240.97+CX25))</f>
        <v>0</v>
      </c>
      <c r="Z25">
        <f>(V25-CQ25*(CV25+CW25)/1000)</f>
        <v>0</v>
      </c>
      <c r="AA25">
        <f>(-H25*44100)</f>
        <v>0</v>
      </c>
      <c r="AB25">
        <f>2*29.3*P25*0.92*(CX25-U25)</f>
        <v>0</v>
      </c>
      <c r="AC25">
        <f>2*0.95*5.67E-8*(((CX25+$B$9)+273)^4-(U25+273)^4)</f>
        <v>0</v>
      </c>
      <c r="AD25">
        <f>S25+AC25+AA25+AB25</f>
        <v>0</v>
      </c>
      <c r="AE25">
        <f>CU25*AS25*(CP25-CO25*(1000-AS25*CR25)/(1000-AS25*CQ25))/(100*CJ25)</f>
        <v>0</v>
      </c>
      <c r="AF25">
        <f>1000*CU25*AS25*(CQ25-CR25)/(100*CJ25*(1000-AS25*CQ25))</f>
        <v>0</v>
      </c>
      <c r="AG25">
        <f>(AH25 - AI25 - CV25*1E3/(8.314*(CX25+273.15)) * AK25/CU25 * AJ25) * CU25/(100*CJ25) * (1000 - CR25)/1000</f>
        <v>0</v>
      </c>
      <c r="AH25">
        <v>263.3304272081567</v>
      </c>
      <c r="AI25">
        <v>255.3816121212119</v>
      </c>
      <c r="AJ25">
        <v>0.0002127777298733487</v>
      </c>
      <c r="AK25">
        <v>67.23635764576028</v>
      </c>
      <c r="AL25">
        <f>(AN25 - AM25 + CV25*1E3/(8.314*(CX25+273.15)) * AP25/CU25 * AO25) * CU25/(100*CJ25) * 1000/(1000 - AN25)</f>
        <v>0</v>
      </c>
      <c r="AM25">
        <v>19.25319690238095</v>
      </c>
      <c r="AN25">
        <v>21.02910181818181</v>
      </c>
      <c r="AO25">
        <v>1.58372294375566E-05</v>
      </c>
      <c r="AP25">
        <v>78.55</v>
      </c>
      <c r="AQ25">
        <v>0</v>
      </c>
      <c r="AR25">
        <v>0</v>
      </c>
      <c r="AS25">
        <f>IF(AQ25*$H$15&gt;=AU25,1.0,(AU25/(AU25-AQ25*$H$15)))</f>
        <v>0</v>
      </c>
      <c r="AT25">
        <f>(AS25-1)*100</f>
        <v>0</v>
      </c>
      <c r="AU25">
        <f>MAX(0,($B$15+$C$15*DC25)/(1+$D$15*DC25)*CV25/(CX25+273)*$E$15)</f>
        <v>0</v>
      </c>
      <c r="AV25" t="s">
        <v>317</v>
      </c>
      <c r="AW25">
        <v>0</v>
      </c>
      <c r="AX25">
        <v>0</v>
      </c>
      <c r="AY25">
        <v>0</v>
      </c>
      <c r="AZ25">
        <f>1-AX25/AY25</f>
        <v>0</v>
      </c>
      <c r="BA25">
        <v>-1</v>
      </c>
      <c r="BB25" t="s">
        <v>344</v>
      </c>
      <c r="BC25">
        <v>9301.34</v>
      </c>
      <c r="BD25">
        <v>1011.965</v>
      </c>
      <c r="BE25">
        <v>1163</v>
      </c>
      <c r="BF25">
        <f>1-BD25/BE25</f>
        <v>0</v>
      </c>
      <c r="BG25">
        <v>0.5</v>
      </c>
      <c r="BH25">
        <f>CG25</f>
        <v>0</v>
      </c>
      <c r="BI25">
        <f>J25</f>
        <v>0</v>
      </c>
      <c r="BJ25">
        <f>BF25*BG25*BH25</f>
        <v>0</v>
      </c>
      <c r="BK25">
        <f>(BI25-BA25)/BH25</f>
        <v>0</v>
      </c>
      <c r="BL25">
        <f>(AY25-BE25)/BE25</f>
        <v>0</v>
      </c>
      <c r="BM25">
        <f>AX25/(AZ25+AX25/BE25)</f>
        <v>0</v>
      </c>
      <c r="BN25" t="s">
        <v>317</v>
      </c>
      <c r="BO25">
        <v>0</v>
      </c>
      <c r="BP25">
        <f>IF(BO25&lt;&gt;0, BO25, BM25)</f>
        <v>0</v>
      </c>
      <c r="BQ25">
        <f>1-BP25/BE25</f>
        <v>0</v>
      </c>
      <c r="BR25">
        <f>(BE25-BD25)/(BE25-BP25)</f>
        <v>0</v>
      </c>
      <c r="BS25">
        <f>(AY25-BE25)/(AY25-BP25)</f>
        <v>0</v>
      </c>
      <c r="BT25">
        <f>(BE25-BD25)/(BE25-AX25)</f>
        <v>0</v>
      </c>
      <c r="BU25">
        <f>(AY25-BE25)/(AY25-AX25)</f>
        <v>0</v>
      </c>
      <c r="BV25">
        <f>(BR25*BP25/BD25)</f>
        <v>0</v>
      </c>
      <c r="BW25">
        <f>(1-BV25)</f>
        <v>0</v>
      </c>
      <c r="BX25">
        <v>476</v>
      </c>
      <c r="BY25">
        <v>130</v>
      </c>
      <c r="BZ25">
        <v>130</v>
      </c>
      <c r="CA25">
        <v>100</v>
      </c>
      <c r="CB25">
        <v>9301.34</v>
      </c>
      <c r="CC25">
        <v>1146.56</v>
      </c>
      <c r="CD25">
        <v>-0.0197923</v>
      </c>
      <c r="CE25">
        <v>1.51</v>
      </c>
      <c r="CF25">
        <f>$B$13*DD25+$C$13*DE25+$F$13*DF25*(1-DI25)</f>
        <v>0</v>
      </c>
      <c r="CG25">
        <f>CF25*CH25</f>
        <v>0</v>
      </c>
      <c r="CH25">
        <f>($B$13*$D$11+$C$13*$D$11+$F$13*((DS25+DK25)/MAX(DS25+DK25+DT25, 0.1)*$I$11+DT25/MAX(DS25+DK25+DT25, 0.1)*$J$11))/($B$13+$C$13+$F$13)</f>
        <v>0</v>
      </c>
      <c r="CI25">
        <f>($B$13*$K$11+$C$13*$K$11+$F$13*((DS25+DK25)/MAX(DS25+DK25+DT25, 0.1)*$P$11+DT25/MAX(DS25+DK25+DT25, 0.1)*$Q$11))/($B$13+$C$13+$F$13)</f>
        <v>0</v>
      </c>
      <c r="CJ25">
        <v>6</v>
      </c>
      <c r="CK25">
        <v>0.5</v>
      </c>
      <c r="CL25" t="s">
        <v>319</v>
      </c>
      <c r="CM25" t="b">
        <v>1</v>
      </c>
      <c r="CN25">
        <v>1628344772</v>
      </c>
      <c r="CO25">
        <v>249.9983548387097</v>
      </c>
      <c r="CP25">
        <v>258.2334516129033</v>
      </c>
      <c r="CQ25">
        <v>21.02816774193548</v>
      </c>
      <c r="CR25">
        <v>19.25448064516129</v>
      </c>
      <c r="CS25">
        <v>250.2162903225807</v>
      </c>
      <c r="CT25">
        <v>20.98247741935484</v>
      </c>
      <c r="CU25">
        <v>600.1735806451613</v>
      </c>
      <c r="CV25">
        <v>98.15156129032256</v>
      </c>
      <c r="CW25">
        <v>0.1000023193548387</v>
      </c>
      <c r="CX25">
        <v>25.38399677419355</v>
      </c>
      <c r="CY25">
        <v>24.9899935483871</v>
      </c>
      <c r="CZ25">
        <v>999.9000000000003</v>
      </c>
      <c r="DA25">
        <v>0</v>
      </c>
      <c r="DB25">
        <v>0</v>
      </c>
      <c r="DC25">
        <v>9998.834516129033</v>
      </c>
      <c r="DD25">
        <v>0</v>
      </c>
      <c r="DE25">
        <v>64.21419999999998</v>
      </c>
      <c r="DF25">
        <v>700.0154516129032</v>
      </c>
      <c r="DG25">
        <v>0.9430127419354839</v>
      </c>
      <c r="DH25">
        <v>0.05698726129032258</v>
      </c>
      <c r="DI25">
        <v>0</v>
      </c>
      <c r="DJ25">
        <v>1011.967419354839</v>
      </c>
      <c r="DK25">
        <v>4.999719999999999</v>
      </c>
      <c r="DL25">
        <v>6888.789677419355</v>
      </c>
      <c r="DM25">
        <v>6056.483548387097</v>
      </c>
      <c r="DN25">
        <v>35.375</v>
      </c>
      <c r="DO25">
        <v>38.30799999999999</v>
      </c>
      <c r="DP25">
        <v>36.61687096774193</v>
      </c>
      <c r="DQ25">
        <v>37.625</v>
      </c>
      <c r="DR25">
        <v>37.56199999999998</v>
      </c>
      <c r="DS25">
        <v>655.4080645161289</v>
      </c>
      <c r="DT25">
        <v>39.60516129032256</v>
      </c>
      <c r="DU25">
        <v>0</v>
      </c>
      <c r="DV25">
        <v>181.2000000476837</v>
      </c>
      <c r="DW25">
        <v>0</v>
      </c>
      <c r="DX25">
        <v>1011.965</v>
      </c>
      <c r="DY25">
        <v>0.2676923047638425</v>
      </c>
      <c r="DZ25">
        <v>-2.807521488299096</v>
      </c>
      <c r="EA25">
        <v>6888.471538461539</v>
      </c>
      <c r="EB25">
        <v>15</v>
      </c>
      <c r="EC25">
        <v>1628344658.5</v>
      </c>
      <c r="ED25" t="s">
        <v>345</v>
      </c>
      <c r="EE25">
        <v>1628344650</v>
      </c>
      <c r="EF25">
        <v>1628344658.5</v>
      </c>
      <c r="EG25">
        <v>217</v>
      </c>
      <c r="EH25">
        <v>-0.041</v>
      </c>
      <c r="EI25">
        <v>0.007</v>
      </c>
      <c r="EJ25">
        <v>-0.216</v>
      </c>
      <c r="EK25">
        <v>0.039</v>
      </c>
      <c r="EL25">
        <v>259</v>
      </c>
      <c r="EM25">
        <v>19</v>
      </c>
      <c r="EN25">
        <v>0.27</v>
      </c>
      <c r="EO25">
        <v>0.07000000000000001</v>
      </c>
      <c r="EP25">
        <v>-8.233911951219511</v>
      </c>
      <c r="EQ25">
        <v>-0.1146683623693534</v>
      </c>
      <c r="ER25">
        <v>0.02000486541057398</v>
      </c>
      <c r="ES25">
        <v>1</v>
      </c>
      <c r="ET25">
        <v>1</v>
      </c>
      <c r="EU25">
        <v>1</v>
      </c>
      <c r="EV25" t="s">
        <v>321</v>
      </c>
      <c r="EW25">
        <v>100</v>
      </c>
      <c r="EX25">
        <v>100</v>
      </c>
      <c r="EY25">
        <v>-0.218</v>
      </c>
      <c r="EZ25">
        <v>0.0457</v>
      </c>
      <c r="FA25">
        <v>-0.5993620996931147</v>
      </c>
      <c r="FB25">
        <v>0.0006196721082834446</v>
      </c>
      <c r="FC25">
        <v>6.657282896647206E-06</v>
      </c>
      <c r="FD25">
        <v>-1.215210586769467E-08</v>
      </c>
      <c r="FE25">
        <v>-0.2618225437733872</v>
      </c>
      <c r="FF25">
        <v>0.03599188791547442</v>
      </c>
      <c r="FG25">
        <v>-0.001583023125146076</v>
      </c>
      <c r="FH25">
        <v>2.698237968392007E-05</v>
      </c>
      <c r="FI25">
        <v>142</v>
      </c>
      <c r="FJ25">
        <v>527</v>
      </c>
      <c r="FK25">
        <v>19</v>
      </c>
      <c r="FL25">
        <v>23</v>
      </c>
      <c r="FM25">
        <v>2.2</v>
      </c>
      <c r="FN25">
        <v>2</v>
      </c>
      <c r="FO25">
        <v>0.74707</v>
      </c>
      <c r="FP25">
        <v>2.65625</v>
      </c>
      <c r="FQ25">
        <v>1.54785</v>
      </c>
      <c r="FR25">
        <v>2.3584</v>
      </c>
      <c r="FS25">
        <v>1.44897</v>
      </c>
      <c r="FT25">
        <v>2.36084</v>
      </c>
      <c r="FU25">
        <v>38.3301</v>
      </c>
      <c r="FV25">
        <v>24.2364</v>
      </c>
      <c r="FW25">
        <v>18</v>
      </c>
      <c r="FX25">
        <v>635.702</v>
      </c>
      <c r="FY25">
        <v>377.441</v>
      </c>
      <c r="FZ25">
        <v>22.8549</v>
      </c>
      <c r="GA25">
        <v>28.5013</v>
      </c>
      <c r="GB25">
        <v>30</v>
      </c>
      <c r="GC25">
        <v>28.4733</v>
      </c>
      <c r="GD25">
        <v>28.4749</v>
      </c>
      <c r="GE25">
        <v>14.9336</v>
      </c>
      <c r="GF25">
        <v>38.2385</v>
      </c>
      <c r="GG25">
        <v>0</v>
      </c>
      <c r="GH25">
        <v>22.8593</v>
      </c>
      <c r="GI25">
        <v>258.226</v>
      </c>
      <c r="GJ25">
        <v>19.2619</v>
      </c>
      <c r="GK25">
        <v>100.474</v>
      </c>
      <c r="GL25">
        <v>100.331</v>
      </c>
    </row>
    <row r="26" spans="1:194">
      <c r="A26">
        <v>8</v>
      </c>
      <c r="B26">
        <v>1628344961.5</v>
      </c>
      <c r="C26">
        <v>1448</v>
      </c>
      <c r="D26" t="s">
        <v>346</v>
      </c>
      <c r="E26" t="s">
        <v>347</v>
      </c>
      <c r="F26">
        <v>15</v>
      </c>
      <c r="G26">
        <v>1628344953.75</v>
      </c>
      <c r="H26">
        <f>(I26)/1000</f>
        <v>0</v>
      </c>
      <c r="I26">
        <f>IF(CM26, AL26, AF26)</f>
        <v>0</v>
      </c>
      <c r="J26">
        <f>IF(CM26, AG26, AE26)</f>
        <v>0</v>
      </c>
      <c r="K26">
        <f>CO26 - IF(AS26&gt;1, J26*CJ26*100.0/(AU26*DC26), 0)</f>
        <v>0</v>
      </c>
      <c r="L26">
        <f>((R26-H26/2)*K26-J26)/(R26+H26/2)</f>
        <v>0</v>
      </c>
      <c r="M26">
        <f>L26*(CV26+CW26)/1000.0</f>
        <v>0</v>
      </c>
      <c r="N26">
        <f>(CO26 - IF(AS26&gt;1, J26*CJ26*100.0/(AU26*DC26), 0))*(CV26+CW26)/1000.0</f>
        <v>0</v>
      </c>
      <c r="O26">
        <f>2.0/((1/Q26-1/P26)+SIGN(Q26)*SQRT((1/Q26-1/P26)*(1/Q26-1/P26) + 4*CK26/((CK26+1)*(CK26+1))*(2*1/Q26*1/P26-1/P26*1/P26)))</f>
        <v>0</v>
      </c>
      <c r="P26">
        <f>IF(LEFT(CL26,1)&lt;&gt;"0",IF(LEFT(CL26,1)="1",3.0,$B$7),$D$5+$E$5*(DC26*CV26/($K$5*1000))+$F$5*(DC26*CV26/($K$5*1000))*MAX(MIN(CJ26,$J$5),$I$5)*MAX(MIN(CJ26,$J$5),$I$5)+$G$5*MAX(MIN(CJ26,$J$5),$I$5)*(DC26*CV26/($K$5*1000))+$H$5*(DC26*CV26/($K$5*1000))*(DC26*CV26/($K$5*1000)))</f>
        <v>0</v>
      </c>
      <c r="Q26">
        <f>H26*(1000-(1000*0.61365*exp(17.502*U26/(240.97+U26))/(CV26+CW26)+CQ26)/2)/(1000*0.61365*exp(17.502*U26/(240.97+U26))/(CV26+CW26)-CQ26)</f>
        <v>0</v>
      </c>
      <c r="R26">
        <f>1/((CK26+1)/(O26/1.6)+1/(P26/1.37)) + CK26/((CK26+1)/(O26/1.6) + CK26/(P26/1.37))</f>
        <v>0</v>
      </c>
      <c r="S26">
        <f>(CF26*CI26)</f>
        <v>0</v>
      </c>
      <c r="T26">
        <f>(CX26+(S26+2*0.95*5.67E-8*(((CX26+$B$9)+273)^4-(CX26+273)^4)-44100*H26)/(1.84*29.3*P26+8*0.95*5.67E-8*(CX26+273)^3))</f>
        <v>0</v>
      </c>
      <c r="U26">
        <f>($C$9*CY26+$D$9*CZ26+$E$9*T26)</f>
        <v>0</v>
      </c>
      <c r="V26">
        <f>0.61365*exp(17.502*U26/(240.97+U26))</f>
        <v>0</v>
      </c>
      <c r="W26">
        <f>(X26/Y26*100)</f>
        <v>0</v>
      </c>
      <c r="X26">
        <f>CQ26*(CV26+CW26)/1000</f>
        <v>0</v>
      </c>
      <c r="Y26">
        <f>0.61365*exp(17.502*CX26/(240.97+CX26))</f>
        <v>0</v>
      </c>
      <c r="Z26">
        <f>(V26-CQ26*(CV26+CW26)/1000)</f>
        <v>0</v>
      </c>
      <c r="AA26">
        <f>(-H26*44100)</f>
        <v>0</v>
      </c>
      <c r="AB26">
        <f>2*29.3*P26*0.92*(CX26-U26)</f>
        <v>0</v>
      </c>
      <c r="AC26">
        <f>2*0.95*5.67E-8*(((CX26+$B$9)+273)^4-(U26+273)^4)</f>
        <v>0</v>
      </c>
      <c r="AD26">
        <f>S26+AC26+AA26+AB26</f>
        <v>0</v>
      </c>
      <c r="AE26">
        <f>CU26*AS26*(CP26-CO26*(1000-AS26*CR26)/(1000-AS26*CQ26))/(100*CJ26)</f>
        <v>0</v>
      </c>
      <c r="AF26">
        <f>1000*CU26*AS26*(CQ26-CR26)/(100*CJ26*(1000-AS26*CQ26))</f>
        <v>0</v>
      </c>
      <c r="AG26">
        <f>(AH26 - AI26 - CV26*1E3/(8.314*(CX26+273.15)) * AK26/CU26 * AJ26) * CU26/(100*CJ26) * (1000 - CR26)/1000</f>
        <v>0</v>
      </c>
      <c r="AH26">
        <v>237.1813188908091</v>
      </c>
      <c r="AI26">
        <v>229.8162727272727</v>
      </c>
      <c r="AJ26">
        <v>-0.0002456974159276525</v>
      </c>
      <c r="AK26">
        <v>67.2363587500212</v>
      </c>
      <c r="AL26">
        <f>(AN26 - AM26 + CV26*1E3/(8.314*(CX26+273.15)) * AP26/CU26 * AO26) * CU26/(100*CJ26) * 1000/(1000 - AN26)</f>
        <v>0</v>
      </c>
      <c r="AM26">
        <v>19.21415462454546</v>
      </c>
      <c r="AN26">
        <v>21.03201939393939</v>
      </c>
      <c r="AO26">
        <v>3.255064934982124E-06</v>
      </c>
      <c r="AP26">
        <v>78.54999999999998</v>
      </c>
      <c r="AQ26">
        <v>0</v>
      </c>
      <c r="AR26">
        <v>0</v>
      </c>
      <c r="AS26">
        <f>IF(AQ26*$H$15&gt;=AU26,1.0,(AU26/(AU26-AQ26*$H$15)))</f>
        <v>0</v>
      </c>
      <c r="AT26">
        <f>(AS26-1)*100</f>
        <v>0</v>
      </c>
      <c r="AU26">
        <f>MAX(0,($B$15+$C$15*DC26)/(1+$D$15*DC26)*CV26/(CX26+273)*$E$15)</f>
        <v>0</v>
      </c>
      <c r="AV26" t="s">
        <v>317</v>
      </c>
      <c r="AW26">
        <v>0</v>
      </c>
      <c r="AX26">
        <v>0</v>
      </c>
      <c r="AY26">
        <v>0</v>
      </c>
      <c r="AZ26">
        <f>1-AX26/AY26</f>
        <v>0</v>
      </c>
      <c r="BA26">
        <v>-1</v>
      </c>
      <c r="BB26" t="s">
        <v>348</v>
      </c>
      <c r="BC26">
        <v>9301.57</v>
      </c>
      <c r="BD26">
        <v>1013.8276</v>
      </c>
      <c r="BE26">
        <v>1154.22</v>
      </c>
      <c r="BF26">
        <f>1-BD26/BE26</f>
        <v>0</v>
      </c>
      <c r="BG26">
        <v>0.5</v>
      </c>
      <c r="BH26">
        <f>CG26</f>
        <v>0</v>
      </c>
      <c r="BI26">
        <f>J26</f>
        <v>0</v>
      </c>
      <c r="BJ26">
        <f>BF26*BG26*BH26</f>
        <v>0</v>
      </c>
      <c r="BK26">
        <f>(BI26-BA26)/BH26</f>
        <v>0</v>
      </c>
      <c r="BL26">
        <f>(AY26-BE26)/BE26</f>
        <v>0</v>
      </c>
      <c r="BM26">
        <f>AX26/(AZ26+AX26/BE26)</f>
        <v>0</v>
      </c>
      <c r="BN26" t="s">
        <v>317</v>
      </c>
      <c r="BO26">
        <v>0</v>
      </c>
      <c r="BP26">
        <f>IF(BO26&lt;&gt;0, BO26, BM26)</f>
        <v>0</v>
      </c>
      <c r="BQ26">
        <f>1-BP26/BE26</f>
        <v>0</v>
      </c>
      <c r="BR26">
        <f>(BE26-BD26)/(BE26-BP26)</f>
        <v>0</v>
      </c>
      <c r="BS26">
        <f>(AY26-BE26)/(AY26-BP26)</f>
        <v>0</v>
      </c>
      <c r="BT26">
        <f>(BE26-BD26)/(BE26-AX26)</f>
        <v>0</v>
      </c>
      <c r="BU26">
        <f>(AY26-BE26)/(AY26-AX26)</f>
        <v>0</v>
      </c>
      <c r="BV26">
        <f>(BR26*BP26/BD26)</f>
        <v>0</v>
      </c>
      <c r="BW26">
        <f>(1-BV26)</f>
        <v>0</v>
      </c>
      <c r="BX26">
        <v>477</v>
      </c>
      <c r="BY26">
        <v>130</v>
      </c>
      <c r="BZ26">
        <v>130</v>
      </c>
      <c r="CA26">
        <v>100</v>
      </c>
      <c r="CB26">
        <v>9301.57</v>
      </c>
      <c r="CC26">
        <v>1140.96</v>
      </c>
      <c r="CD26">
        <v>-0.0197928</v>
      </c>
      <c r="CE26">
        <v>0.8</v>
      </c>
      <c r="CF26">
        <f>$B$13*DD26+$C$13*DE26+$F$13*DF26*(1-DI26)</f>
        <v>0</v>
      </c>
      <c r="CG26">
        <f>CF26*CH26</f>
        <v>0</v>
      </c>
      <c r="CH26">
        <f>($B$13*$D$11+$C$13*$D$11+$F$13*((DS26+DK26)/MAX(DS26+DK26+DT26, 0.1)*$I$11+DT26/MAX(DS26+DK26+DT26, 0.1)*$J$11))/($B$13+$C$13+$F$13)</f>
        <v>0</v>
      </c>
      <c r="CI26">
        <f>($B$13*$K$11+$C$13*$K$11+$F$13*((DS26+DK26)/MAX(DS26+DK26+DT26, 0.1)*$P$11+DT26/MAX(DS26+DK26+DT26, 0.1)*$Q$11))/($B$13+$C$13+$F$13)</f>
        <v>0</v>
      </c>
      <c r="CJ26">
        <v>6</v>
      </c>
      <c r="CK26">
        <v>0.5</v>
      </c>
      <c r="CL26" t="s">
        <v>319</v>
      </c>
      <c r="CM26" t="b">
        <v>1</v>
      </c>
      <c r="CN26">
        <v>1628344953.75</v>
      </c>
      <c r="CO26">
        <v>224.9991333333333</v>
      </c>
      <c r="CP26">
        <v>232.6222666666667</v>
      </c>
      <c r="CQ26">
        <v>21.03228</v>
      </c>
      <c r="CR26">
        <v>19.21556666666667</v>
      </c>
      <c r="CS26">
        <v>225.3171666666667</v>
      </c>
      <c r="CT26">
        <v>20.98876666666666</v>
      </c>
      <c r="CU26">
        <v>600.1777000000001</v>
      </c>
      <c r="CV26">
        <v>98.15114333333334</v>
      </c>
      <c r="CW26">
        <v>0.1000593733333334</v>
      </c>
      <c r="CX26">
        <v>25.38011333333333</v>
      </c>
      <c r="CY26">
        <v>24.99976666666667</v>
      </c>
      <c r="CZ26">
        <v>999.9000000000002</v>
      </c>
      <c r="DA26">
        <v>0</v>
      </c>
      <c r="DB26">
        <v>0</v>
      </c>
      <c r="DC26">
        <v>9996.166333333336</v>
      </c>
      <c r="DD26">
        <v>0</v>
      </c>
      <c r="DE26">
        <v>64.16592999999999</v>
      </c>
      <c r="DF26">
        <v>700.0140333333334</v>
      </c>
      <c r="DG26">
        <v>0.9430137000000001</v>
      </c>
      <c r="DH26">
        <v>0.05698632</v>
      </c>
      <c r="DI26">
        <v>0</v>
      </c>
      <c r="DJ26">
        <v>1013.851666666667</v>
      </c>
      <c r="DK26">
        <v>4.999719999999999</v>
      </c>
      <c r="DL26">
        <v>6896.539333333334</v>
      </c>
      <c r="DM26">
        <v>6056.472666666668</v>
      </c>
      <c r="DN26">
        <v>35.187</v>
      </c>
      <c r="DO26">
        <v>38.125</v>
      </c>
      <c r="DP26">
        <v>36.42046666666666</v>
      </c>
      <c r="DQ26">
        <v>37.4832</v>
      </c>
      <c r="DR26">
        <v>37.43699999999999</v>
      </c>
      <c r="DS26">
        <v>655.4076666666665</v>
      </c>
      <c r="DT26">
        <v>39.60399999999999</v>
      </c>
      <c r="DU26">
        <v>0</v>
      </c>
      <c r="DV26">
        <v>180.8000001907349</v>
      </c>
      <c r="DW26">
        <v>0</v>
      </c>
      <c r="DX26">
        <v>1013.8276</v>
      </c>
      <c r="DY26">
        <v>-0.2646153894880624</v>
      </c>
      <c r="DZ26">
        <v>-2.582307781296189</v>
      </c>
      <c r="EA26">
        <v>6896.4844</v>
      </c>
      <c r="EB26">
        <v>15</v>
      </c>
      <c r="EC26">
        <v>1628344835.5</v>
      </c>
      <c r="ED26" t="s">
        <v>349</v>
      </c>
      <c r="EE26">
        <v>1628344835.5</v>
      </c>
      <c r="EF26">
        <v>1628344835</v>
      </c>
      <c r="EG26">
        <v>218</v>
      </c>
      <c r="EH26">
        <v>-0.042</v>
      </c>
      <c r="EI26">
        <v>0.003</v>
      </c>
      <c r="EJ26">
        <v>-0.288</v>
      </c>
      <c r="EK26">
        <v>0.037</v>
      </c>
      <c r="EL26">
        <v>233</v>
      </c>
      <c r="EM26">
        <v>19</v>
      </c>
      <c r="EN26">
        <v>0.24</v>
      </c>
      <c r="EO26">
        <v>0.07000000000000001</v>
      </c>
      <c r="EP26">
        <v>-7.621646341463415</v>
      </c>
      <c r="EQ26">
        <v>-0.05089191637634746</v>
      </c>
      <c r="ER26">
        <v>0.01988084453181091</v>
      </c>
      <c r="ES26">
        <v>1</v>
      </c>
      <c r="ET26">
        <v>1</v>
      </c>
      <c r="EU26">
        <v>1</v>
      </c>
      <c r="EV26" t="s">
        <v>321</v>
      </c>
      <c r="EW26">
        <v>100</v>
      </c>
      <c r="EX26">
        <v>100</v>
      </c>
      <c r="EY26">
        <v>-0.318</v>
      </c>
      <c r="EZ26">
        <v>0.0435</v>
      </c>
      <c r="FA26">
        <v>-0.656725126928687</v>
      </c>
      <c r="FB26">
        <v>0.0006196721082834446</v>
      </c>
      <c r="FC26">
        <v>6.657282896647206E-06</v>
      </c>
      <c r="FD26">
        <v>-1.215210586769467E-08</v>
      </c>
      <c r="FE26">
        <v>-0.2640232412205225</v>
      </c>
      <c r="FF26">
        <v>0.03599188791547442</v>
      </c>
      <c r="FG26">
        <v>-0.001583023125146076</v>
      </c>
      <c r="FH26">
        <v>2.698237968392007E-05</v>
      </c>
      <c r="FI26">
        <v>142</v>
      </c>
      <c r="FJ26">
        <v>527</v>
      </c>
      <c r="FK26">
        <v>19</v>
      </c>
      <c r="FL26">
        <v>23</v>
      </c>
      <c r="FM26">
        <v>2.1</v>
      </c>
      <c r="FN26">
        <v>2.1</v>
      </c>
      <c r="FO26">
        <v>0.689697</v>
      </c>
      <c r="FP26">
        <v>2.65259</v>
      </c>
      <c r="FQ26">
        <v>1.54785</v>
      </c>
      <c r="FR26">
        <v>2.3584</v>
      </c>
      <c r="FS26">
        <v>1.44897</v>
      </c>
      <c r="FT26">
        <v>2.38647</v>
      </c>
      <c r="FU26">
        <v>38.3301</v>
      </c>
      <c r="FV26">
        <v>24.2364</v>
      </c>
      <c r="FW26">
        <v>18</v>
      </c>
      <c r="FX26">
        <v>635.873</v>
      </c>
      <c r="FY26">
        <v>377.479</v>
      </c>
      <c r="FZ26">
        <v>22.8793</v>
      </c>
      <c r="GA26">
        <v>28.4924</v>
      </c>
      <c r="GB26">
        <v>30.0001</v>
      </c>
      <c r="GC26">
        <v>28.4685</v>
      </c>
      <c r="GD26">
        <v>28.47</v>
      </c>
      <c r="GE26">
        <v>13.7787</v>
      </c>
      <c r="GF26">
        <v>38.3169</v>
      </c>
      <c r="GG26">
        <v>0</v>
      </c>
      <c r="GH26">
        <v>22.88</v>
      </c>
      <c r="GI26">
        <v>232.656</v>
      </c>
      <c r="GJ26">
        <v>19.1647</v>
      </c>
      <c r="GK26">
        <v>100.474</v>
      </c>
      <c r="GL26">
        <v>100.335</v>
      </c>
    </row>
    <row r="27" spans="1:194">
      <c r="A27">
        <v>9</v>
      </c>
      <c r="B27">
        <v>1628345143</v>
      </c>
      <c r="C27">
        <v>1629.5</v>
      </c>
      <c r="D27" t="s">
        <v>350</v>
      </c>
      <c r="E27" t="s">
        <v>351</v>
      </c>
      <c r="F27">
        <v>15</v>
      </c>
      <c r="G27">
        <v>1628345135</v>
      </c>
      <c r="H27">
        <f>(I27)/1000</f>
        <v>0</v>
      </c>
      <c r="I27">
        <f>IF(CM27, AL27, AF27)</f>
        <v>0</v>
      </c>
      <c r="J27">
        <f>IF(CM27, AG27, AE27)</f>
        <v>0</v>
      </c>
      <c r="K27">
        <f>CO27 - IF(AS27&gt;1, J27*CJ27*100.0/(AU27*DC27), 0)</f>
        <v>0</v>
      </c>
      <c r="L27">
        <f>((R27-H27/2)*K27-J27)/(R27+H27/2)</f>
        <v>0</v>
      </c>
      <c r="M27">
        <f>L27*(CV27+CW27)/1000.0</f>
        <v>0</v>
      </c>
      <c r="N27">
        <f>(CO27 - IF(AS27&gt;1, J27*CJ27*100.0/(AU27*DC27), 0))*(CV27+CW27)/1000.0</f>
        <v>0</v>
      </c>
      <c r="O27">
        <f>2.0/((1/Q27-1/P27)+SIGN(Q27)*SQRT((1/Q27-1/P27)*(1/Q27-1/P27) + 4*CK27/((CK27+1)*(CK27+1))*(2*1/Q27*1/P27-1/P27*1/P27)))</f>
        <v>0</v>
      </c>
      <c r="P27">
        <f>IF(LEFT(CL27,1)&lt;&gt;"0",IF(LEFT(CL27,1)="1",3.0,$B$7),$D$5+$E$5*(DC27*CV27/($K$5*1000))+$F$5*(DC27*CV27/($K$5*1000))*MAX(MIN(CJ27,$J$5),$I$5)*MAX(MIN(CJ27,$J$5),$I$5)+$G$5*MAX(MIN(CJ27,$J$5),$I$5)*(DC27*CV27/($K$5*1000))+$H$5*(DC27*CV27/($K$5*1000))*(DC27*CV27/($K$5*1000)))</f>
        <v>0</v>
      </c>
      <c r="Q27">
        <f>H27*(1000-(1000*0.61365*exp(17.502*U27/(240.97+U27))/(CV27+CW27)+CQ27)/2)/(1000*0.61365*exp(17.502*U27/(240.97+U27))/(CV27+CW27)-CQ27)</f>
        <v>0</v>
      </c>
      <c r="R27">
        <f>1/((CK27+1)/(O27/1.6)+1/(P27/1.37)) + CK27/((CK27+1)/(O27/1.6) + CK27/(P27/1.37))</f>
        <v>0</v>
      </c>
      <c r="S27">
        <f>(CF27*CI27)</f>
        <v>0</v>
      </c>
      <c r="T27">
        <f>(CX27+(S27+2*0.95*5.67E-8*(((CX27+$B$9)+273)^4-(CX27+273)^4)-44100*H27)/(1.84*29.3*P27+8*0.95*5.67E-8*(CX27+273)^3))</f>
        <v>0</v>
      </c>
      <c r="U27">
        <f>($C$9*CY27+$D$9*CZ27+$E$9*T27)</f>
        <v>0</v>
      </c>
      <c r="V27">
        <f>0.61365*exp(17.502*U27/(240.97+U27))</f>
        <v>0</v>
      </c>
      <c r="W27">
        <f>(X27/Y27*100)</f>
        <v>0</v>
      </c>
      <c r="X27">
        <f>CQ27*(CV27+CW27)/1000</f>
        <v>0</v>
      </c>
      <c r="Y27">
        <f>0.61365*exp(17.502*CX27/(240.97+CX27))</f>
        <v>0</v>
      </c>
      <c r="Z27">
        <f>(V27-CQ27*(CV27+CW27)/1000)</f>
        <v>0</v>
      </c>
      <c r="AA27">
        <f>(-H27*44100)</f>
        <v>0</v>
      </c>
      <c r="AB27">
        <f>2*29.3*P27*0.92*(CX27-U27)</f>
        <v>0</v>
      </c>
      <c r="AC27">
        <f>2*0.95*5.67E-8*(((CX27+$B$9)+273)^4-(U27+273)^4)</f>
        <v>0</v>
      </c>
      <c r="AD27">
        <f>S27+AC27+AA27+AB27</f>
        <v>0</v>
      </c>
      <c r="AE27">
        <f>CU27*AS27*(CP27-CO27*(1000-AS27*CR27)/(1000-AS27*CQ27))/(100*CJ27)</f>
        <v>0</v>
      </c>
      <c r="AF27">
        <f>1000*CU27*AS27*(CQ27-CR27)/(100*CJ27*(1000-AS27*CQ27))</f>
        <v>0</v>
      </c>
      <c r="AG27">
        <f>(AH27 - AI27 - CV27*1E3/(8.314*(CX27+273.15)) * AK27/CU27 * AJ27) * CU27/(100*CJ27) * (1000 - CR27)/1000</f>
        <v>0</v>
      </c>
      <c r="AH27">
        <v>211.0555135922871</v>
      </c>
      <c r="AI27">
        <v>204.2734</v>
      </c>
      <c r="AJ27">
        <v>7.217388671648882E-06</v>
      </c>
      <c r="AK27">
        <v>67.23589791578358</v>
      </c>
      <c r="AL27">
        <f>(AN27 - AM27 + CV27*1E3/(8.314*(CX27+273.15)) * AP27/CU27 * AO27) * CU27/(100*CJ27) * 1000/(1000 - AN27)</f>
        <v>0</v>
      </c>
      <c r="AM27">
        <v>19.10964609658009</v>
      </c>
      <c r="AN27">
        <v>20.99083696969697</v>
      </c>
      <c r="AO27">
        <v>3.18483678486698E-05</v>
      </c>
      <c r="AP27">
        <v>78.55000000000001</v>
      </c>
      <c r="AQ27">
        <v>0</v>
      </c>
      <c r="AR27">
        <v>0</v>
      </c>
      <c r="AS27">
        <f>IF(AQ27*$H$15&gt;=AU27,1.0,(AU27/(AU27-AQ27*$H$15)))</f>
        <v>0</v>
      </c>
      <c r="AT27">
        <f>(AS27-1)*100</f>
        <v>0</v>
      </c>
      <c r="AU27">
        <f>MAX(0,($B$15+$C$15*DC27)/(1+$D$15*DC27)*CV27/(CX27+273)*$E$15)</f>
        <v>0</v>
      </c>
      <c r="AV27" t="s">
        <v>317</v>
      </c>
      <c r="AW27">
        <v>0</v>
      </c>
      <c r="AX27">
        <v>0</v>
      </c>
      <c r="AY27">
        <v>0</v>
      </c>
      <c r="AZ27">
        <f>1-AX27/AY27</f>
        <v>0</v>
      </c>
      <c r="BA27">
        <v>-1</v>
      </c>
      <c r="BB27" t="s">
        <v>352</v>
      </c>
      <c r="BC27">
        <v>9301.74</v>
      </c>
      <c r="BD27">
        <v>1016.947692307692</v>
      </c>
      <c r="BE27">
        <v>1147.2</v>
      </c>
      <c r="BF27">
        <f>1-BD27/BE27</f>
        <v>0</v>
      </c>
      <c r="BG27">
        <v>0.5</v>
      </c>
      <c r="BH27">
        <f>CG27</f>
        <v>0</v>
      </c>
      <c r="BI27">
        <f>J27</f>
        <v>0</v>
      </c>
      <c r="BJ27">
        <f>BF27*BG27*BH27</f>
        <v>0</v>
      </c>
      <c r="BK27">
        <f>(BI27-BA27)/BH27</f>
        <v>0</v>
      </c>
      <c r="BL27">
        <f>(AY27-BE27)/BE27</f>
        <v>0</v>
      </c>
      <c r="BM27">
        <f>AX27/(AZ27+AX27/BE27)</f>
        <v>0</v>
      </c>
      <c r="BN27" t="s">
        <v>317</v>
      </c>
      <c r="BO27">
        <v>0</v>
      </c>
      <c r="BP27">
        <f>IF(BO27&lt;&gt;0, BO27, BM27)</f>
        <v>0</v>
      </c>
      <c r="BQ27">
        <f>1-BP27/BE27</f>
        <v>0</v>
      </c>
      <c r="BR27">
        <f>(BE27-BD27)/(BE27-BP27)</f>
        <v>0</v>
      </c>
      <c r="BS27">
        <f>(AY27-BE27)/(AY27-BP27)</f>
        <v>0</v>
      </c>
      <c r="BT27">
        <f>(BE27-BD27)/(BE27-AX27)</f>
        <v>0</v>
      </c>
      <c r="BU27">
        <f>(AY27-BE27)/(AY27-AX27)</f>
        <v>0</v>
      </c>
      <c r="BV27">
        <f>(BR27*BP27/BD27)</f>
        <v>0</v>
      </c>
      <c r="BW27">
        <f>(1-BV27)</f>
        <v>0</v>
      </c>
      <c r="BX27">
        <v>478</v>
      </c>
      <c r="BY27">
        <v>130</v>
      </c>
      <c r="BZ27">
        <v>130</v>
      </c>
      <c r="CA27">
        <v>100</v>
      </c>
      <c r="CB27">
        <v>9301.74</v>
      </c>
      <c r="CC27">
        <v>1137.06</v>
      </c>
      <c r="CD27">
        <v>-0.0197932</v>
      </c>
      <c r="CE27">
        <v>0.61</v>
      </c>
      <c r="CF27">
        <f>$B$13*DD27+$C$13*DE27+$F$13*DF27*(1-DI27)</f>
        <v>0</v>
      </c>
      <c r="CG27">
        <f>CF27*CH27</f>
        <v>0</v>
      </c>
      <c r="CH27">
        <f>($B$13*$D$11+$C$13*$D$11+$F$13*((DS27+DK27)/MAX(DS27+DK27+DT27, 0.1)*$I$11+DT27/MAX(DS27+DK27+DT27, 0.1)*$J$11))/($B$13+$C$13+$F$13)</f>
        <v>0</v>
      </c>
      <c r="CI27">
        <f>($B$13*$K$11+$C$13*$K$11+$F$13*((DS27+DK27)/MAX(DS27+DK27+DT27, 0.1)*$P$11+DT27/MAX(DS27+DK27+DT27, 0.1)*$Q$11))/($B$13+$C$13+$F$13)</f>
        <v>0</v>
      </c>
      <c r="CJ27">
        <v>6</v>
      </c>
      <c r="CK27">
        <v>0.5</v>
      </c>
      <c r="CL27" t="s">
        <v>319</v>
      </c>
      <c r="CM27" t="b">
        <v>1</v>
      </c>
      <c r="CN27">
        <v>1628345135</v>
      </c>
      <c r="CO27">
        <v>199.9832580645161</v>
      </c>
      <c r="CP27">
        <v>206.9886129032258</v>
      </c>
      <c r="CQ27">
        <v>20.98957096774193</v>
      </c>
      <c r="CR27">
        <v>19.11116129032258</v>
      </c>
      <c r="CS27">
        <v>200.3995806451613</v>
      </c>
      <c r="CT27">
        <v>20.94657419354839</v>
      </c>
      <c r="CU27">
        <v>600.1725806451612</v>
      </c>
      <c r="CV27">
        <v>98.14559677419354</v>
      </c>
      <c r="CW27">
        <v>0.09999749032258064</v>
      </c>
      <c r="CX27">
        <v>25.37549354838709</v>
      </c>
      <c r="CY27">
        <v>24.99425483870968</v>
      </c>
      <c r="CZ27">
        <v>999.9000000000003</v>
      </c>
      <c r="DA27">
        <v>0</v>
      </c>
      <c r="DB27">
        <v>0</v>
      </c>
      <c r="DC27">
        <v>9997.922903225808</v>
      </c>
      <c r="DD27">
        <v>0</v>
      </c>
      <c r="DE27">
        <v>64.15740000000001</v>
      </c>
      <c r="DF27">
        <v>699.9883548387096</v>
      </c>
      <c r="DG27">
        <v>0.9430119354838709</v>
      </c>
      <c r="DH27">
        <v>0.05698806774193547</v>
      </c>
      <c r="DI27">
        <v>0</v>
      </c>
      <c r="DJ27">
        <v>1016.960322580645</v>
      </c>
      <c r="DK27">
        <v>4.999719999999999</v>
      </c>
      <c r="DL27">
        <v>6914.629677419354</v>
      </c>
      <c r="DM27">
        <v>6056.246451612903</v>
      </c>
      <c r="DN27">
        <v>35.07419354838709</v>
      </c>
      <c r="DO27">
        <v>38</v>
      </c>
      <c r="DP27">
        <v>36.29999999999999</v>
      </c>
      <c r="DQ27">
        <v>37.36483870967741</v>
      </c>
      <c r="DR27">
        <v>37.31199999999998</v>
      </c>
      <c r="DS27">
        <v>655.3825806451613</v>
      </c>
      <c r="DT27">
        <v>39.6032258064516</v>
      </c>
      <c r="DU27">
        <v>0</v>
      </c>
      <c r="DV27">
        <v>181.2000000476837</v>
      </c>
      <c r="DW27">
        <v>0</v>
      </c>
      <c r="DX27">
        <v>1016.947692307692</v>
      </c>
      <c r="DY27">
        <v>-0.09162392937236311</v>
      </c>
      <c r="DZ27">
        <v>-3.737093873129911</v>
      </c>
      <c r="EA27">
        <v>6914.731153846154</v>
      </c>
      <c r="EB27">
        <v>15</v>
      </c>
      <c r="EC27">
        <v>1628345017.5</v>
      </c>
      <c r="ED27" t="s">
        <v>353</v>
      </c>
      <c r="EE27">
        <v>1628345012.5</v>
      </c>
      <c r="EF27">
        <v>1628345017.5</v>
      </c>
      <c r="EG27">
        <v>219</v>
      </c>
      <c r="EH27">
        <v>0.033</v>
      </c>
      <c r="EI27">
        <v>0.004</v>
      </c>
      <c r="EJ27">
        <v>-0.337</v>
      </c>
      <c r="EK27">
        <v>0.036</v>
      </c>
      <c r="EL27">
        <v>208</v>
      </c>
      <c r="EM27">
        <v>19</v>
      </c>
      <c r="EN27">
        <v>0.22</v>
      </c>
      <c r="EO27">
        <v>0.05</v>
      </c>
      <c r="EP27">
        <v>-6.998395609756098</v>
      </c>
      <c r="EQ27">
        <v>-0.1830171428571425</v>
      </c>
      <c r="ER27">
        <v>0.02243650618955749</v>
      </c>
      <c r="ES27">
        <v>1</v>
      </c>
      <c r="ET27">
        <v>1</v>
      </c>
      <c r="EU27">
        <v>1</v>
      </c>
      <c r="EV27" t="s">
        <v>321</v>
      </c>
      <c r="EW27">
        <v>100</v>
      </c>
      <c r="EX27">
        <v>100</v>
      </c>
      <c r="EY27">
        <v>-0.417</v>
      </c>
      <c r="EZ27">
        <v>0.043</v>
      </c>
      <c r="FA27">
        <v>-0.4274563146310915</v>
      </c>
      <c r="FB27">
        <v>-0.002689139981982683</v>
      </c>
      <c r="FC27">
        <v>1.89439031474908E-05</v>
      </c>
      <c r="FD27">
        <v>-2.618056167905062E-08</v>
      </c>
      <c r="FE27">
        <v>-0.9496381375409988</v>
      </c>
      <c r="FF27">
        <v>0.1331664875871239</v>
      </c>
      <c r="FG27">
        <v>-0.006165924016093898</v>
      </c>
      <c r="FH27">
        <v>9.886315685854175E-05</v>
      </c>
      <c r="FI27">
        <v>11</v>
      </c>
      <c r="FJ27">
        <v>397</v>
      </c>
      <c r="FK27">
        <v>18</v>
      </c>
      <c r="FL27">
        <v>23</v>
      </c>
      <c r="FM27">
        <v>2.2</v>
      </c>
      <c r="FN27">
        <v>2.1</v>
      </c>
      <c r="FO27">
        <v>0.631104</v>
      </c>
      <c r="FP27">
        <v>2.65137</v>
      </c>
      <c r="FQ27">
        <v>1.54785</v>
      </c>
      <c r="FR27">
        <v>2.3584</v>
      </c>
      <c r="FS27">
        <v>1.44897</v>
      </c>
      <c r="FT27">
        <v>2.33765</v>
      </c>
      <c r="FU27">
        <v>38.3301</v>
      </c>
      <c r="FV27">
        <v>24.2364</v>
      </c>
      <c r="FW27">
        <v>18</v>
      </c>
      <c r="FX27">
        <v>635.803</v>
      </c>
      <c r="FY27">
        <v>377.368</v>
      </c>
      <c r="FZ27">
        <v>22.9084</v>
      </c>
      <c r="GA27">
        <v>28.4875</v>
      </c>
      <c r="GB27">
        <v>30.0002</v>
      </c>
      <c r="GC27">
        <v>28.4637</v>
      </c>
      <c r="GD27">
        <v>28.4676</v>
      </c>
      <c r="GE27">
        <v>12.6026</v>
      </c>
      <c r="GF27">
        <v>38.624</v>
      </c>
      <c r="GG27">
        <v>0</v>
      </c>
      <c r="GH27">
        <v>22.9093</v>
      </c>
      <c r="GI27">
        <v>207.028</v>
      </c>
      <c r="GJ27">
        <v>19.1244</v>
      </c>
      <c r="GK27">
        <v>100.477</v>
      </c>
      <c r="GL27">
        <v>100.335</v>
      </c>
    </row>
    <row r="28" spans="1:194">
      <c r="A28">
        <v>10</v>
      </c>
      <c r="B28">
        <v>1628345324.5</v>
      </c>
      <c r="C28">
        <v>1811</v>
      </c>
      <c r="D28" t="s">
        <v>354</v>
      </c>
      <c r="E28" t="s">
        <v>355</v>
      </c>
      <c r="F28">
        <v>15</v>
      </c>
      <c r="G28">
        <v>1628345316.5</v>
      </c>
      <c r="H28">
        <f>(I28)/1000</f>
        <v>0</v>
      </c>
      <c r="I28">
        <f>IF(CM28, AL28, AF28)</f>
        <v>0</v>
      </c>
      <c r="J28">
        <f>IF(CM28, AG28, AE28)</f>
        <v>0</v>
      </c>
      <c r="K28">
        <f>CO28 - IF(AS28&gt;1, J28*CJ28*100.0/(AU28*DC28), 0)</f>
        <v>0</v>
      </c>
      <c r="L28">
        <f>((R28-H28/2)*K28-J28)/(R28+H28/2)</f>
        <v>0</v>
      </c>
      <c r="M28">
        <f>L28*(CV28+CW28)/1000.0</f>
        <v>0</v>
      </c>
      <c r="N28">
        <f>(CO28 - IF(AS28&gt;1, J28*CJ28*100.0/(AU28*DC28), 0))*(CV28+CW28)/1000.0</f>
        <v>0</v>
      </c>
      <c r="O28">
        <f>2.0/((1/Q28-1/P28)+SIGN(Q28)*SQRT((1/Q28-1/P28)*(1/Q28-1/P28) + 4*CK28/((CK28+1)*(CK28+1))*(2*1/Q28*1/P28-1/P28*1/P28)))</f>
        <v>0</v>
      </c>
      <c r="P28">
        <f>IF(LEFT(CL28,1)&lt;&gt;"0",IF(LEFT(CL28,1)="1",3.0,$B$7),$D$5+$E$5*(DC28*CV28/($K$5*1000))+$F$5*(DC28*CV28/($K$5*1000))*MAX(MIN(CJ28,$J$5),$I$5)*MAX(MIN(CJ28,$J$5),$I$5)+$G$5*MAX(MIN(CJ28,$J$5),$I$5)*(DC28*CV28/($K$5*1000))+$H$5*(DC28*CV28/($K$5*1000))*(DC28*CV28/($K$5*1000)))</f>
        <v>0</v>
      </c>
      <c r="Q28">
        <f>H28*(1000-(1000*0.61365*exp(17.502*U28/(240.97+U28))/(CV28+CW28)+CQ28)/2)/(1000*0.61365*exp(17.502*U28/(240.97+U28))/(CV28+CW28)-CQ28)</f>
        <v>0</v>
      </c>
      <c r="R28">
        <f>1/((CK28+1)/(O28/1.6)+1/(P28/1.37)) + CK28/((CK28+1)/(O28/1.6) + CK28/(P28/1.37))</f>
        <v>0</v>
      </c>
      <c r="S28">
        <f>(CF28*CI28)</f>
        <v>0</v>
      </c>
      <c r="T28">
        <f>(CX28+(S28+2*0.95*5.67E-8*(((CX28+$B$9)+273)^4-(CX28+273)^4)-44100*H28)/(1.84*29.3*P28+8*0.95*5.67E-8*(CX28+273)^3))</f>
        <v>0</v>
      </c>
      <c r="U28">
        <f>($C$9*CY28+$D$9*CZ28+$E$9*T28)</f>
        <v>0</v>
      </c>
      <c r="V28">
        <f>0.61365*exp(17.502*U28/(240.97+U28))</f>
        <v>0</v>
      </c>
      <c r="W28">
        <f>(X28/Y28*100)</f>
        <v>0</v>
      </c>
      <c r="X28">
        <f>CQ28*(CV28+CW28)/1000</f>
        <v>0</v>
      </c>
      <c r="Y28">
        <f>0.61365*exp(17.502*CX28/(240.97+CX28))</f>
        <v>0</v>
      </c>
      <c r="Z28">
        <f>(V28-CQ28*(CV28+CW28)/1000)</f>
        <v>0</v>
      </c>
      <c r="AA28">
        <f>(-H28*44100)</f>
        <v>0</v>
      </c>
      <c r="AB28">
        <f>2*29.3*P28*0.92*(CX28-U28)</f>
        <v>0</v>
      </c>
      <c r="AC28">
        <f>2*0.95*5.67E-8*(((CX28+$B$9)+273)^4-(U28+273)^4)</f>
        <v>0</v>
      </c>
      <c r="AD28">
        <f>S28+AC28+AA28+AB28</f>
        <v>0</v>
      </c>
      <c r="AE28">
        <f>CU28*AS28*(CP28-CO28*(1000-AS28*CR28)/(1000-AS28*CQ28))/(100*CJ28)</f>
        <v>0</v>
      </c>
      <c r="AF28">
        <f>1000*CU28*AS28*(CQ28-CR28)/(100*CJ28*(1000-AS28*CQ28))</f>
        <v>0</v>
      </c>
      <c r="AG28">
        <f>(AH28 - AI28 - CV28*1E3/(8.314*(CX28+273.15)) * AK28/CU28 * AJ28) * CU28/(100*CJ28) * (1000 - CR28)/1000</f>
        <v>0</v>
      </c>
      <c r="AH28">
        <v>184.7601493121042</v>
      </c>
      <c r="AI28">
        <v>178.755103030303</v>
      </c>
      <c r="AJ28">
        <v>-0.0001436924950478484</v>
      </c>
      <c r="AK28">
        <v>67.23641187032028</v>
      </c>
      <c r="AL28">
        <f>(AN28 - AM28 + CV28*1E3/(8.314*(CX28+273.15)) * AP28/CU28 * AO28) * CU28/(100*CJ28) * 1000/(1000 - AN28)</f>
        <v>0</v>
      </c>
      <c r="AM28">
        <v>19.13826843502165</v>
      </c>
      <c r="AN28">
        <v>21.05534969696969</v>
      </c>
      <c r="AO28">
        <v>0.0001918837353124433</v>
      </c>
      <c r="AP28">
        <v>78.55</v>
      </c>
      <c r="AQ28">
        <v>0</v>
      </c>
      <c r="AR28">
        <v>0</v>
      </c>
      <c r="AS28">
        <f>IF(AQ28*$H$15&gt;=AU28,1.0,(AU28/(AU28-AQ28*$H$15)))</f>
        <v>0</v>
      </c>
      <c r="AT28">
        <f>(AS28-1)*100</f>
        <v>0</v>
      </c>
      <c r="AU28">
        <f>MAX(0,($B$15+$C$15*DC28)/(1+$D$15*DC28)*CV28/(CX28+273)*$E$15)</f>
        <v>0</v>
      </c>
      <c r="AV28" t="s">
        <v>317</v>
      </c>
      <c r="AW28">
        <v>0</v>
      </c>
      <c r="AX28">
        <v>0</v>
      </c>
      <c r="AY28">
        <v>0</v>
      </c>
      <c r="AZ28">
        <f>1-AX28/AY28</f>
        <v>0</v>
      </c>
      <c r="BA28">
        <v>-1</v>
      </c>
      <c r="BB28" t="s">
        <v>356</v>
      </c>
      <c r="BC28">
        <v>9297.530000000001</v>
      </c>
      <c r="BD28">
        <v>1017.004</v>
      </c>
      <c r="BE28">
        <v>1135.36</v>
      </c>
      <c r="BF28">
        <f>1-BD28/BE28</f>
        <v>0</v>
      </c>
      <c r="BG28">
        <v>0.5</v>
      </c>
      <c r="BH28">
        <f>CG28</f>
        <v>0</v>
      </c>
      <c r="BI28">
        <f>J28</f>
        <v>0</v>
      </c>
      <c r="BJ28">
        <f>BF28*BG28*BH28</f>
        <v>0</v>
      </c>
      <c r="BK28">
        <f>(BI28-BA28)/BH28</f>
        <v>0</v>
      </c>
      <c r="BL28">
        <f>(AY28-BE28)/BE28</f>
        <v>0</v>
      </c>
      <c r="BM28">
        <f>AX28/(AZ28+AX28/BE28)</f>
        <v>0</v>
      </c>
      <c r="BN28" t="s">
        <v>317</v>
      </c>
      <c r="BO28">
        <v>0</v>
      </c>
      <c r="BP28">
        <f>IF(BO28&lt;&gt;0, BO28, BM28)</f>
        <v>0</v>
      </c>
      <c r="BQ28">
        <f>1-BP28/BE28</f>
        <v>0</v>
      </c>
      <c r="BR28">
        <f>(BE28-BD28)/(BE28-BP28)</f>
        <v>0</v>
      </c>
      <c r="BS28">
        <f>(AY28-BE28)/(AY28-BP28)</f>
        <v>0</v>
      </c>
      <c r="BT28">
        <f>(BE28-BD28)/(BE28-AX28)</f>
        <v>0</v>
      </c>
      <c r="BU28">
        <f>(AY28-BE28)/(AY28-AX28)</f>
        <v>0</v>
      </c>
      <c r="BV28">
        <f>(BR28*BP28/BD28)</f>
        <v>0</v>
      </c>
      <c r="BW28">
        <f>(1-BV28)</f>
        <v>0</v>
      </c>
      <c r="BX28">
        <v>479</v>
      </c>
      <c r="BY28">
        <v>130</v>
      </c>
      <c r="BZ28">
        <v>130</v>
      </c>
      <c r="CA28">
        <v>100</v>
      </c>
      <c r="CB28">
        <v>9297.530000000001</v>
      </c>
      <c r="CC28">
        <v>1125.12</v>
      </c>
      <c r="CD28">
        <v>-0.0197851</v>
      </c>
      <c r="CE28">
        <v>1.55</v>
      </c>
      <c r="CF28">
        <f>$B$13*DD28+$C$13*DE28+$F$13*DF28*(1-DI28)</f>
        <v>0</v>
      </c>
      <c r="CG28">
        <f>CF28*CH28</f>
        <v>0</v>
      </c>
      <c r="CH28">
        <f>($B$13*$D$11+$C$13*$D$11+$F$13*((DS28+DK28)/MAX(DS28+DK28+DT28, 0.1)*$I$11+DT28/MAX(DS28+DK28+DT28, 0.1)*$J$11))/($B$13+$C$13+$F$13)</f>
        <v>0</v>
      </c>
      <c r="CI28">
        <f>($B$13*$K$11+$C$13*$K$11+$F$13*((DS28+DK28)/MAX(DS28+DK28+DT28, 0.1)*$P$11+DT28/MAX(DS28+DK28+DT28, 0.1)*$Q$11))/($B$13+$C$13+$F$13)</f>
        <v>0</v>
      </c>
      <c r="CJ28">
        <v>6</v>
      </c>
      <c r="CK28">
        <v>0.5</v>
      </c>
      <c r="CL28" t="s">
        <v>319</v>
      </c>
      <c r="CM28" t="b">
        <v>1</v>
      </c>
      <c r="CN28">
        <v>1628345316.5</v>
      </c>
      <c r="CO28">
        <v>175.0018387096774</v>
      </c>
      <c r="CP28">
        <v>181.2340645161291</v>
      </c>
      <c r="CQ28">
        <v>21.04421935483871</v>
      </c>
      <c r="CR28">
        <v>19.13756129032258</v>
      </c>
      <c r="CS28">
        <v>175.4490322580645</v>
      </c>
      <c r="CT28">
        <v>20.99979677419355</v>
      </c>
      <c r="CU28">
        <v>600.1768387096773</v>
      </c>
      <c r="CV28">
        <v>98.1431677419355</v>
      </c>
      <c r="CW28">
        <v>0.1000308548387097</v>
      </c>
      <c r="CX28">
        <v>25.4304741935484</v>
      </c>
      <c r="CY28">
        <v>25.00534516129032</v>
      </c>
      <c r="CZ28">
        <v>999.9000000000003</v>
      </c>
      <c r="DA28">
        <v>0</v>
      </c>
      <c r="DB28">
        <v>0</v>
      </c>
      <c r="DC28">
        <v>9998.461290322581</v>
      </c>
      <c r="DD28">
        <v>0</v>
      </c>
      <c r="DE28">
        <v>64.15740000000001</v>
      </c>
      <c r="DF28">
        <v>700.014935483871</v>
      </c>
      <c r="DG28">
        <v>0.943013677419355</v>
      </c>
      <c r="DH28">
        <v>0.0569859806451613</v>
      </c>
      <c r="DI28">
        <v>0</v>
      </c>
      <c r="DJ28">
        <v>1017.056774193548</v>
      </c>
      <c r="DK28">
        <v>4.999719999999999</v>
      </c>
      <c r="DL28">
        <v>6947.325483870968</v>
      </c>
      <c r="DM28">
        <v>6056.48</v>
      </c>
      <c r="DN28">
        <v>36.60458064516128</v>
      </c>
      <c r="DO28">
        <v>40.91716129032258</v>
      </c>
      <c r="DP28">
        <v>38.20945161290321</v>
      </c>
      <c r="DQ28">
        <v>41.16103225806449</v>
      </c>
      <c r="DR28">
        <v>39.38883870967741</v>
      </c>
      <c r="DS28">
        <v>655.4087096774196</v>
      </c>
      <c r="DT28">
        <v>39.60999999999999</v>
      </c>
      <c r="DU28">
        <v>0</v>
      </c>
      <c r="DV28">
        <v>180.8000001907349</v>
      </c>
      <c r="DW28">
        <v>0</v>
      </c>
      <c r="DX28">
        <v>1017.004</v>
      </c>
      <c r="DY28">
        <v>-2.542307692478459</v>
      </c>
      <c r="DZ28">
        <v>-2.283846142271569</v>
      </c>
      <c r="EA28">
        <v>6947.032799999999</v>
      </c>
      <c r="EB28">
        <v>15</v>
      </c>
      <c r="EC28">
        <v>1628345204</v>
      </c>
      <c r="ED28" t="s">
        <v>357</v>
      </c>
      <c r="EE28">
        <v>1628345196</v>
      </c>
      <c r="EF28">
        <v>1628345204</v>
      </c>
      <c r="EG28">
        <v>220</v>
      </c>
      <c r="EH28">
        <v>0.1</v>
      </c>
      <c r="EI28">
        <v>0.006</v>
      </c>
      <c r="EJ28">
        <v>-0.346</v>
      </c>
      <c r="EK28">
        <v>0.038</v>
      </c>
      <c r="EL28">
        <v>182</v>
      </c>
      <c r="EM28">
        <v>19</v>
      </c>
      <c r="EN28">
        <v>0.15</v>
      </c>
      <c r="EO28">
        <v>0.03</v>
      </c>
      <c r="EP28">
        <v>-6.238960975609755</v>
      </c>
      <c r="EQ28">
        <v>0.03234229965155325</v>
      </c>
      <c r="ER28">
        <v>0.02735197989042533</v>
      </c>
      <c r="ES28">
        <v>1</v>
      </c>
      <c r="ET28">
        <v>1</v>
      </c>
      <c r="EU28">
        <v>1</v>
      </c>
      <c r="EV28" t="s">
        <v>321</v>
      </c>
      <c r="EW28">
        <v>100</v>
      </c>
      <c r="EX28">
        <v>100</v>
      </c>
      <c r="EY28">
        <v>-0.447</v>
      </c>
      <c r="EZ28">
        <v>0.0445</v>
      </c>
      <c r="FA28">
        <v>-0.417195948473336</v>
      </c>
      <c r="FB28">
        <v>-0.002689139981982683</v>
      </c>
      <c r="FC28">
        <v>1.89439031474908E-05</v>
      </c>
      <c r="FD28">
        <v>-2.618056167905062E-08</v>
      </c>
      <c r="FE28">
        <v>-0.2631867846636461</v>
      </c>
      <c r="FF28">
        <v>0.03599188791547442</v>
      </c>
      <c r="FG28">
        <v>-0.001583023125146076</v>
      </c>
      <c r="FH28">
        <v>2.698237968392007E-05</v>
      </c>
      <c r="FI28">
        <v>11</v>
      </c>
      <c r="FJ28">
        <v>397</v>
      </c>
      <c r="FK28">
        <v>19</v>
      </c>
      <c r="FL28">
        <v>23</v>
      </c>
      <c r="FM28">
        <v>2.1</v>
      </c>
      <c r="FN28">
        <v>2</v>
      </c>
      <c r="FO28">
        <v>0.571289</v>
      </c>
      <c r="FP28">
        <v>2.66479</v>
      </c>
      <c r="FQ28">
        <v>1.54785</v>
      </c>
      <c r="FR28">
        <v>2.3584</v>
      </c>
      <c r="FS28">
        <v>1.44897</v>
      </c>
      <c r="FT28">
        <v>2.27417</v>
      </c>
      <c r="FU28">
        <v>38.3301</v>
      </c>
      <c r="FV28">
        <v>24.2276</v>
      </c>
      <c r="FW28">
        <v>18</v>
      </c>
      <c r="FX28">
        <v>635.867</v>
      </c>
      <c r="FY28">
        <v>377.299</v>
      </c>
      <c r="FZ28">
        <v>22.8292</v>
      </c>
      <c r="GA28">
        <v>28.49</v>
      </c>
      <c r="GB28">
        <v>30.0002</v>
      </c>
      <c r="GC28">
        <v>28.4644</v>
      </c>
      <c r="GD28">
        <v>28.4676</v>
      </c>
      <c r="GE28">
        <v>11.4136</v>
      </c>
      <c r="GF28">
        <v>38.2742</v>
      </c>
      <c r="GG28">
        <v>0</v>
      </c>
      <c r="GH28">
        <v>22.8303</v>
      </c>
      <c r="GI28">
        <v>181.242</v>
      </c>
      <c r="GJ28">
        <v>19.0896</v>
      </c>
      <c r="GK28">
        <v>100.471</v>
      </c>
      <c r="GL28">
        <v>100.329</v>
      </c>
    </row>
    <row r="29" spans="1:194">
      <c r="A29">
        <v>11</v>
      </c>
      <c r="B29">
        <v>1628345506</v>
      </c>
      <c r="C29">
        <v>1992.5</v>
      </c>
      <c r="D29" t="s">
        <v>358</v>
      </c>
      <c r="E29" t="s">
        <v>359</v>
      </c>
      <c r="F29">
        <v>15</v>
      </c>
      <c r="G29">
        <v>1628345498.25</v>
      </c>
      <c r="H29">
        <f>(I29)/1000</f>
        <v>0</v>
      </c>
      <c r="I29">
        <f>IF(CM29, AL29, AF29)</f>
        <v>0</v>
      </c>
      <c r="J29">
        <f>IF(CM29, AG29, AE29)</f>
        <v>0</v>
      </c>
      <c r="K29">
        <f>CO29 - IF(AS29&gt;1, J29*CJ29*100.0/(AU29*DC29), 0)</f>
        <v>0</v>
      </c>
      <c r="L29">
        <f>((R29-H29/2)*K29-J29)/(R29+H29/2)</f>
        <v>0</v>
      </c>
      <c r="M29">
        <f>L29*(CV29+CW29)/1000.0</f>
        <v>0</v>
      </c>
      <c r="N29">
        <f>(CO29 - IF(AS29&gt;1, J29*CJ29*100.0/(AU29*DC29), 0))*(CV29+CW29)/1000.0</f>
        <v>0</v>
      </c>
      <c r="O29">
        <f>2.0/((1/Q29-1/P29)+SIGN(Q29)*SQRT((1/Q29-1/P29)*(1/Q29-1/P29) + 4*CK29/((CK29+1)*(CK29+1))*(2*1/Q29*1/P29-1/P29*1/P29)))</f>
        <v>0</v>
      </c>
      <c r="P29">
        <f>IF(LEFT(CL29,1)&lt;&gt;"0",IF(LEFT(CL29,1)="1",3.0,$B$7),$D$5+$E$5*(DC29*CV29/($K$5*1000))+$F$5*(DC29*CV29/($K$5*1000))*MAX(MIN(CJ29,$J$5),$I$5)*MAX(MIN(CJ29,$J$5),$I$5)+$G$5*MAX(MIN(CJ29,$J$5),$I$5)*(DC29*CV29/($K$5*1000))+$H$5*(DC29*CV29/($K$5*1000))*(DC29*CV29/($K$5*1000)))</f>
        <v>0</v>
      </c>
      <c r="Q29">
        <f>H29*(1000-(1000*0.61365*exp(17.502*U29/(240.97+U29))/(CV29+CW29)+CQ29)/2)/(1000*0.61365*exp(17.502*U29/(240.97+U29))/(CV29+CW29)-CQ29)</f>
        <v>0</v>
      </c>
      <c r="R29">
        <f>1/((CK29+1)/(O29/1.6)+1/(P29/1.37)) + CK29/((CK29+1)/(O29/1.6) + CK29/(P29/1.37))</f>
        <v>0</v>
      </c>
      <c r="S29">
        <f>(CF29*CI29)</f>
        <v>0</v>
      </c>
      <c r="T29">
        <f>(CX29+(S29+2*0.95*5.67E-8*(((CX29+$B$9)+273)^4-(CX29+273)^4)-44100*H29)/(1.84*29.3*P29+8*0.95*5.67E-8*(CX29+273)^3))</f>
        <v>0</v>
      </c>
      <c r="U29">
        <f>($C$9*CY29+$D$9*CZ29+$E$9*T29)</f>
        <v>0</v>
      </c>
      <c r="V29">
        <f>0.61365*exp(17.502*U29/(240.97+U29))</f>
        <v>0</v>
      </c>
      <c r="W29">
        <f>(X29/Y29*100)</f>
        <v>0</v>
      </c>
      <c r="X29">
        <f>CQ29*(CV29+CW29)/1000</f>
        <v>0</v>
      </c>
      <c r="Y29">
        <f>0.61365*exp(17.502*CX29/(240.97+CX29))</f>
        <v>0</v>
      </c>
      <c r="Z29">
        <f>(V29-CQ29*(CV29+CW29)/1000)</f>
        <v>0</v>
      </c>
      <c r="AA29">
        <f>(-H29*44100)</f>
        <v>0</v>
      </c>
      <c r="AB29">
        <f>2*29.3*P29*0.92*(CX29-U29)</f>
        <v>0</v>
      </c>
      <c r="AC29">
        <f>2*0.95*5.67E-8*(((CX29+$B$9)+273)^4-(U29+273)^4)</f>
        <v>0</v>
      </c>
      <c r="AD29">
        <f>S29+AC29+AA29+AB29</f>
        <v>0</v>
      </c>
      <c r="AE29">
        <f>CU29*AS29*(CP29-CO29*(1000-AS29*CR29)/(1000-AS29*CQ29))/(100*CJ29)</f>
        <v>0</v>
      </c>
      <c r="AF29">
        <f>1000*CU29*AS29*(CQ29-CR29)/(100*CJ29*(1000-AS29*CQ29))</f>
        <v>0</v>
      </c>
      <c r="AG29">
        <f>(AH29 - AI29 - CV29*1E3/(8.314*(CX29+273.15)) * AK29/CU29 * AJ29) * CU29/(100*CJ29) * (1000 - CR29)/1000</f>
        <v>0</v>
      </c>
      <c r="AH29">
        <v>158.4658700821257</v>
      </c>
      <c r="AI29">
        <v>153.2162787878787</v>
      </c>
      <c r="AJ29">
        <v>-0.0004236216527461856</v>
      </c>
      <c r="AK29">
        <v>67.23608061893172</v>
      </c>
      <c r="AL29">
        <f>(AN29 - AM29 + CV29*1E3/(8.314*(CX29+273.15)) * AP29/CU29 * AO29) * CU29/(100*CJ29) * 1000/(1000 - AN29)</f>
        <v>0</v>
      </c>
      <c r="AM29">
        <v>19.04126073311689</v>
      </c>
      <c r="AN29">
        <v>21.04048121212121</v>
      </c>
      <c r="AO29">
        <v>2.164438031138464E-05</v>
      </c>
      <c r="AP29">
        <v>78.55</v>
      </c>
      <c r="AQ29">
        <v>0</v>
      </c>
      <c r="AR29">
        <v>0</v>
      </c>
      <c r="AS29">
        <f>IF(AQ29*$H$15&gt;=AU29,1.0,(AU29/(AU29-AQ29*$H$15)))</f>
        <v>0</v>
      </c>
      <c r="AT29">
        <f>(AS29-1)*100</f>
        <v>0</v>
      </c>
      <c r="AU29">
        <f>MAX(0,($B$15+$C$15*DC29)/(1+$D$15*DC29)*CV29/(CX29+273)*$E$15)</f>
        <v>0</v>
      </c>
      <c r="AV29" t="s">
        <v>317</v>
      </c>
      <c r="AW29">
        <v>0</v>
      </c>
      <c r="AX29">
        <v>0</v>
      </c>
      <c r="AY29">
        <v>0</v>
      </c>
      <c r="AZ29">
        <f>1-AX29/AY29</f>
        <v>0</v>
      </c>
      <c r="BA29">
        <v>-1</v>
      </c>
      <c r="BB29" t="s">
        <v>360</v>
      </c>
      <c r="BC29">
        <v>9299.23</v>
      </c>
      <c r="BD29">
        <v>1021.5852</v>
      </c>
      <c r="BE29">
        <v>1129.82</v>
      </c>
      <c r="BF29">
        <f>1-BD29/BE29</f>
        <v>0</v>
      </c>
      <c r="BG29">
        <v>0.5</v>
      </c>
      <c r="BH29">
        <f>CG29</f>
        <v>0</v>
      </c>
      <c r="BI29">
        <f>J29</f>
        <v>0</v>
      </c>
      <c r="BJ29">
        <f>BF29*BG29*BH29</f>
        <v>0</v>
      </c>
      <c r="BK29">
        <f>(BI29-BA29)/BH29</f>
        <v>0</v>
      </c>
      <c r="BL29">
        <f>(AY29-BE29)/BE29</f>
        <v>0</v>
      </c>
      <c r="BM29">
        <f>AX29/(AZ29+AX29/BE29)</f>
        <v>0</v>
      </c>
      <c r="BN29" t="s">
        <v>317</v>
      </c>
      <c r="BO29">
        <v>0</v>
      </c>
      <c r="BP29">
        <f>IF(BO29&lt;&gt;0, BO29, BM29)</f>
        <v>0</v>
      </c>
      <c r="BQ29">
        <f>1-BP29/BE29</f>
        <v>0</v>
      </c>
      <c r="BR29">
        <f>(BE29-BD29)/(BE29-BP29)</f>
        <v>0</v>
      </c>
      <c r="BS29">
        <f>(AY29-BE29)/(AY29-BP29)</f>
        <v>0</v>
      </c>
      <c r="BT29">
        <f>(BE29-BD29)/(BE29-AX29)</f>
        <v>0</v>
      </c>
      <c r="BU29">
        <f>(AY29-BE29)/(AY29-AX29)</f>
        <v>0</v>
      </c>
      <c r="BV29">
        <f>(BR29*BP29/BD29)</f>
        <v>0</v>
      </c>
      <c r="BW29">
        <f>(1-BV29)</f>
        <v>0</v>
      </c>
      <c r="BX29">
        <v>480</v>
      </c>
      <c r="BY29">
        <v>130</v>
      </c>
      <c r="BZ29">
        <v>130</v>
      </c>
      <c r="CA29">
        <v>100</v>
      </c>
      <c r="CB29">
        <v>9299.23</v>
      </c>
      <c r="CC29">
        <v>1120.34</v>
      </c>
      <c r="CD29">
        <v>-0.0197866</v>
      </c>
      <c r="CE29">
        <v>0.5600000000000001</v>
      </c>
      <c r="CF29">
        <f>$B$13*DD29+$C$13*DE29+$F$13*DF29*(1-DI29)</f>
        <v>0</v>
      </c>
      <c r="CG29">
        <f>CF29*CH29</f>
        <v>0</v>
      </c>
      <c r="CH29">
        <f>($B$13*$D$11+$C$13*$D$11+$F$13*((DS29+DK29)/MAX(DS29+DK29+DT29, 0.1)*$I$11+DT29/MAX(DS29+DK29+DT29, 0.1)*$J$11))/($B$13+$C$13+$F$13)</f>
        <v>0</v>
      </c>
      <c r="CI29">
        <f>($B$13*$K$11+$C$13*$K$11+$F$13*((DS29+DK29)/MAX(DS29+DK29+DT29, 0.1)*$P$11+DT29/MAX(DS29+DK29+DT29, 0.1)*$Q$11))/($B$13+$C$13+$F$13)</f>
        <v>0</v>
      </c>
      <c r="CJ29">
        <v>6</v>
      </c>
      <c r="CK29">
        <v>0.5</v>
      </c>
      <c r="CL29" t="s">
        <v>319</v>
      </c>
      <c r="CM29" t="b">
        <v>1</v>
      </c>
      <c r="CN29">
        <v>1628345498.25</v>
      </c>
      <c r="CO29">
        <v>150.0146666666667</v>
      </c>
      <c r="CP29">
        <v>155.4822333333333</v>
      </c>
      <c r="CQ29">
        <v>21.03688</v>
      </c>
      <c r="CR29">
        <v>19.04237</v>
      </c>
      <c r="CS29">
        <v>150.5383666666666</v>
      </c>
      <c r="CT29">
        <v>20.99368666666667</v>
      </c>
      <c r="CU29">
        <v>600.1729</v>
      </c>
      <c r="CV29">
        <v>98.14608666666665</v>
      </c>
      <c r="CW29">
        <v>0.1000025166666667</v>
      </c>
      <c r="CX29">
        <v>25.46302</v>
      </c>
      <c r="CY29">
        <v>24.99756</v>
      </c>
      <c r="CZ29">
        <v>999.9000000000002</v>
      </c>
      <c r="DA29">
        <v>0</v>
      </c>
      <c r="DB29">
        <v>0</v>
      </c>
      <c r="DC29">
        <v>10000.10233333333</v>
      </c>
      <c r="DD29">
        <v>0</v>
      </c>
      <c r="DE29">
        <v>64.12246</v>
      </c>
      <c r="DF29">
        <v>699.9956666666668</v>
      </c>
      <c r="DG29">
        <v>0.9429966</v>
      </c>
      <c r="DH29">
        <v>0.05700328333333331</v>
      </c>
      <c r="DI29">
        <v>0</v>
      </c>
      <c r="DJ29">
        <v>1021.582666666667</v>
      </c>
      <c r="DK29">
        <v>4.999719999999999</v>
      </c>
      <c r="DL29">
        <v>6973.782999999999</v>
      </c>
      <c r="DM29">
        <v>6056.283333333331</v>
      </c>
      <c r="DN29">
        <v>36.53306666666666</v>
      </c>
      <c r="DO29">
        <v>39.49566666666666</v>
      </c>
      <c r="DP29">
        <v>37.83089999999999</v>
      </c>
      <c r="DQ29">
        <v>38.86219999999999</v>
      </c>
      <c r="DR29">
        <v>38.69119999999999</v>
      </c>
      <c r="DS29">
        <v>655.3783333333334</v>
      </c>
      <c r="DT29">
        <v>39.615</v>
      </c>
      <c r="DU29">
        <v>0</v>
      </c>
      <c r="DV29">
        <v>181</v>
      </c>
      <c r="DW29">
        <v>0</v>
      </c>
      <c r="DX29">
        <v>1021.5852</v>
      </c>
      <c r="DY29">
        <v>0.4953846124983499</v>
      </c>
      <c r="DZ29">
        <v>-3.508461683608396</v>
      </c>
      <c r="EA29">
        <v>6973.7488</v>
      </c>
      <c r="EB29">
        <v>15</v>
      </c>
      <c r="EC29">
        <v>1628345422</v>
      </c>
      <c r="ED29" t="s">
        <v>361</v>
      </c>
      <c r="EE29">
        <v>1628345414</v>
      </c>
      <c r="EF29">
        <v>1628345422</v>
      </c>
      <c r="EG29">
        <v>221</v>
      </c>
      <c r="EH29">
        <v>0.064</v>
      </c>
      <c r="EI29">
        <v>0.005</v>
      </c>
      <c r="EJ29">
        <v>-0.411</v>
      </c>
      <c r="EK29">
        <v>0.036</v>
      </c>
      <c r="EL29">
        <v>156</v>
      </c>
      <c r="EM29">
        <v>19</v>
      </c>
      <c r="EN29">
        <v>0.21</v>
      </c>
      <c r="EO29">
        <v>0.04</v>
      </c>
      <c r="EP29">
        <v>-5.464521463414635</v>
      </c>
      <c r="EQ29">
        <v>0.05939080139371675</v>
      </c>
      <c r="ER29">
        <v>0.02395569208401781</v>
      </c>
      <c r="ES29">
        <v>1</v>
      </c>
      <c r="ET29">
        <v>1</v>
      </c>
      <c r="EU29">
        <v>1</v>
      </c>
      <c r="EV29" t="s">
        <v>321</v>
      </c>
      <c r="EW29">
        <v>100</v>
      </c>
      <c r="EX29">
        <v>100</v>
      </c>
      <c r="EY29">
        <v>-0.524</v>
      </c>
      <c r="EZ29">
        <v>0.0432</v>
      </c>
      <c r="FA29">
        <v>-0.4588916150688575</v>
      </c>
      <c r="FB29">
        <v>-0.002689139981982683</v>
      </c>
      <c r="FC29">
        <v>1.89439031474908E-05</v>
      </c>
      <c r="FD29">
        <v>-2.618056167905062E-08</v>
      </c>
      <c r="FE29">
        <v>-0.2643644787126632</v>
      </c>
      <c r="FF29">
        <v>0.03599188791547442</v>
      </c>
      <c r="FG29">
        <v>-0.001583023125146076</v>
      </c>
      <c r="FH29">
        <v>2.698237968392007E-05</v>
      </c>
      <c r="FI29">
        <v>11</v>
      </c>
      <c r="FJ29">
        <v>397</v>
      </c>
      <c r="FK29">
        <v>19</v>
      </c>
      <c r="FL29">
        <v>23</v>
      </c>
      <c r="FM29">
        <v>1.5</v>
      </c>
      <c r="FN29">
        <v>1.4</v>
      </c>
      <c r="FO29">
        <v>0.511475</v>
      </c>
      <c r="FP29">
        <v>2.66724</v>
      </c>
      <c r="FQ29">
        <v>1.54785</v>
      </c>
      <c r="FR29">
        <v>2.35718</v>
      </c>
      <c r="FS29">
        <v>1.44897</v>
      </c>
      <c r="FT29">
        <v>2.37183</v>
      </c>
      <c r="FU29">
        <v>38.3301</v>
      </c>
      <c r="FV29">
        <v>24.2364</v>
      </c>
      <c r="FW29">
        <v>18</v>
      </c>
      <c r="FX29">
        <v>635.8099999999999</v>
      </c>
      <c r="FY29">
        <v>377.065</v>
      </c>
      <c r="FZ29">
        <v>22.7442</v>
      </c>
      <c r="GA29">
        <v>28.4948</v>
      </c>
      <c r="GB29">
        <v>30.0001</v>
      </c>
      <c r="GC29">
        <v>28.4661</v>
      </c>
      <c r="GD29">
        <v>28.4676</v>
      </c>
      <c r="GE29">
        <v>10.2092</v>
      </c>
      <c r="GF29">
        <v>38.4384</v>
      </c>
      <c r="GG29">
        <v>0</v>
      </c>
      <c r="GH29">
        <v>22.744</v>
      </c>
      <c r="GI29">
        <v>155.476</v>
      </c>
      <c r="GJ29">
        <v>19.0354</v>
      </c>
      <c r="GK29">
        <v>100.476</v>
      </c>
      <c r="GL29">
        <v>100.334</v>
      </c>
    </row>
    <row r="30" spans="1:194">
      <c r="A30">
        <v>12</v>
      </c>
      <c r="B30">
        <v>1628345687.5</v>
      </c>
      <c r="C30">
        <v>2174</v>
      </c>
      <c r="D30" t="s">
        <v>362</v>
      </c>
      <c r="E30" t="s">
        <v>363</v>
      </c>
      <c r="F30">
        <v>15</v>
      </c>
      <c r="G30">
        <v>1628345679.75</v>
      </c>
      <c r="H30">
        <f>(I30)/1000</f>
        <v>0</v>
      </c>
      <c r="I30">
        <f>IF(CM30, AL30, AF30)</f>
        <v>0</v>
      </c>
      <c r="J30">
        <f>IF(CM30, AG30, AE30)</f>
        <v>0</v>
      </c>
      <c r="K30">
        <f>CO30 - IF(AS30&gt;1, J30*CJ30*100.0/(AU30*DC30), 0)</f>
        <v>0</v>
      </c>
      <c r="L30">
        <f>((R30-H30/2)*K30-J30)/(R30+H30/2)</f>
        <v>0</v>
      </c>
      <c r="M30">
        <f>L30*(CV30+CW30)/1000.0</f>
        <v>0</v>
      </c>
      <c r="N30">
        <f>(CO30 - IF(AS30&gt;1, J30*CJ30*100.0/(AU30*DC30), 0))*(CV30+CW30)/1000.0</f>
        <v>0</v>
      </c>
      <c r="O30">
        <f>2.0/((1/Q30-1/P30)+SIGN(Q30)*SQRT((1/Q30-1/P30)*(1/Q30-1/P30) + 4*CK30/((CK30+1)*(CK30+1))*(2*1/Q30*1/P30-1/P30*1/P30)))</f>
        <v>0</v>
      </c>
      <c r="P30">
        <f>IF(LEFT(CL30,1)&lt;&gt;"0",IF(LEFT(CL30,1)="1",3.0,$B$7),$D$5+$E$5*(DC30*CV30/($K$5*1000))+$F$5*(DC30*CV30/($K$5*1000))*MAX(MIN(CJ30,$J$5),$I$5)*MAX(MIN(CJ30,$J$5),$I$5)+$G$5*MAX(MIN(CJ30,$J$5),$I$5)*(DC30*CV30/($K$5*1000))+$H$5*(DC30*CV30/($K$5*1000))*(DC30*CV30/($K$5*1000)))</f>
        <v>0</v>
      </c>
      <c r="Q30">
        <f>H30*(1000-(1000*0.61365*exp(17.502*U30/(240.97+U30))/(CV30+CW30)+CQ30)/2)/(1000*0.61365*exp(17.502*U30/(240.97+U30))/(CV30+CW30)-CQ30)</f>
        <v>0</v>
      </c>
      <c r="R30">
        <f>1/((CK30+1)/(O30/1.6)+1/(P30/1.37)) + CK30/((CK30+1)/(O30/1.6) + CK30/(P30/1.37))</f>
        <v>0</v>
      </c>
      <c r="S30">
        <f>(CF30*CI30)</f>
        <v>0</v>
      </c>
      <c r="T30">
        <f>(CX30+(S30+2*0.95*5.67E-8*(((CX30+$B$9)+273)^4-(CX30+273)^4)-44100*H30)/(1.84*29.3*P30+8*0.95*5.67E-8*(CX30+273)^3))</f>
        <v>0</v>
      </c>
      <c r="U30">
        <f>($C$9*CY30+$D$9*CZ30+$E$9*T30)</f>
        <v>0</v>
      </c>
      <c r="V30">
        <f>0.61365*exp(17.502*U30/(240.97+U30))</f>
        <v>0</v>
      </c>
      <c r="W30">
        <f>(X30/Y30*100)</f>
        <v>0</v>
      </c>
      <c r="X30">
        <f>CQ30*(CV30+CW30)/1000</f>
        <v>0</v>
      </c>
      <c r="Y30">
        <f>0.61365*exp(17.502*CX30/(240.97+CX30))</f>
        <v>0</v>
      </c>
      <c r="Z30">
        <f>(V30-CQ30*(CV30+CW30)/1000)</f>
        <v>0</v>
      </c>
      <c r="AA30">
        <f>(-H30*44100)</f>
        <v>0</v>
      </c>
      <c r="AB30">
        <f>2*29.3*P30*0.92*(CX30-U30)</f>
        <v>0</v>
      </c>
      <c r="AC30">
        <f>2*0.95*5.67E-8*(((CX30+$B$9)+273)^4-(U30+273)^4)</f>
        <v>0</v>
      </c>
      <c r="AD30">
        <f>S30+AC30+AA30+AB30</f>
        <v>0</v>
      </c>
      <c r="AE30">
        <f>CU30*AS30*(CP30-CO30*(1000-AS30*CR30)/(1000-AS30*CQ30))/(100*CJ30)</f>
        <v>0</v>
      </c>
      <c r="AF30">
        <f>1000*CU30*AS30*(CQ30-CR30)/(100*CJ30*(1000-AS30*CQ30))</f>
        <v>0</v>
      </c>
      <c r="AG30">
        <f>(AH30 - AI30 - CV30*1E3/(8.314*(CX30+273.15)) * AK30/CU30 * AJ30) * CU30/(100*CJ30) * (1000 - CR30)/1000</f>
        <v>0</v>
      </c>
      <c r="AH30">
        <v>144.766096130448</v>
      </c>
      <c r="AI30">
        <v>139.9466060606061</v>
      </c>
      <c r="AJ30">
        <v>0.0002269327133101636</v>
      </c>
      <c r="AK30">
        <v>67.23500771755174</v>
      </c>
      <c r="AL30">
        <f>(AN30 - AM30 + CV30*1E3/(8.314*(CX30+273.15)) * AP30/CU30 * AO30) * CU30/(100*CJ30) * 1000/(1000 - AN30)</f>
        <v>0</v>
      </c>
      <c r="AM30">
        <v>18.94191669870131</v>
      </c>
      <c r="AN30">
        <v>21.02109696969696</v>
      </c>
      <c r="AO30">
        <v>-1.038553603363006E-06</v>
      </c>
      <c r="AP30">
        <v>78.55</v>
      </c>
      <c r="AQ30">
        <v>0</v>
      </c>
      <c r="AR30">
        <v>0</v>
      </c>
      <c r="AS30">
        <f>IF(AQ30*$H$15&gt;=AU30,1.0,(AU30/(AU30-AQ30*$H$15)))</f>
        <v>0</v>
      </c>
      <c r="AT30">
        <f>(AS30-1)*100</f>
        <v>0</v>
      </c>
      <c r="AU30">
        <f>MAX(0,($B$15+$C$15*DC30)/(1+$D$15*DC30)*CV30/(CX30+273)*$E$15)</f>
        <v>0</v>
      </c>
      <c r="AV30" t="s">
        <v>317</v>
      </c>
      <c r="AW30">
        <v>0</v>
      </c>
      <c r="AX30">
        <v>0</v>
      </c>
      <c r="AY30">
        <v>0</v>
      </c>
      <c r="AZ30">
        <f>1-AX30/AY30</f>
        <v>0</v>
      </c>
      <c r="BA30">
        <v>-1</v>
      </c>
      <c r="BB30" t="s">
        <v>364</v>
      </c>
      <c r="BC30">
        <v>9300.190000000001</v>
      </c>
      <c r="BD30">
        <v>1027.515</v>
      </c>
      <c r="BE30">
        <v>1130.14</v>
      </c>
      <c r="BF30">
        <f>1-BD30/BE30</f>
        <v>0</v>
      </c>
      <c r="BG30">
        <v>0.5</v>
      </c>
      <c r="BH30">
        <f>CG30</f>
        <v>0</v>
      </c>
      <c r="BI30">
        <f>J30</f>
        <v>0</v>
      </c>
      <c r="BJ30">
        <f>BF30*BG30*BH30</f>
        <v>0</v>
      </c>
      <c r="BK30">
        <f>(BI30-BA30)/BH30</f>
        <v>0</v>
      </c>
      <c r="BL30">
        <f>(AY30-BE30)/BE30</f>
        <v>0</v>
      </c>
      <c r="BM30">
        <f>AX30/(AZ30+AX30/BE30)</f>
        <v>0</v>
      </c>
      <c r="BN30" t="s">
        <v>317</v>
      </c>
      <c r="BO30">
        <v>0</v>
      </c>
      <c r="BP30">
        <f>IF(BO30&lt;&gt;0, BO30, BM30)</f>
        <v>0</v>
      </c>
      <c r="BQ30">
        <f>1-BP30/BE30</f>
        <v>0</v>
      </c>
      <c r="BR30">
        <f>(BE30-BD30)/(BE30-BP30)</f>
        <v>0</v>
      </c>
      <c r="BS30">
        <f>(AY30-BE30)/(AY30-BP30)</f>
        <v>0</v>
      </c>
      <c r="BT30">
        <f>(BE30-BD30)/(BE30-AX30)</f>
        <v>0</v>
      </c>
      <c r="BU30">
        <f>(AY30-BE30)/(AY30-AX30)</f>
        <v>0</v>
      </c>
      <c r="BV30">
        <f>(BR30*BP30/BD30)</f>
        <v>0</v>
      </c>
      <c r="BW30">
        <f>(1-BV30)</f>
        <v>0</v>
      </c>
      <c r="BX30">
        <v>481</v>
      </c>
      <c r="BY30">
        <v>130</v>
      </c>
      <c r="BZ30">
        <v>130</v>
      </c>
      <c r="CA30">
        <v>100</v>
      </c>
      <c r="CB30">
        <v>9300.190000000001</v>
      </c>
      <c r="CC30">
        <v>1121.06</v>
      </c>
      <c r="CD30">
        <v>-0.0197891</v>
      </c>
      <c r="CE30">
        <v>1.09</v>
      </c>
      <c r="CF30">
        <f>$B$13*DD30+$C$13*DE30+$F$13*DF30*(1-DI30)</f>
        <v>0</v>
      </c>
      <c r="CG30">
        <f>CF30*CH30</f>
        <v>0</v>
      </c>
      <c r="CH30">
        <f>($B$13*$D$11+$C$13*$D$11+$F$13*((DS30+DK30)/MAX(DS30+DK30+DT30, 0.1)*$I$11+DT30/MAX(DS30+DK30+DT30, 0.1)*$J$11))/($B$13+$C$13+$F$13)</f>
        <v>0</v>
      </c>
      <c r="CI30">
        <f>($B$13*$K$11+$C$13*$K$11+$F$13*((DS30+DK30)/MAX(DS30+DK30+DT30, 0.1)*$P$11+DT30/MAX(DS30+DK30+DT30, 0.1)*$Q$11))/($B$13+$C$13+$F$13)</f>
        <v>0</v>
      </c>
      <c r="CJ30">
        <v>6</v>
      </c>
      <c r="CK30">
        <v>0.5</v>
      </c>
      <c r="CL30" t="s">
        <v>319</v>
      </c>
      <c r="CM30" t="b">
        <v>1</v>
      </c>
      <c r="CN30">
        <v>1628345679.75</v>
      </c>
      <c r="CO30">
        <v>136.9994</v>
      </c>
      <c r="CP30">
        <v>142.0154333333333</v>
      </c>
      <c r="CQ30">
        <v>21.02065333333333</v>
      </c>
      <c r="CR30">
        <v>18.94298666666666</v>
      </c>
      <c r="CS30">
        <v>137.5429333333333</v>
      </c>
      <c r="CT30">
        <v>20.97986</v>
      </c>
      <c r="CU30">
        <v>600.1734</v>
      </c>
      <c r="CV30">
        <v>98.13949666666666</v>
      </c>
      <c r="CW30">
        <v>0.09998210333333332</v>
      </c>
      <c r="CX30">
        <v>25.43330666666667</v>
      </c>
      <c r="CY30">
        <v>24.98753333333334</v>
      </c>
      <c r="CZ30">
        <v>999.9000000000002</v>
      </c>
      <c r="DA30">
        <v>0</v>
      </c>
      <c r="DB30">
        <v>0</v>
      </c>
      <c r="DC30">
        <v>10001.24566666667</v>
      </c>
      <c r="DD30">
        <v>0</v>
      </c>
      <c r="DE30">
        <v>64.1006</v>
      </c>
      <c r="DF30">
        <v>700.0007666666664</v>
      </c>
      <c r="DG30">
        <v>0.9430054666666667</v>
      </c>
      <c r="DH30">
        <v>0.05699448999999999</v>
      </c>
      <c r="DI30">
        <v>0</v>
      </c>
      <c r="DJ30">
        <v>1027.510666666667</v>
      </c>
      <c r="DK30">
        <v>4.999719999999999</v>
      </c>
      <c r="DL30">
        <v>7001.283333333332</v>
      </c>
      <c r="DM30">
        <v>6056.343</v>
      </c>
      <c r="DN30">
        <v>35.96429999999999</v>
      </c>
      <c r="DO30">
        <v>38.83929999999999</v>
      </c>
      <c r="DP30">
        <v>37.2101</v>
      </c>
      <c r="DQ30">
        <v>38.125</v>
      </c>
      <c r="DR30">
        <v>38.125</v>
      </c>
      <c r="DS30">
        <v>655.3896666666666</v>
      </c>
      <c r="DT30">
        <v>39.61</v>
      </c>
      <c r="DU30">
        <v>0</v>
      </c>
      <c r="DV30">
        <v>181.2000000476837</v>
      </c>
      <c r="DW30">
        <v>0</v>
      </c>
      <c r="DX30">
        <v>1027.515</v>
      </c>
      <c r="DY30">
        <v>0.736068387091628</v>
      </c>
      <c r="DZ30">
        <v>3.157606892810433</v>
      </c>
      <c r="EA30">
        <v>7001.344615384615</v>
      </c>
      <c r="EB30">
        <v>15</v>
      </c>
      <c r="EC30">
        <v>1628345564.5</v>
      </c>
      <c r="ED30" t="s">
        <v>365</v>
      </c>
      <c r="EE30">
        <v>1628345563</v>
      </c>
      <c r="EF30">
        <v>1628345564.5</v>
      </c>
      <c r="EG30">
        <v>222</v>
      </c>
      <c r="EH30">
        <v>0.104</v>
      </c>
      <c r="EI30">
        <v>0.002</v>
      </c>
      <c r="EJ30">
        <v>-0.429</v>
      </c>
      <c r="EK30">
        <v>0.034</v>
      </c>
      <c r="EL30">
        <v>143</v>
      </c>
      <c r="EM30">
        <v>19</v>
      </c>
      <c r="EN30">
        <v>0.3</v>
      </c>
      <c r="EO30">
        <v>0.05</v>
      </c>
      <c r="EP30">
        <v>-5.018541463414634</v>
      </c>
      <c r="EQ30">
        <v>0.02428034843204849</v>
      </c>
      <c r="ER30">
        <v>0.01862835140067948</v>
      </c>
      <c r="ES30">
        <v>1</v>
      </c>
      <c r="ET30">
        <v>1</v>
      </c>
      <c r="EU30">
        <v>1</v>
      </c>
      <c r="EV30" t="s">
        <v>321</v>
      </c>
      <c r="EW30">
        <v>100</v>
      </c>
      <c r="EX30">
        <v>100</v>
      </c>
      <c r="EY30">
        <v>-0.544</v>
      </c>
      <c r="EZ30">
        <v>0.0408</v>
      </c>
      <c r="FA30">
        <v>-0.4639034489597709</v>
      </c>
      <c r="FB30">
        <v>-0.002689139981982683</v>
      </c>
      <c r="FC30">
        <v>1.89439031474908E-05</v>
      </c>
      <c r="FD30">
        <v>-2.618056167905062E-08</v>
      </c>
      <c r="FE30">
        <v>-0.266702613939288</v>
      </c>
      <c r="FF30">
        <v>0.03599188791547442</v>
      </c>
      <c r="FG30">
        <v>-0.001583023125146076</v>
      </c>
      <c r="FH30">
        <v>2.698237968392007E-05</v>
      </c>
      <c r="FI30">
        <v>11</v>
      </c>
      <c r="FJ30">
        <v>397</v>
      </c>
      <c r="FK30">
        <v>19</v>
      </c>
      <c r="FL30">
        <v>23</v>
      </c>
      <c r="FM30">
        <v>2.1</v>
      </c>
      <c r="FN30">
        <v>2</v>
      </c>
      <c r="FO30">
        <v>0.479736</v>
      </c>
      <c r="FP30">
        <v>2.65381</v>
      </c>
      <c r="FQ30">
        <v>1.54785</v>
      </c>
      <c r="FR30">
        <v>2.3584</v>
      </c>
      <c r="FS30">
        <v>1.44897</v>
      </c>
      <c r="FT30">
        <v>2.40845</v>
      </c>
      <c r="FU30">
        <v>38.3056</v>
      </c>
      <c r="FV30">
        <v>24.2364</v>
      </c>
      <c r="FW30">
        <v>18</v>
      </c>
      <c r="FX30">
        <v>635.932</v>
      </c>
      <c r="FY30">
        <v>377.229</v>
      </c>
      <c r="FZ30">
        <v>22.806</v>
      </c>
      <c r="GA30">
        <v>28.49</v>
      </c>
      <c r="GB30">
        <v>30.0001</v>
      </c>
      <c r="GC30">
        <v>28.4637</v>
      </c>
      <c r="GD30">
        <v>28.4652</v>
      </c>
      <c r="GE30">
        <v>9.58093</v>
      </c>
      <c r="GF30">
        <v>38.5953</v>
      </c>
      <c r="GG30">
        <v>0</v>
      </c>
      <c r="GH30">
        <v>22.8077</v>
      </c>
      <c r="GI30">
        <v>141.998</v>
      </c>
      <c r="GJ30">
        <v>18.9709</v>
      </c>
      <c r="GK30">
        <v>100.475</v>
      </c>
      <c r="GL30">
        <v>100.334</v>
      </c>
    </row>
    <row r="31" spans="1:194">
      <c r="A31">
        <v>13</v>
      </c>
      <c r="B31">
        <v>1628345869</v>
      </c>
      <c r="C31">
        <v>2355.5</v>
      </c>
      <c r="D31" t="s">
        <v>366</v>
      </c>
      <c r="E31" t="s">
        <v>367</v>
      </c>
      <c r="F31">
        <v>15</v>
      </c>
      <c r="G31">
        <v>1628345861.25</v>
      </c>
      <c r="H31">
        <f>(I31)/1000</f>
        <v>0</v>
      </c>
      <c r="I31">
        <f>IF(CM31, AL31, AF31)</f>
        <v>0</v>
      </c>
      <c r="J31">
        <f>IF(CM31, AG31, AE31)</f>
        <v>0</v>
      </c>
      <c r="K31">
        <f>CO31 - IF(AS31&gt;1, J31*CJ31*100.0/(AU31*DC31), 0)</f>
        <v>0</v>
      </c>
      <c r="L31">
        <f>((R31-H31/2)*K31-J31)/(R31+H31/2)</f>
        <v>0</v>
      </c>
      <c r="M31">
        <f>L31*(CV31+CW31)/1000.0</f>
        <v>0</v>
      </c>
      <c r="N31">
        <f>(CO31 - IF(AS31&gt;1, J31*CJ31*100.0/(AU31*DC31), 0))*(CV31+CW31)/1000.0</f>
        <v>0</v>
      </c>
      <c r="O31">
        <f>2.0/((1/Q31-1/P31)+SIGN(Q31)*SQRT((1/Q31-1/P31)*(1/Q31-1/P31) + 4*CK31/((CK31+1)*(CK31+1))*(2*1/Q31*1/P31-1/P31*1/P31)))</f>
        <v>0</v>
      </c>
      <c r="P31">
        <f>IF(LEFT(CL31,1)&lt;&gt;"0",IF(LEFT(CL31,1)="1",3.0,$B$7),$D$5+$E$5*(DC31*CV31/($K$5*1000))+$F$5*(DC31*CV31/($K$5*1000))*MAX(MIN(CJ31,$J$5),$I$5)*MAX(MIN(CJ31,$J$5),$I$5)+$G$5*MAX(MIN(CJ31,$J$5),$I$5)*(DC31*CV31/($K$5*1000))+$H$5*(DC31*CV31/($K$5*1000))*(DC31*CV31/($K$5*1000)))</f>
        <v>0</v>
      </c>
      <c r="Q31">
        <f>H31*(1000-(1000*0.61365*exp(17.502*U31/(240.97+U31))/(CV31+CW31)+CQ31)/2)/(1000*0.61365*exp(17.502*U31/(240.97+U31))/(CV31+CW31)-CQ31)</f>
        <v>0</v>
      </c>
      <c r="R31">
        <f>1/((CK31+1)/(O31/1.6)+1/(P31/1.37)) + CK31/((CK31+1)/(O31/1.6) + CK31/(P31/1.37))</f>
        <v>0</v>
      </c>
      <c r="S31">
        <f>(CF31*CI31)</f>
        <v>0</v>
      </c>
      <c r="T31">
        <f>(CX31+(S31+2*0.95*5.67E-8*(((CX31+$B$9)+273)^4-(CX31+273)^4)-44100*H31)/(1.84*29.3*P31+8*0.95*5.67E-8*(CX31+273)^3))</f>
        <v>0</v>
      </c>
      <c r="U31">
        <f>($C$9*CY31+$D$9*CZ31+$E$9*T31)</f>
        <v>0</v>
      </c>
      <c r="V31">
        <f>0.61365*exp(17.502*U31/(240.97+U31))</f>
        <v>0</v>
      </c>
      <c r="W31">
        <f>(X31/Y31*100)</f>
        <v>0</v>
      </c>
      <c r="X31">
        <f>CQ31*(CV31+CW31)/1000</f>
        <v>0</v>
      </c>
      <c r="Y31">
        <f>0.61365*exp(17.502*CX31/(240.97+CX31))</f>
        <v>0</v>
      </c>
      <c r="Z31">
        <f>(V31-CQ31*(CV31+CW31)/1000)</f>
        <v>0</v>
      </c>
      <c r="AA31">
        <f>(-H31*44100)</f>
        <v>0</v>
      </c>
      <c r="AB31">
        <f>2*29.3*P31*0.92*(CX31-U31)</f>
        <v>0</v>
      </c>
      <c r="AC31">
        <f>2*0.95*5.67E-8*(((CX31+$B$9)+273)^4-(U31+273)^4)</f>
        <v>0</v>
      </c>
      <c r="AD31">
        <f>S31+AC31+AA31+AB31</f>
        <v>0</v>
      </c>
      <c r="AE31">
        <f>CU31*AS31*(CP31-CO31*(1000-AS31*CR31)/(1000-AS31*CQ31))/(100*CJ31)</f>
        <v>0</v>
      </c>
      <c r="AF31">
        <f>1000*CU31*AS31*(CQ31-CR31)/(100*CJ31*(1000-AS31*CQ31))</f>
        <v>0</v>
      </c>
      <c r="AG31">
        <f>(AH31 - AI31 - CV31*1E3/(8.314*(CX31+273.15)) * AK31/CU31 * AJ31) * CU31/(100*CJ31) * (1000 - CR31)/1000</f>
        <v>0</v>
      </c>
      <c r="AH31">
        <v>132.1587268352203</v>
      </c>
      <c r="AI31">
        <v>127.7066545454545</v>
      </c>
      <c r="AJ31">
        <v>7.274884504500126E-05</v>
      </c>
      <c r="AK31">
        <v>67.23582269019582</v>
      </c>
      <c r="AL31">
        <f>(AN31 - AM31 + CV31*1E3/(8.314*(CX31+273.15)) * AP31/CU31 * AO31) * CU31/(100*CJ31) * 1000/(1000 - AN31)</f>
        <v>0</v>
      </c>
      <c r="AM31">
        <v>18.82805253861472</v>
      </c>
      <c r="AN31">
        <v>21.00227575757576</v>
      </c>
      <c r="AO31">
        <v>-1.475954348673249E-05</v>
      </c>
      <c r="AP31">
        <v>78.55</v>
      </c>
      <c r="AQ31">
        <v>0</v>
      </c>
      <c r="AR31">
        <v>0</v>
      </c>
      <c r="AS31">
        <f>IF(AQ31*$H$15&gt;=AU31,1.0,(AU31/(AU31-AQ31*$H$15)))</f>
        <v>0</v>
      </c>
      <c r="AT31">
        <f>(AS31-1)*100</f>
        <v>0</v>
      </c>
      <c r="AU31">
        <f>MAX(0,($B$15+$C$15*DC31)/(1+$D$15*DC31)*CV31/(CX31+273)*$E$15)</f>
        <v>0</v>
      </c>
      <c r="AV31" t="s">
        <v>317</v>
      </c>
      <c r="AW31">
        <v>0</v>
      </c>
      <c r="AX31">
        <v>0</v>
      </c>
      <c r="AY31">
        <v>0</v>
      </c>
      <c r="AZ31">
        <f>1-AX31/AY31</f>
        <v>0</v>
      </c>
      <c r="BA31">
        <v>-1</v>
      </c>
      <c r="BB31" t="s">
        <v>368</v>
      </c>
      <c r="BC31">
        <v>9300.860000000001</v>
      </c>
      <c r="BD31">
        <v>1033.003846153846</v>
      </c>
      <c r="BE31">
        <v>1132.81</v>
      </c>
      <c r="BF31">
        <f>1-BD31/BE31</f>
        <v>0</v>
      </c>
      <c r="BG31">
        <v>0.5</v>
      </c>
      <c r="BH31">
        <f>CG31</f>
        <v>0</v>
      </c>
      <c r="BI31">
        <f>J31</f>
        <v>0</v>
      </c>
      <c r="BJ31">
        <f>BF31*BG31*BH31</f>
        <v>0</v>
      </c>
      <c r="BK31">
        <f>(BI31-BA31)/BH31</f>
        <v>0</v>
      </c>
      <c r="BL31">
        <f>(AY31-BE31)/BE31</f>
        <v>0</v>
      </c>
      <c r="BM31">
        <f>AX31/(AZ31+AX31/BE31)</f>
        <v>0</v>
      </c>
      <c r="BN31" t="s">
        <v>317</v>
      </c>
      <c r="BO31">
        <v>0</v>
      </c>
      <c r="BP31">
        <f>IF(BO31&lt;&gt;0, BO31, BM31)</f>
        <v>0</v>
      </c>
      <c r="BQ31">
        <f>1-BP31/BE31</f>
        <v>0</v>
      </c>
      <c r="BR31">
        <f>(BE31-BD31)/(BE31-BP31)</f>
        <v>0</v>
      </c>
      <c r="BS31">
        <f>(AY31-BE31)/(AY31-BP31)</f>
        <v>0</v>
      </c>
      <c r="BT31">
        <f>(BE31-BD31)/(BE31-AX31)</f>
        <v>0</v>
      </c>
      <c r="BU31">
        <f>(AY31-BE31)/(AY31-AX31)</f>
        <v>0</v>
      </c>
      <c r="BV31">
        <f>(BR31*BP31/BD31)</f>
        <v>0</v>
      </c>
      <c r="BW31">
        <f>(1-BV31)</f>
        <v>0</v>
      </c>
      <c r="BX31">
        <v>482</v>
      </c>
      <c r="BY31">
        <v>130</v>
      </c>
      <c r="BZ31">
        <v>130</v>
      </c>
      <c r="CA31">
        <v>100</v>
      </c>
      <c r="CB31">
        <v>9300.860000000001</v>
      </c>
      <c r="CC31">
        <v>1120.7</v>
      </c>
      <c r="CD31">
        <v>-0.0197908</v>
      </c>
      <c r="CE31">
        <v>1.16</v>
      </c>
      <c r="CF31">
        <f>$B$13*DD31+$C$13*DE31+$F$13*DF31*(1-DI31)</f>
        <v>0</v>
      </c>
      <c r="CG31">
        <f>CF31*CH31</f>
        <v>0</v>
      </c>
      <c r="CH31">
        <f>($B$13*$D$11+$C$13*$D$11+$F$13*((DS31+DK31)/MAX(DS31+DK31+DT31, 0.1)*$I$11+DT31/MAX(DS31+DK31+DT31, 0.1)*$J$11))/($B$13+$C$13+$F$13)</f>
        <v>0</v>
      </c>
      <c r="CI31">
        <f>($B$13*$K$11+$C$13*$K$11+$F$13*((DS31+DK31)/MAX(DS31+DK31+DT31, 0.1)*$P$11+DT31/MAX(DS31+DK31+DT31, 0.1)*$Q$11))/($B$13+$C$13+$F$13)</f>
        <v>0</v>
      </c>
      <c r="CJ31">
        <v>6</v>
      </c>
      <c r="CK31">
        <v>0.5</v>
      </c>
      <c r="CL31" t="s">
        <v>319</v>
      </c>
      <c r="CM31" t="b">
        <v>1</v>
      </c>
      <c r="CN31">
        <v>1628345861.25</v>
      </c>
      <c r="CO31">
        <v>124.9969333333333</v>
      </c>
      <c r="CP31">
        <v>129.6777333333333</v>
      </c>
      <c r="CQ31">
        <v>21.00170666666667</v>
      </c>
      <c r="CR31">
        <v>18.82930333333333</v>
      </c>
      <c r="CS31">
        <v>125.6204666666667</v>
      </c>
      <c r="CT31">
        <v>20.95881333333333</v>
      </c>
      <c r="CU31">
        <v>600.1683666666665</v>
      </c>
      <c r="CV31">
        <v>98.13849333333333</v>
      </c>
      <c r="CW31">
        <v>0.09990727666666667</v>
      </c>
      <c r="CX31">
        <v>25.423</v>
      </c>
      <c r="CY31">
        <v>24.99738666666666</v>
      </c>
      <c r="CZ31">
        <v>999.9000000000002</v>
      </c>
      <c r="DA31">
        <v>0</v>
      </c>
      <c r="DB31">
        <v>0</v>
      </c>
      <c r="DC31">
        <v>10007.619</v>
      </c>
      <c r="DD31">
        <v>0</v>
      </c>
      <c r="DE31">
        <v>64.1006</v>
      </c>
      <c r="DF31">
        <v>700.0076999999999</v>
      </c>
      <c r="DG31">
        <v>0.9430136666666667</v>
      </c>
      <c r="DH31">
        <v>0.05698636666666666</v>
      </c>
      <c r="DI31">
        <v>0</v>
      </c>
      <c r="DJ31">
        <v>1033.027333333333</v>
      </c>
      <c r="DK31">
        <v>4.999719999999999</v>
      </c>
      <c r="DL31">
        <v>7029.749333333332</v>
      </c>
      <c r="DM31">
        <v>6056.416666666667</v>
      </c>
      <c r="DN31">
        <v>35.59139999999999</v>
      </c>
      <c r="DO31">
        <v>38.5</v>
      </c>
      <c r="DP31">
        <v>36.81199999999999</v>
      </c>
      <c r="DQ31">
        <v>37.81199999999999</v>
      </c>
      <c r="DR31">
        <v>37.79959999999999</v>
      </c>
      <c r="DS31">
        <v>655.4006666666664</v>
      </c>
      <c r="DT31">
        <v>39.60333333333332</v>
      </c>
      <c r="DU31">
        <v>0</v>
      </c>
      <c r="DV31">
        <v>180.8000001907349</v>
      </c>
      <c r="DW31">
        <v>0</v>
      </c>
      <c r="DX31">
        <v>1033.003846153846</v>
      </c>
      <c r="DY31">
        <v>0.8082051206127774</v>
      </c>
      <c r="DZ31">
        <v>4.576410148254068</v>
      </c>
      <c r="EA31">
        <v>7029.673076923076</v>
      </c>
      <c r="EB31">
        <v>15</v>
      </c>
      <c r="EC31">
        <v>1628345755</v>
      </c>
      <c r="ED31" t="s">
        <v>369</v>
      </c>
      <c r="EE31">
        <v>1628345741.5</v>
      </c>
      <c r="EF31">
        <v>1628345755</v>
      </c>
      <c r="EG31">
        <v>223</v>
      </c>
      <c r="EH31">
        <v>0.041</v>
      </c>
      <c r="EI31">
        <v>0.007</v>
      </c>
      <c r="EJ31">
        <v>-0.51</v>
      </c>
      <c r="EK31">
        <v>0.036</v>
      </c>
      <c r="EL31">
        <v>130</v>
      </c>
      <c r="EM31">
        <v>19</v>
      </c>
      <c r="EN31">
        <v>0.33</v>
      </c>
      <c r="EO31">
        <v>0.05</v>
      </c>
      <c r="EP31">
        <v>-4.67369</v>
      </c>
      <c r="EQ31">
        <v>-0.03306062717770843</v>
      </c>
      <c r="ER31">
        <v>0.02717517195404121</v>
      </c>
      <c r="ES31">
        <v>1</v>
      </c>
      <c r="ET31">
        <v>1</v>
      </c>
      <c r="EU31">
        <v>1</v>
      </c>
      <c r="EV31" t="s">
        <v>321</v>
      </c>
      <c r="EW31">
        <v>100</v>
      </c>
      <c r="EX31">
        <v>100</v>
      </c>
      <c r="EY31">
        <v>-0.623</v>
      </c>
      <c r="EZ31">
        <v>0.0429</v>
      </c>
      <c r="FA31">
        <v>-0.5325564831956535</v>
      </c>
      <c r="FB31">
        <v>-0.002689139981982683</v>
      </c>
      <c r="FC31">
        <v>1.89439031474908E-05</v>
      </c>
      <c r="FD31">
        <v>-2.618056167905062E-08</v>
      </c>
      <c r="FE31">
        <v>-0.2644921837151475</v>
      </c>
      <c r="FF31">
        <v>0.03599188791547442</v>
      </c>
      <c r="FG31">
        <v>-0.001583023125146076</v>
      </c>
      <c r="FH31">
        <v>2.698237968392007E-05</v>
      </c>
      <c r="FI31">
        <v>11</v>
      </c>
      <c r="FJ31">
        <v>397</v>
      </c>
      <c r="FK31">
        <v>19</v>
      </c>
      <c r="FL31">
        <v>23</v>
      </c>
      <c r="FM31">
        <v>2.1</v>
      </c>
      <c r="FN31">
        <v>1.9</v>
      </c>
      <c r="FO31">
        <v>0.450439</v>
      </c>
      <c r="FP31">
        <v>2.67578</v>
      </c>
      <c r="FQ31">
        <v>1.54785</v>
      </c>
      <c r="FR31">
        <v>2.35718</v>
      </c>
      <c r="FS31">
        <v>1.44897</v>
      </c>
      <c r="FT31">
        <v>2.25586</v>
      </c>
      <c r="FU31">
        <v>38.3056</v>
      </c>
      <c r="FV31">
        <v>24.2276</v>
      </c>
      <c r="FW31">
        <v>18</v>
      </c>
      <c r="FX31">
        <v>635.922</v>
      </c>
      <c r="FY31">
        <v>376.93</v>
      </c>
      <c r="FZ31">
        <v>22.9231</v>
      </c>
      <c r="GA31">
        <v>28.4973</v>
      </c>
      <c r="GB31">
        <v>30.0004</v>
      </c>
      <c r="GC31">
        <v>28.4697</v>
      </c>
      <c r="GD31">
        <v>28.4724</v>
      </c>
      <c r="GE31">
        <v>9.00076</v>
      </c>
      <c r="GF31">
        <v>38.7842</v>
      </c>
      <c r="GG31">
        <v>0</v>
      </c>
      <c r="GH31">
        <v>22.888</v>
      </c>
      <c r="GI31">
        <v>129.689</v>
      </c>
      <c r="GJ31">
        <v>18.8581</v>
      </c>
      <c r="GK31">
        <v>100.471</v>
      </c>
      <c r="GL31">
        <v>100.33</v>
      </c>
    </row>
    <row r="32" spans="1:194">
      <c r="A32">
        <v>14</v>
      </c>
      <c r="B32">
        <v>1628346053.6</v>
      </c>
      <c r="C32">
        <v>2540.099999904633</v>
      </c>
      <c r="D32" t="s">
        <v>370</v>
      </c>
      <c r="E32" t="s">
        <v>371</v>
      </c>
      <c r="F32">
        <v>15</v>
      </c>
      <c r="G32">
        <v>1628346045.849999</v>
      </c>
      <c r="H32">
        <f>(I32)/1000</f>
        <v>0</v>
      </c>
      <c r="I32">
        <f>IF(CM32, AL32, AF32)</f>
        <v>0</v>
      </c>
      <c r="J32">
        <f>IF(CM32, AG32, AE32)</f>
        <v>0</v>
      </c>
      <c r="K32">
        <f>CO32 - IF(AS32&gt;1, J32*CJ32*100.0/(AU32*DC32), 0)</f>
        <v>0</v>
      </c>
      <c r="L32">
        <f>((R32-H32/2)*K32-J32)/(R32+H32/2)</f>
        <v>0</v>
      </c>
      <c r="M32">
        <f>L32*(CV32+CW32)/1000.0</f>
        <v>0</v>
      </c>
      <c r="N32">
        <f>(CO32 - IF(AS32&gt;1, J32*CJ32*100.0/(AU32*DC32), 0))*(CV32+CW32)/1000.0</f>
        <v>0</v>
      </c>
      <c r="O32">
        <f>2.0/((1/Q32-1/P32)+SIGN(Q32)*SQRT((1/Q32-1/P32)*(1/Q32-1/P32) + 4*CK32/((CK32+1)*(CK32+1))*(2*1/Q32*1/P32-1/P32*1/P32)))</f>
        <v>0</v>
      </c>
      <c r="P32">
        <f>IF(LEFT(CL32,1)&lt;&gt;"0",IF(LEFT(CL32,1)="1",3.0,$B$7),$D$5+$E$5*(DC32*CV32/($K$5*1000))+$F$5*(DC32*CV32/($K$5*1000))*MAX(MIN(CJ32,$J$5),$I$5)*MAX(MIN(CJ32,$J$5),$I$5)+$G$5*MAX(MIN(CJ32,$J$5),$I$5)*(DC32*CV32/($K$5*1000))+$H$5*(DC32*CV32/($K$5*1000))*(DC32*CV32/($K$5*1000)))</f>
        <v>0</v>
      </c>
      <c r="Q32">
        <f>H32*(1000-(1000*0.61365*exp(17.502*U32/(240.97+U32))/(CV32+CW32)+CQ32)/2)/(1000*0.61365*exp(17.502*U32/(240.97+U32))/(CV32+CW32)-CQ32)</f>
        <v>0</v>
      </c>
      <c r="R32">
        <f>1/((CK32+1)/(O32/1.6)+1/(P32/1.37)) + CK32/((CK32+1)/(O32/1.6) + CK32/(P32/1.37))</f>
        <v>0</v>
      </c>
      <c r="S32">
        <f>(CF32*CI32)</f>
        <v>0</v>
      </c>
      <c r="T32">
        <f>(CX32+(S32+2*0.95*5.67E-8*(((CX32+$B$9)+273)^4-(CX32+273)^4)-44100*H32)/(1.84*29.3*P32+8*0.95*5.67E-8*(CX32+273)^3))</f>
        <v>0</v>
      </c>
      <c r="U32">
        <f>($C$9*CY32+$D$9*CZ32+$E$9*T32)</f>
        <v>0</v>
      </c>
      <c r="V32">
        <f>0.61365*exp(17.502*U32/(240.97+U32))</f>
        <v>0</v>
      </c>
      <c r="W32">
        <f>(X32/Y32*100)</f>
        <v>0</v>
      </c>
      <c r="X32">
        <f>CQ32*(CV32+CW32)/1000</f>
        <v>0</v>
      </c>
      <c r="Y32">
        <f>0.61365*exp(17.502*CX32/(240.97+CX32))</f>
        <v>0</v>
      </c>
      <c r="Z32">
        <f>(V32-CQ32*(CV32+CW32)/1000)</f>
        <v>0</v>
      </c>
      <c r="AA32">
        <f>(-H32*44100)</f>
        <v>0</v>
      </c>
      <c r="AB32">
        <f>2*29.3*P32*0.92*(CX32-U32)</f>
        <v>0</v>
      </c>
      <c r="AC32">
        <f>2*0.95*5.67E-8*(((CX32+$B$9)+273)^4-(U32+273)^4)</f>
        <v>0</v>
      </c>
      <c r="AD32">
        <f>S32+AC32+AA32+AB32</f>
        <v>0</v>
      </c>
      <c r="AE32">
        <f>CU32*AS32*(CP32-CO32*(1000-AS32*CR32)/(1000-AS32*CQ32))/(100*CJ32)</f>
        <v>0</v>
      </c>
      <c r="AF32">
        <f>1000*CU32*AS32*(CQ32-CR32)/(100*CJ32*(1000-AS32*CQ32))</f>
        <v>0</v>
      </c>
      <c r="AG32">
        <f>(AH32 - AI32 - CV32*1E3/(8.314*(CX32+273.15)) * AK32/CU32 * AJ32) * CU32/(100*CJ32) * (1000 - CR32)/1000</f>
        <v>0</v>
      </c>
      <c r="AH32">
        <v>118.3866419271321</v>
      </c>
      <c r="AI32">
        <v>114.3889272727273</v>
      </c>
      <c r="AJ32">
        <v>-0.0006230658646604979</v>
      </c>
      <c r="AK32">
        <v>67.23562369274339</v>
      </c>
      <c r="AL32">
        <f>(AN32 - AM32 + CV32*1E3/(8.314*(CX32+273.15)) * AP32/CU32 * AO32) * CU32/(100*CJ32) * 1000/(1000 - AN32)</f>
        <v>0</v>
      </c>
      <c r="AM32">
        <v>18.80397696463202</v>
      </c>
      <c r="AN32">
        <v>21.04120909090909</v>
      </c>
      <c r="AO32">
        <v>5.210530010546762E-06</v>
      </c>
      <c r="AP32">
        <v>78.55</v>
      </c>
      <c r="AQ32">
        <v>0</v>
      </c>
      <c r="AR32">
        <v>0</v>
      </c>
      <c r="AS32">
        <f>IF(AQ32*$H$15&gt;=AU32,1.0,(AU32/(AU32-AQ32*$H$15)))</f>
        <v>0</v>
      </c>
      <c r="AT32">
        <f>(AS32-1)*100</f>
        <v>0</v>
      </c>
      <c r="AU32">
        <f>MAX(0,($B$15+$C$15*DC32)/(1+$D$15*DC32)*CV32/(CX32+273)*$E$15)</f>
        <v>0</v>
      </c>
      <c r="AV32" t="s">
        <v>317</v>
      </c>
      <c r="AW32">
        <v>0</v>
      </c>
      <c r="AX32">
        <v>0</v>
      </c>
      <c r="AY32">
        <v>0</v>
      </c>
      <c r="AZ32">
        <f>1-AX32/AY32</f>
        <v>0</v>
      </c>
      <c r="BA32">
        <v>-1</v>
      </c>
      <c r="BB32" t="s">
        <v>372</v>
      </c>
      <c r="BC32">
        <v>9301.139999999999</v>
      </c>
      <c r="BD32">
        <v>1038.6728</v>
      </c>
      <c r="BE32">
        <v>1129.19</v>
      </c>
      <c r="BF32">
        <f>1-BD32/BE32</f>
        <v>0</v>
      </c>
      <c r="BG32">
        <v>0.5</v>
      </c>
      <c r="BH32">
        <f>CG32</f>
        <v>0</v>
      </c>
      <c r="BI32">
        <f>J32</f>
        <v>0</v>
      </c>
      <c r="BJ32">
        <f>BF32*BG32*BH32</f>
        <v>0</v>
      </c>
      <c r="BK32">
        <f>(BI32-BA32)/BH32</f>
        <v>0</v>
      </c>
      <c r="BL32">
        <f>(AY32-BE32)/BE32</f>
        <v>0</v>
      </c>
      <c r="BM32">
        <f>AX32/(AZ32+AX32/BE32)</f>
        <v>0</v>
      </c>
      <c r="BN32" t="s">
        <v>317</v>
      </c>
      <c r="BO32">
        <v>0</v>
      </c>
      <c r="BP32">
        <f>IF(BO32&lt;&gt;0, BO32, BM32)</f>
        <v>0</v>
      </c>
      <c r="BQ32">
        <f>1-BP32/BE32</f>
        <v>0</v>
      </c>
      <c r="BR32">
        <f>(BE32-BD32)/(BE32-BP32)</f>
        <v>0</v>
      </c>
      <c r="BS32">
        <f>(AY32-BE32)/(AY32-BP32)</f>
        <v>0</v>
      </c>
      <c r="BT32">
        <f>(BE32-BD32)/(BE32-AX32)</f>
        <v>0</v>
      </c>
      <c r="BU32">
        <f>(AY32-BE32)/(AY32-AX32)</f>
        <v>0</v>
      </c>
      <c r="BV32">
        <f>(BR32*BP32/BD32)</f>
        <v>0</v>
      </c>
      <c r="BW32">
        <f>(1-BV32)</f>
        <v>0</v>
      </c>
      <c r="BX32">
        <v>483</v>
      </c>
      <c r="BY32">
        <v>130</v>
      </c>
      <c r="BZ32">
        <v>130</v>
      </c>
      <c r="CA32">
        <v>100</v>
      </c>
      <c r="CB32">
        <v>9301.139999999999</v>
      </c>
      <c r="CC32">
        <v>1119.62</v>
      </c>
      <c r="CD32">
        <v>-0.0197915</v>
      </c>
      <c r="CE32">
        <v>0.93</v>
      </c>
      <c r="CF32">
        <f>$B$13*DD32+$C$13*DE32+$F$13*DF32*(1-DI32)</f>
        <v>0</v>
      </c>
      <c r="CG32">
        <f>CF32*CH32</f>
        <v>0</v>
      </c>
      <c r="CH32">
        <f>($B$13*$D$11+$C$13*$D$11+$F$13*((DS32+DK32)/MAX(DS32+DK32+DT32, 0.1)*$I$11+DT32/MAX(DS32+DK32+DT32, 0.1)*$J$11))/($B$13+$C$13+$F$13)</f>
        <v>0</v>
      </c>
      <c r="CI32">
        <f>($B$13*$K$11+$C$13*$K$11+$F$13*((DS32+DK32)/MAX(DS32+DK32+DT32, 0.1)*$P$11+DT32/MAX(DS32+DK32+DT32, 0.1)*$Q$11))/($B$13+$C$13+$F$13)</f>
        <v>0</v>
      </c>
      <c r="CJ32">
        <v>6</v>
      </c>
      <c r="CK32">
        <v>0.5</v>
      </c>
      <c r="CL32" t="s">
        <v>319</v>
      </c>
      <c r="CM32" t="b">
        <v>1</v>
      </c>
      <c r="CN32">
        <v>1628346045.849999</v>
      </c>
      <c r="CO32">
        <v>111.9966666666667</v>
      </c>
      <c r="CP32">
        <v>116.1808666666666</v>
      </c>
      <c r="CQ32">
        <v>21.04027666666667</v>
      </c>
      <c r="CR32">
        <v>18.80479</v>
      </c>
      <c r="CS32">
        <v>112.6488</v>
      </c>
      <c r="CT32">
        <v>20.99868</v>
      </c>
      <c r="CU32">
        <v>600.1711999999999</v>
      </c>
      <c r="CV32">
        <v>98.13496333333332</v>
      </c>
      <c r="CW32">
        <v>0.1000611533333333</v>
      </c>
      <c r="CX32">
        <v>25.42160666666666</v>
      </c>
      <c r="CY32">
        <v>25.00592333333332</v>
      </c>
      <c r="CZ32">
        <v>999.9000000000002</v>
      </c>
      <c r="DA32">
        <v>0</v>
      </c>
      <c r="DB32">
        <v>0</v>
      </c>
      <c r="DC32">
        <v>9992.919333333331</v>
      </c>
      <c r="DD32">
        <v>0</v>
      </c>
      <c r="DE32">
        <v>64.1006</v>
      </c>
      <c r="DF32">
        <v>700.0088000000001</v>
      </c>
      <c r="DG32">
        <v>0.9430099666666668</v>
      </c>
      <c r="DH32">
        <v>0.05699002333333333</v>
      </c>
      <c r="DI32">
        <v>0</v>
      </c>
      <c r="DJ32">
        <v>1038.655</v>
      </c>
      <c r="DK32">
        <v>4.999719999999999</v>
      </c>
      <c r="DL32">
        <v>7062.253333333333</v>
      </c>
      <c r="DM32">
        <v>6056.421333333334</v>
      </c>
      <c r="DN32">
        <v>35.375</v>
      </c>
      <c r="DO32">
        <v>38.31199999999999</v>
      </c>
      <c r="DP32">
        <v>36.625</v>
      </c>
      <c r="DQ32">
        <v>37.625</v>
      </c>
      <c r="DR32">
        <v>37.56199999999999</v>
      </c>
      <c r="DS32">
        <v>655.4003333333332</v>
      </c>
      <c r="DT32">
        <v>39.60633333333332</v>
      </c>
      <c r="DU32">
        <v>0</v>
      </c>
      <c r="DV32">
        <v>184.2000000476837</v>
      </c>
      <c r="DW32">
        <v>0</v>
      </c>
      <c r="DX32">
        <v>1038.6728</v>
      </c>
      <c r="DY32">
        <v>0.910769215703807</v>
      </c>
      <c r="DZ32">
        <v>2.035384475810492</v>
      </c>
      <c r="EA32">
        <v>7062.295599999999</v>
      </c>
      <c r="EB32">
        <v>15</v>
      </c>
      <c r="EC32">
        <v>1628345932.5</v>
      </c>
      <c r="ED32" t="s">
        <v>373</v>
      </c>
      <c r="EE32">
        <v>1628345922.5</v>
      </c>
      <c r="EF32">
        <v>1628345932.5</v>
      </c>
      <c r="EG32">
        <v>224</v>
      </c>
      <c r="EH32">
        <v>0.08599999999999999</v>
      </c>
      <c r="EI32">
        <v>0.005</v>
      </c>
      <c r="EJ32">
        <v>-0.544</v>
      </c>
      <c r="EK32">
        <v>0.034</v>
      </c>
      <c r="EL32">
        <v>117</v>
      </c>
      <c r="EM32">
        <v>19</v>
      </c>
      <c r="EN32">
        <v>0.21</v>
      </c>
      <c r="EO32">
        <v>0.03</v>
      </c>
      <c r="EP32">
        <v>-4.19367512195122</v>
      </c>
      <c r="EQ32">
        <v>0.1611944947735137</v>
      </c>
      <c r="ER32">
        <v>0.02710807206952549</v>
      </c>
      <c r="ES32">
        <v>1</v>
      </c>
      <c r="ET32">
        <v>1</v>
      </c>
      <c r="EU32">
        <v>1</v>
      </c>
      <c r="EV32" t="s">
        <v>321</v>
      </c>
      <c r="EW32">
        <v>100</v>
      </c>
      <c r="EX32">
        <v>100</v>
      </c>
      <c r="EY32">
        <v>-0.652</v>
      </c>
      <c r="EZ32">
        <v>0.0416</v>
      </c>
      <c r="FA32">
        <v>-0.5521901549185614</v>
      </c>
      <c r="FB32">
        <v>-0.002689139981982683</v>
      </c>
      <c r="FC32">
        <v>1.89439031474908E-05</v>
      </c>
      <c r="FD32">
        <v>-2.618056167905062E-08</v>
      </c>
      <c r="FE32">
        <v>-0.2660035842297122</v>
      </c>
      <c r="FF32">
        <v>0.03599188791547442</v>
      </c>
      <c r="FG32">
        <v>-0.001583023125146076</v>
      </c>
      <c r="FH32">
        <v>2.698237968392007E-05</v>
      </c>
      <c r="FI32">
        <v>11</v>
      </c>
      <c r="FJ32">
        <v>397</v>
      </c>
      <c r="FK32">
        <v>19</v>
      </c>
      <c r="FL32">
        <v>23</v>
      </c>
      <c r="FM32">
        <v>2.2</v>
      </c>
      <c r="FN32">
        <v>2</v>
      </c>
      <c r="FO32">
        <v>0.418701</v>
      </c>
      <c r="FP32">
        <v>2.67944</v>
      </c>
      <c r="FQ32">
        <v>1.54785</v>
      </c>
      <c r="FR32">
        <v>2.35718</v>
      </c>
      <c r="FS32">
        <v>1.44897</v>
      </c>
      <c r="FT32">
        <v>2.26685</v>
      </c>
      <c r="FU32">
        <v>38.3056</v>
      </c>
      <c r="FV32">
        <v>24.2276</v>
      </c>
      <c r="FW32">
        <v>18</v>
      </c>
      <c r="FX32">
        <v>635.976</v>
      </c>
      <c r="FY32">
        <v>376.842</v>
      </c>
      <c r="FZ32">
        <v>22.9077</v>
      </c>
      <c r="GA32">
        <v>28.5167</v>
      </c>
      <c r="GB32">
        <v>30.0001</v>
      </c>
      <c r="GC32">
        <v>28.4855</v>
      </c>
      <c r="GD32">
        <v>28.487</v>
      </c>
      <c r="GE32">
        <v>8.37105</v>
      </c>
      <c r="GF32">
        <v>38.9371</v>
      </c>
      <c r="GG32">
        <v>0</v>
      </c>
      <c r="GH32">
        <v>22.8999</v>
      </c>
      <c r="GI32">
        <v>116.229</v>
      </c>
      <c r="GJ32">
        <v>18.7837</v>
      </c>
      <c r="GK32">
        <v>100.47</v>
      </c>
      <c r="GL32">
        <v>100.33</v>
      </c>
    </row>
    <row r="33" spans="1:194">
      <c r="A33">
        <v>15</v>
      </c>
      <c r="B33">
        <v>1628346242.6</v>
      </c>
      <c r="C33">
        <v>2729.099999904633</v>
      </c>
      <c r="D33" t="s">
        <v>374</v>
      </c>
      <c r="E33" t="s">
        <v>375</v>
      </c>
      <c r="F33">
        <v>15</v>
      </c>
      <c r="G33">
        <v>1628346234.849999</v>
      </c>
      <c r="H33">
        <f>(I33)/1000</f>
        <v>0</v>
      </c>
      <c r="I33">
        <f>IF(CM33, AL33, AF33)</f>
        <v>0</v>
      </c>
      <c r="J33">
        <f>IF(CM33, AG33, AE33)</f>
        <v>0</v>
      </c>
      <c r="K33">
        <f>CO33 - IF(AS33&gt;1, J33*CJ33*100.0/(AU33*DC33), 0)</f>
        <v>0</v>
      </c>
      <c r="L33">
        <f>((R33-H33/2)*K33-J33)/(R33+H33/2)</f>
        <v>0</v>
      </c>
      <c r="M33">
        <f>L33*(CV33+CW33)/1000.0</f>
        <v>0</v>
      </c>
      <c r="N33">
        <f>(CO33 - IF(AS33&gt;1, J33*CJ33*100.0/(AU33*DC33), 0))*(CV33+CW33)/1000.0</f>
        <v>0</v>
      </c>
      <c r="O33">
        <f>2.0/((1/Q33-1/P33)+SIGN(Q33)*SQRT((1/Q33-1/P33)*(1/Q33-1/P33) + 4*CK33/((CK33+1)*(CK33+1))*(2*1/Q33*1/P33-1/P33*1/P33)))</f>
        <v>0</v>
      </c>
      <c r="P33">
        <f>IF(LEFT(CL33,1)&lt;&gt;"0",IF(LEFT(CL33,1)="1",3.0,$B$7),$D$5+$E$5*(DC33*CV33/($K$5*1000))+$F$5*(DC33*CV33/($K$5*1000))*MAX(MIN(CJ33,$J$5),$I$5)*MAX(MIN(CJ33,$J$5),$I$5)+$G$5*MAX(MIN(CJ33,$J$5),$I$5)*(DC33*CV33/($K$5*1000))+$H$5*(DC33*CV33/($K$5*1000))*(DC33*CV33/($K$5*1000)))</f>
        <v>0</v>
      </c>
      <c r="Q33">
        <f>H33*(1000-(1000*0.61365*exp(17.502*U33/(240.97+U33))/(CV33+CW33)+CQ33)/2)/(1000*0.61365*exp(17.502*U33/(240.97+U33))/(CV33+CW33)-CQ33)</f>
        <v>0</v>
      </c>
      <c r="R33">
        <f>1/((CK33+1)/(O33/1.6)+1/(P33/1.37)) + CK33/((CK33+1)/(O33/1.6) + CK33/(P33/1.37))</f>
        <v>0</v>
      </c>
      <c r="S33">
        <f>(CF33*CI33)</f>
        <v>0</v>
      </c>
      <c r="T33">
        <f>(CX33+(S33+2*0.95*5.67E-8*(((CX33+$B$9)+273)^4-(CX33+273)^4)-44100*H33)/(1.84*29.3*P33+8*0.95*5.67E-8*(CX33+273)^3))</f>
        <v>0</v>
      </c>
      <c r="U33">
        <f>($C$9*CY33+$D$9*CZ33+$E$9*T33)</f>
        <v>0</v>
      </c>
      <c r="V33">
        <f>0.61365*exp(17.502*U33/(240.97+U33))</f>
        <v>0</v>
      </c>
      <c r="W33">
        <f>(X33/Y33*100)</f>
        <v>0</v>
      </c>
      <c r="X33">
        <f>CQ33*(CV33+CW33)/1000</f>
        <v>0</v>
      </c>
      <c r="Y33">
        <f>0.61365*exp(17.502*CX33/(240.97+CX33))</f>
        <v>0</v>
      </c>
      <c r="Z33">
        <f>(V33-CQ33*(CV33+CW33)/1000)</f>
        <v>0</v>
      </c>
      <c r="AA33">
        <f>(-H33*44100)</f>
        <v>0</v>
      </c>
      <c r="AB33">
        <f>2*29.3*P33*0.92*(CX33-U33)</f>
        <v>0</v>
      </c>
      <c r="AC33">
        <f>2*0.95*5.67E-8*(((CX33+$B$9)+273)^4-(U33+273)^4)</f>
        <v>0</v>
      </c>
      <c r="AD33">
        <f>S33+AC33+AA33+AB33</f>
        <v>0</v>
      </c>
      <c r="AE33">
        <f>CU33*AS33*(CP33-CO33*(1000-AS33*CR33)/(1000-AS33*CQ33))/(100*CJ33)</f>
        <v>0</v>
      </c>
      <c r="AF33">
        <f>1000*CU33*AS33*(CQ33-CR33)/(100*CJ33*(1000-AS33*CQ33))</f>
        <v>0</v>
      </c>
      <c r="AG33">
        <f>(AH33 - AI33 - CV33*1E3/(8.314*(CX33+273.15)) * AK33/CU33 * AJ33) * CU33/(100*CJ33) * (1000 - CR33)/1000</f>
        <v>0</v>
      </c>
      <c r="AH33">
        <v>105.7106265480479</v>
      </c>
      <c r="AI33">
        <v>102.1348606060606</v>
      </c>
      <c r="AJ33">
        <v>-0.0001678950625345968</v>
      </c>
      <c r="AK33">
        <v>67.23486049687216</v>
      </c>
      <c r="AL33">
        <f>(AN33 - AM33 + CV33*1E3/(8.314*(CX33+273.15)) * AP33/CU33 * AO33) * CU33/(100*CJ33) * 1000/(1000 - AN33)</f>
        <v>0</v>
      </c>
      <c r="AM33">
        <v>18.71961677069264</v>
      </c>
      <c r="AN33">
        <v>21.03642303030302</v>
      </c>
      <c r="AO33">
        <v>9.233316774296711E-06</v>
      </c>
      <c r="AP33">
        <v>78.55</v>
      </c>
      <c r="AQ33">
        <v>0</v>
      </c>
      <c r="AR33">
        <v>0</v>
      </c>
      <c r="AS33">
        <f>IF(AQ33*$H$15&gt;=AU33,1.0,(AU33/(AU33-AQ33*$H$15)))</f>
        <v>0</v>
      </c>
      <c r="AT33">
        <f>(AS33-1)*100</f>
        <v>0</v>
      </c>
      <c r="AU33">
        <f>MAX(0,($B$15+$C$15*DC33)/(1+$D$15*DC33)*CV33/(CX33+273)*$E$15)</f>
        <v>0</v>
      </c>
      <c r="AV33" t="s">
        <v>317</v>
      </c>
      <c r="AW33">
        <v>0</v>
      </c>
      <c r="AX33">
        <v>0</v>
      </c>
      <c r="AY33">
        <v>0</v>
      </c>
      <c r="AZ33">
        <f>1-AX33/AY33</f>
        <v>0</v>
      </c>
      <c r="BA33">
        <v>-1</v>
      </c>
      <c r="BB33" t="s">
        <v>376</v>
      </c>
      <c r="BC33">
        <v>9301.440000000001</v>
      </c>
      <c r="BD33">
        <v>1043.922307692308</v>
      </c>
      <c r="BE33">
        <v>1124.64</v>
      </c>
      <c r="BF33">
        <f>1-BD33/BE33</f>
        <v>0</v>
      </c>
      <c r="BG33">
        <v>0.5</v>
      </c>
      <c r="BH33">
        <f>CG33</f>
        <v>0</v>
      </c>
      <c r="BI33">
        <f>J33</f>
        <v>0</v>
      </c>
      <c r="BJ33">
        <f>BF33*BG33*BH33</f>
        <v>0</v>
      </c>
      <c r="BK33">
        <f>(BI33-BA33)/BH33</f>
        <v>0</v>
      </c>
      <c r="BL33">
        <f>(AY33-BE33)/BE33</f>
        <v>0</v>
      </c>
      <c r="BM33">
        <f>AX33/(AZ33+AX33/BE33)</f>
        <v>0</v>
      </c>
      <c r="BN33" t="s">
        <v>317</v>
      </c>
      <c r="BO33">
        <v>0</v>
      </c>
      <c r="BP33">
        <f>IF(BO33&lt;&gt;0, BO33, BM33)</f>
        <v>0</v>
      </c>
      <c r="BQ33">
        <f>1-BP33/BE33</f>
        <v>0</v>
      </c>
      <c r="BR33">
        <f>(BE33-BD33)/(BE33-BP33)</f>
        <v>0</v>
      </c>
      <c r="BS33">
        <f>(AY33-BE33)/(AY33-BP33)</f>
        <v>0</v>
      </c>
      <c r="BT33">
        <f>(BE33-BD33)/(BE33-AX33)</f>
        <v>0</v>
      </c>
      <c r="BU33">
        <f>(AY33-BE33)/(AY33-AX33)</f>
        <v>0</v>
      </c>
      <c r="BV33">
        <f>(BR33*BP33/BD33)</f>
        <v>0</v>
      </c>
      <c r="BW33">
        <f>(1-BV33)</f>
        <v>0</v>
      </c>
      <c r="BX33">
        <v>484</v>
      </c>
      <c r="BY33">
        <v>130</v>
      </c>
      <c r="BZ33">
        <v>130</v>
      </c>
      <c r="CA33">
        <v>100</v>
      </c>
      <c r="CB33">
        <v>9301.440000000001</v>
      </c>
      <c r="CC33">
        <v>1118.79</v>
      </c>
      <c r="CD33">
        <v>-0.0197922</v>
      </c>
      <c r="CE33">
        <v>1.03</v>
      </c>
      <c r="CF33">
        <f>$B$13*DD33+$C$13*DE33+$F$13*DF33*(1-DI33)</f>
        <v>0</v>
      </c>
      <c r="CG33">
        <f>CF33*CH33</f>
        <v>0</v>
      </c>
      <c r="CH33">
        <f>($B$13*$D$11+$C$13*$D$11+$F$13*((DS33+DK33)/MAX(DS33+DK33+DT33, 0.1)*$I$11+DT33/MAX(DS33+DK33+DT33, 0.1)*$J$11))/($B$13+$C$13+$F$13)</f>
        <v>0</v>
      </c>
      <c r="CI33">
        <f>($B$13*$K$11+$C$13*$K$11+$F$13*((DS33+DK33)/MAX(DS33+DK33+DT33, 0.1)*$P$11+DT33/MAX(DS33+DK33+DT33, 0.1)*$Q$11))/($B$13+$C$13+$F$13)</f>
        <v>0</v>
      </c>
      <c r="CJ33">
        <v>6</v>
      </c>
      <c r="CK33">
        <v>0.5</v>
      </c>
      <c r="CL33" t="s">
        <v>319</v>
      </c>
      <c r="CM33" t="b">
        <v>1</v>
      </c>
      <c r="CN33">
        <v>1628346234.849999</v>
      </c>
      <c r="CO33">
        <v>100.0107066666667</v>
      </c>
      <c r="CP33">
        <v>103.7537333333333</v>
      </c>
      <c r="CQ33">
        <v>21.03388</v>
      </c>
      <c r="CR33">
        <v>18.72027666666667</v>
      </c>
      <c r="CS33">
        <v>100.6583</v>
      </c>
      <c r="CT33">
        <v>20.99291333333333</v>
      </c>
      <c r="CU33">
        <v>600.1674999999999</v>
      </c>
      <c r="CV33">
        <v>98.13074999999999</v>
      </c>
      <c r="CW33">
        <v>0.09998281666666668</v>
      </c>
      <c r="CX33">
        <v>25.41268</v>
      </c>
      <c r="CY33">
        <v>24.99512</v>
      </c>
      <c r="CZ33">
        <v>999.9000000000002</v>
      </c>
      <c r="DA33">
        <v>0</v>
      </c>
      <c r="DB33">
        <v>0</v>
      </c>
      <c r="DC33">
        <v>9999.133</v>
      </c>
      <c r="DD33">
        <v>0</v>
      </c>
      <c r="DE33">
        <v>64.04379999999999</v>
      </c>
      <c r="DF33">
        <v>699.9826999999999</v>
      </c>
      <c r="DG33">
        <v>0.9430121333333334</v>
      </c>
      <c r="DH33">
        <v>0.05698789333333333</v>
      </c>
      <c r="DI33">
        <v>0</v>
      </c>
      <c r="DJ33">
        <v>1043.933666666667</v>
      </c>
      <c r="DK33">
        <v>4.999719999999999</v>
      </c>
      <c r="DL33">
        <v>7094.077</v>
      </c>
      <c r="DM33">
        <v>6056.197666666668</v>
      </c>
      <c r="DN33">
        <v>35.25</v>
      </c>
      <c r="DO33">
        <v>38.17666666666666</v>
      </c>
      <c r="DP33">
        <v>36.44539999999999</v>
      </c>
      <c r="DQ33">
        <v>37.5</v>
      </c>
      <c r="DR33">
        <v>37.43699999999999</v>
      </c>
      <c r="DS33">
        <v>655.3766666666667</v>
      </c>
      <c r="DT33">
        <v>39.60199999999999</v>
      </c>
      <c r="DU33">
        <v>0</v>
      </c>
      <c r="DV33">
        <v>188.6000001430511</v>
      </c>
      <c r="DW33">
        <v>0</v>
      </c>
      <c r="DX33">
        <v>1043.922307692308</v>
      </c>
      <c r="DY33">
        <v>-0.2099145296702221</v>
      </c>
      <c r="DZ33">
        <v>4.610598313934417</v>
      </c>
      <c r="EA33">
        <v>7094.27</v>
      </c>
      <c r="EB33">
        <v>15</v>
      </c>
      <c r="EC33">
        <v>1628346114.6</v>
      </c>
      <c r="ED33" t="s">
        <v>377</v>
      </c>
      <c r="EE33">
        <v>1628346107.6</v>
      </c>
      <c r="EF33">
        <v>1628346114.6</v>
      </c>
      <c r="EG33">
        <v>225</v>
      </c>
      <c r="EH33">
        <v>0.109</v>
      </c>
      <c r="EI33">
        <v>0.004</v>
      </c>
      <c r="EJ33">
        <v>-0.547</v>
      </c>
      <c r="EK33">
        <v>0.033</v>
      </c>
      <c r="EL33">
        <v>104</v>
      </c>
      <c r="EM33">
        <v>19</v>
      </c>
      <c r="EN33">
        <v>0.44</v>
      </c>
      <c r="EO33">
        <v>0.04</v>
      </c>
      <c r="EP33">
        <v>-3.751986585365854</v>
      </c>
      <c r="EQ33">
        <v>0.1649673867595783</v>
      </c>
      <c r="ER33">
        <v>0.02122665370152969</v>
      </c>
      <c r="ES33">
        <v>1</v>
      </c>
      <c r="ET33">
        <v>1</v>
      </c>
      <c r="EU33">
        <v>1</v>
      </c>
      <c r="EV33" t="s">
        <v>321</v>
      </c>
      <c r="EW33">
        <v>100</v>
      </c>
      <c r="EX33">
        <v>100</v>
      </c>
      <c r="EY33">
        <v>-0.647</v>
      </c>
      <c r="EZ33">
        <v>0.041</v>
      </c>
      <c r="FA33">
        <v>-0.5419876613448021</v>
      </c>
      <c r="FB33">
        <v>-0.002689139981982683</v>
      </c>
      <c r="FC33">
        <v>1.89439031474908E-05</v>
      </c>
      <c r="FD33">
        <v>-2.618056167905062E-08</v>
      </c>
      <c r="FE33">
        <v>-0.9518895803267955</v>
      </c>
      <c r="FF33">
        <v>0.1331664875871239</v>
      </c>
      <c r="FG33">
        <v>-0.006165924016093898</v>
      </c>
      <c r="FH33">
        <v>9.886315685854175E-05</v>
      </c>
      <c r="FI33">
        <v>11</v>
      </c>
      <c r="FJ33">
        <v>397</v>
      </c>
      <c r="FK33">
        <v>18</v>
      </c>
      <c r="FL33">
        <v>23</v>
      </c>
      <c r="FM33">
        <v>2.2</v>
      </c>
      <c r="FN33">
        <v>2.1</v>
      </c>
      <c r="FO33">
        <v>0.389404</v>
      </c>
      <c r="FP33">
        <v>2.66113</v>
      </c>
      <c r="FQ33">
        <v>1.54785</v>
      </c>
      <c r="FR33">
        <v>2.3584</v>
      </c>
      <c r="FS33">
        <v>1.44897</v>
      </c>
      <c r="FT33">
        <v>2.44141</v>
      </c>
      <c r="FU33">
        <v>38.3056</v>
      </c>
      <c r="FV33">
        <v>24.2364</v>
      </c>
      <c r="FW33">
        <v>18</v>
      </c>
      <c r="FX33">
        <v>635.9400000000001</v>
      </c>
      <c r="FY33">
        <v>376.648</v>
      </c>
      <c r="FZ33">
        <v>22.9449</v>
      </c>
      <c r="GA33">
        <v>28.5387</v>
      </c>
      <c r="GB33">
        <v>30.0001</v>
      </c>
      <c r="GC33">
        <v>28.5049</v>
      </c>
      <c r="GD33">
        <v>28.5089</v>
      </c>
      <c r="GE33">
        <v>7.78007</v>
      </c>
      <c r="GF33">
        <v>39.0387</v>
      </c>
      <c r="GG33">
        <v>0</v>
      </c>
      <c r="GH33">
        <v>22.9453</v>
      </c>
      <c r="GI33">
        <v>103.771</v>
      </c>
      <c r="GJ33">
        <v>18.7236</v>
      </c>
      <c r="GK33">
        <v>100.466</v>
      </c>
      <c r="GL33">
        <v>100.328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2021-08-07T14:25:43Z</dcterms:created>
  <dcterms:modified xsi:type="dcterms:W3CDTF">2021-08-07T14:25:43Z</dcterms:modified>
</cp:coreProperties>
</file>