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me junior\Desktop\CB794 Predictive\Lectures\Week 6 data mining\Lecture data data mining\"/>
    </mc:Choice>
  </mc:AlternateContent>
  <xr:revisionPtr revIDLastSave="0" documentId="8_{F412D582-9D4F-457E-B222-9EDCBD4CA7D8}" xr6:coauthVersionLast="45" xr6:coauthVersionMax="45" xr10:uidLastSave="{00000000-0000-0000-0000-000000000000}"/>
  <bookViews>
    <workbookView xWindow="1275" yWindow="90" windowWidth="20460" windowHeight="15285" xr2:uid="{941346BA-3EB2-4CF6-B65F-92243D22A603}"/>
  </bookViews>
  <sheets>
    <sheet name="K-NN" sheetId="2" r:id="rId1"/>
  </sheets>
  <externalReferences>
    <externalReference r:id="rId2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2" l="1"/>
  <c r="C56" i="2"/>
  <c r="I4" i="2"/>
  <c r="D55" i="2"/>
  <c r="D56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T14" i="2"/>
  <c r="U14" i="2"/>
  <c r="I15" i="2"/>
  <c r="J15" i="2"/>
  <c r="L15" i="2"/>
  <c r="T15" i="2"/>
  <c r="U15" i="2"/>
  <c r="I16" i="2"/>
  <c r="J16" i="2"/>
  <c r="L16" i="2"/>
  <c r="M16" i="2"/>
  <c r="T16" i="2"/>
  <c r="U16" i="2"/>
  <c r="I17" i="2"/>
  <c r="J17" i="2"/>
  <c r="L17" i="2"/>
  <c r="M17" i="2"/>
  <c r="N17" i="2"/>
  <c r="T17" i="2"/>
  <c r="U17" i="2"/>
  <c r="I18" i="2"/>
  <c r="J18" i="2"/>
  <c r="L18" i="2"/>
  <c r="M18" i="2"/>
  <c r="N18" i="2"/>
  <c r="O18" i="2"/>
  <c r="T18" i="2"/>
  <c r="U18" i="2"/>
  <c r="I19" i="2"/>
  <c r="J19" i="2"/>
  <c r="L19" i="2"/>
  <c r="M19" i="2"/>
  <c r="N19" i="2"/>
  <c r="O19" i="2"/>
  <c r="P19" i="2"/>
  <c r="T19" i="2"/>
  <c r="U19" i="2"/>
  <c r="I20" i="2"/>
  <c r="J20" i="2"/>
  <c r="L20" i="2"/>
  <c r="M20" i="2"/>
  <c r="N20" i="2"/>
  <c r="O20" i="2"/>
  <c r="P20" i="2"/>
  <c r="Q20" i="2"/>
  <c r="I21" i="2"/>
  <c r="J21" i="2"/>
  <c r="L21" i="2"/>
  <c r="M21" i="2"/>
  <c r="N21" i="2"/>
  <c r="O21" i="2"/>
  <c r="P21" i="2"/>
  <c r="Q21" i="2"/>
  <c r="I22" i="2"/>
  <c r="J22" i="2"/>
  <c r="L22" i="2"/>
  <c r="M22" i="2"/>
  <c r="N22" i="2"/>
  <c r="O22" i="2"/>
  <c r="P22" i="2"/>
  <c r="Q22" i="2"/>
  <c r="I23" i="2"/>
  <c r="J23" i="2"/>
  <c r="L23" i="2"/>
  <c r="M23" i="2"/>
  <c r="N23" i="2"/>
  <c r="O23" i="2"/>
  <c r="P23" i="2"/>
  <c r="Q23" i="2"/>
  <c r="I24" i="2"/>
  <c r="J24" i="2"/>
  <c r="L24" i="2"/>
  <c r="M24" i="2"/>
  <c r="N24" i="2"/>
  <c r="O24" i="2"/>
  <c r="P24" i="2"/>
  <c r="Q24" i="2"/>
  <c r="I25" i="2"/>
  <c r="J25" i="2"/>
  <c r="L25" i="2"/>
  <c r="M25" i="2"/>
  <c r="N25" i="2"/>
  <c r="O25" i="2"/>
  <c r="P25" i="2"/>
  <c r="Q25" i="2"/>
  <c r="I26" i="2"/>
  <c r="J26" i="2"/>
  <c r="L26" i="2"/>
  <c r="M26" i="2"/>
  <c r="N26" i="2"/>
  <c r="O26" i="2"/>
  <c r="P26" i="2"/>
  <c r="Q26" i="2"/>
  <c r="I27" i="2"/>
  <c r="J27" i="2"/>
  <c r="L27" i="2"/>
  <c r="M27" i="2"/>
  <c r="N27" i="2"/>
  <c r="O27" i="2"/>
  <c r="P27" i="2"/>
  <c r="Q27" i="2"/>
  <c r="I28" i="2"/>
  <c r="J28" i="2"/>
  <c r="L28" i="2"/>
  <c r="M28" i="2"/>
  <c r="N28" i="2"/>
  <c r="O28" i="2"/>
  <c r="P28" i="2"/>
  <c r="Q28" i="2"/>
  <c r="I29" i="2"/>
  <c r="J29" i="2"/>
  <c r="L29" i="2"/>
  <c r="M29" i="2"/>
  <c r="N29" i="2"/>
  <c r="O29" i="2"/>
  <c r="P29" i="2"/>
  <c r="Q29" i="2"/>
  <c r="I30" i="2"/>
  <c r="J30" i="2"/>
  <c r="L30" i="2"/>
  <c r="M30" i="2"/>
  <c r="N30" i="2"/>
  <c r="O30" i="2"/>
  <c r="P30" i="2"/>
  <c r="Q30" i="2"/>
  <c r="I31" i="2"/>
  <c r="J31" i="2"/>
  <c r="L31" i="2"/>
  <c r="M31" i="2"/>
  <c r="N31" i="2"/>
  <c r="O31" i="2"/>
  <c r="P31" i="2"/>
  <c r="Q31" i="2"/>
  <c r="I32" i="2"/>
  <c r="J32" i="2"/>
  <c r="L32" i="2"/>
  <c r="M32" i="2"/>
  <c r="N32" i="2"/>
  <c r="O32" i="2"/>
  <c r="P32" i="2"/>
  <c r="Q32" i="2"/>
  <c r="I33" i="2"/>
  <c r="J33" i="2"/>
  <c r="L33" i="2"/>
  <c r="M33" i="2"/>
  <c r="N33" i="2"/>
  <c r="O33" i="2"/>
  <c r="P33" i="2"/>
  <c r="Q33" i="2"/>
  <c r="I34" i="2"/>
  <c r="J34" i="2"/>
  <c r="L34" i="2"/>
  <c r="M34" i="2"/>
  <c r="N34" i="2"/>
  <c r="O34" i="2"/>
  <c r="P34" i="2"/>
  <c r="Q34" i="2"/>
  <c r="I35" i="2"/>
  <c r="J35" i="2"/>
  <c r="L35" i="2"/>
  <c r="M35" i="2"/>
  <c r="N35" i="2"/>
  <c r="O35" i="2"/>
  <c r="P35" i="2"/>
  <c r="Q35" i="2"/>
  <c r="I36" i="2"/>
  <c r="J36" i="2"/>
  <c r="L36" i="2"/>
  <c r="M36" i="2"/>
  <c r="N36" i="2"/>
  <c r="O36" i="2"/>
  <c r="P36" i="2"/>
  <c r="Q36" i="2"/>
  <c r="I37" i="2"/>
  <c r="J37" i="2"/>
  <c r="L37" i="2"/>
  <c r="M37" i="2"/>
  <c r="N37" i="2"/>
  <c r="O37" i="2"/>
  <c r="P37" i="2"/>
  <c r="Q37" i="2"/>
  <c r="I38" i="2"/>
  <c r="J38" i="2"/>
  <c r="L38" i="2"/>
  <c r="M38" i="2"/>
  <c r="N38" i="2"/>
  <c r="O38" i="2"/>
  <c r="P38" i="2"/>
  <c r="Q38" i="2"/>
  <c r="I39" i="2"/>
  <c r="J39" i="2"/>
  <c r="L39" i="2"/>
  <c r="M39" i="2"/>
  <c r="N39" i="2"/>
  <c r="O39" i="2"/>
  <c r="P39" i="2"/>
  <c r="Q39" i="2"/>
  <c r="I40" i="2"/>
  <c r="J40" i="2"/>
  <c r="L40" i="2"/>
  <c r="M40" i="2"/>
  <c r="N40" i="2"/>
  <c r="O40" i="2"/>
  <c r="P40" i="2"/>
  <c r="Q40" i="2"/>
  <c r="I41" i="2"/>
  <c r="J41" i="2"/>
  <c r="L41" i="2"/>
  <c r="M41" i="2"/>
  <c r="N41" i="2"/>
  <c r="O41" i="2"/>
  <c r="P41" i="2"/>
  <c r="Q41" i="2"/>
  <c r="I42" i="2"/>
  <c r="J42" i="2"/>
  <c r="L42" i="2"/>
  <c r="M42" i="2"/>
  <c r="N42" i="2"/>
  <c r="O42" i="2"/>
  <c r="P42" i="2"/>
  <c r="Q42" i="2"/>
  <c r="I43" i="2"/>
  <c r="J43" i="2"/>
  <c r="L43" i="2"/>
  <c r="M43" i="2"/>
  <c r="N43" i="2"/>
  <c r="O43" i="2"/>
  <c r="P43" i="2"/>
  <c r="Q43" i="2"/>
  <c r="I44" i="2"/>
  <c r="J44" i="2"/>
  <c r="L44" i="2"/>
  <c r="M44" i="2"/>
  <c r="N44" i="2"/>
  <c r="O44" i="2"/>
  <c r="P44" i="2"/>
  <c r="Q44" i="2"/>
  <c r="I45" i="2"/>
  <c r="J45" i="2"/>
  <c r="L45" i="2"/>
  <c r="M45" i="2"/>
  <c r="N45" i="2"/>
  <c r="O45" i="2"/>
  <c r="P45" i="2"/>
  <c r="Q45" i="2"/>
  <c r="I46" i="2"/>
  <c r="J46" i="2"/>
  <c r="L46" i="2"/>
  <c r="M46" i="2"/>
  <c r="N46" i="2"/>
  <c r="O46" i="2"/>
  <c r="P46" i="2"/>
  <c r="Q46" i="2"/>
  <c r="I47" i="2"/>
  <c r="J47" i="2"/>
  <c r="L47" i="2"/>
  <c r="M47" i="2"/>
  <c r="N47" i="2"/>
  <c r="O47" i="2"/>
  <c r="P47" i="2"/>
  <c r="Q47" i="2"/>
  <c r="I48" i="2"/>
  <c r="J48" i="2"/>
  <c r="L48" i="2"/>
  <c r="M48" i="2"/>
  <c r="N48" i="2"/>
  <c r="O48" i="2"/>
  <c r="P48" i="2"/>
  <c r="Q48" i="2"/>
  <c r="I49" i="2"/>
  <c r="J49" i="2"/>
  <c r="L49" i="2"/>
  <c r="M49" i="2"/>
  <c r="N49" i="2"/>
  <c r="O49" i="2"/>
  <c r="P49" i="2"/>
  <c r="Q49" i="2"/>
  <c r="I50" i="2"/>
  <c r="J50" i="2"/>
  <c r="L50" i="2"/>
  <c r="M50" i="2"/>
  <c r="N50" i="2"/>
  <c r="O50" i="2"/>
  <c r="P50" i="2"/>
  <c r="Q50" i="2"/>
  <c r="I51" i="2"/>
  <c r="J51" i="2"/>
  <c r="L51" i="2"/>
  <c r="M51" i="2"/>
  <c r="N51" i="2"/>
  <c r="O51" i="2"/>
  <c r="P51" i="2"/>
  <c r="Q51" i="2"/>
  <c r="I52" i="2"/>
  <c r="J52" i="2"/>
  <c r="L52" i="2"/>
  <c r="M52" i="2"/>
  <c r="N52" i="2"/>
  <c r="O52" i="2"/>
  <c r="P52" i="2"/>
  <c r="Q52" i="2"/>
  <c r="I53" i="2"/>
  <c r="J53" i="2"/>
  <c r="L53" i="2"/>
  <c r="M53" i="2"/>
  <c r="N53" i="2"/>
  <c r="O53" i="2"/>
  <c r="P53" i="2"/>
  <c r="Q53" i="2"/>
  <c r="B55" i="2"/>
  <c r="E55" i="2"/>
  <c r="F55" i="2"/>
  <c r="B56" i="2"/>
  <c r="E56" i="2"/>
  <c r="F56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T74" i="2"/>
  <c r="U74" i="2"/>
  <c r="V74" i="2"/>
  <c r="T73" i="2"/>
  <c r="U73" i="2"/>
  <c r="V73" i="2"/>
  <c r="T72" i="2"/>
  <c r="U72" i="2"/>
  <c r="V72" i="2"/>
  <c r="T71" i="2"/>
  <c r="U71" i="2"/>
  <c r="V71" i="2"/>
  <c r="T70" i="2"/>
  <c r="U70" i="2"/>
  <c r="V7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T65" i="2"/>
  <c r="U65" i="2"/>
  <c r="V65" i="2"/>
  <c r="T64" i="2"/>
  <c r="U64" i="2"/>
  <c r="V64" i="2"/>
  <c r="T63" i="2"/>
  <c r="U63" i="2"/>
  <c r="V63" i="2"/>
  <c r="T62" i="2"/>
  <c r="U62" i="2"/>
  <c r="V62" i="2"/>
  <c r="T61" i="2"/>
  <c r="U61" i="2"/>
  <c r="V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T56" i="2"/>
  <c r="U56" i="2"/>
  <c r="V56" i="2"/>
  <c r="T55" i="2"/>
  <c r="U55" i="2"/>
  <c r="V55" i="2"/>
  <c r="T54" i="2"/>
  <c r="U54" i="2"/>
  <c r="V54" i="2"/>
  <c r="T53" i="2"/>
  <c r="U53" i="2"/>
  <c r="V53" i="2"/>
  <c r="T52" i="2"/>
  <c r="U52" i="2"/>
  <c r="V5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T47" i="2"/>
  <c r="U47" i="2"/>
  <c r="V47" i="2"/>
  <c r="T46" i="2"/>
  <c r="U46" i="2"/>
  <c r="V46" i="2"/>
  <c r="T45" i="2"/>
  <c r="U45" i="2"/>
  <c r="V45" i="2"/>
  <c r="T44" i="2"/>
  <c r="U44" i="2"/>
  <c r="V44" i="2"/>
  <c r="T43" i="2"/>
  <c r="U43" i="2"/>
  <c r="V43" i="2"/>
  <c r="M4" i="2"/>
  <c r="M5" i="2"/>
  <c r="M6" i="2"/>
  <c r="M7" i="2"/>
  <c r="M8" i="2"/>
  <c r="M9" i="2"/>
  <c r="M10" i="2"/>
  <c r="M11" i="2"/>
  <c r="M12" i="2"/>
  <c r="M13" i="2"/>
  <c r="M14" i="2"/>
  <c r="M15" i="2"/>
  <c r="T38" i="2"/>
  <c r="U38" i="2"/>
  <c r="V38" i="2"/>
  <c r="T37" i="2"/>
  <c r="U37" i="2"/>
  <c r="V37" i="2"/>
  <c r="T36" i="2"/>
  <c r="U36" i="2"/>
  <c r="V36" i="2"/>
  <c r="T35" i="2"/>
  <c r="U35" i="2"/>
  <c r="V35" i="2"/>
  <c r="T34" i="2"/>
  <c r="U34" i="2"/>
  <c r="V34" i="2"/>
  <c r="L4" i="2"/>
  <c r="L5" i="2"/>
  <c r="L6" i="2"/>
  <c r="L7" i="2"/>
  <c r="L8" i="2"/>
  <c r="L9" i="2"/>
  <c r="L10" i="2"/>
  <c r="L11" i="2"/>
  <c r="L12" i="2"/>
  <c r="L13" i="2"/>
  <c r="L14" i="2"/>
  <c r="T29" i="2"/>
  <c r="U29" i="2"/>
  <c r="V29" i="2"/>
  <c r="T28" i="2"/>
  <c r="U28" i="2"/>
  <c r="V28" i="2"/>
  <c r="T27" i="2"/>
  <c r="U27" i="2"/>
  <c r="V27" i="2"/>
  <c r="T26" i="2"/>
  <c r="U26" i="2"/>
  <c r="V26" i="2"/>
  <c r="T25" i="2"/>
  <c r="U25" i="2"/>
  <c r="V25" i="2"/>
</calcChain>
</file>

<file path=xl/sharedStrings.xml><?xml version="1.0" encoding="utf-8"?>
<sst xmlns="http://schemas.openxmlformats.org/spreadsheetml/2006/main" count="164" uniqueCount="29">
  <si>
    <t>Decision</t>
  </si>
  <si>
    <t>Record</t>
  </si>
  <si>
    <t>Distance</t>
  </si>
  <si>
    <t>k</t>
  </si>
  <si>
    <t>Nearest Neighbors for classifying record 56</t>
  </si>
  <si>
    <t>Nearest Neighbors for classifying record 55</t>
  </si>
  <si>
    <t>Std. Dev.</t>
  </si>
  <si>
    <t>Mean</t>
  </si>
  <si>
    <t>Approve</t>
  </si>
  <si>
    <t>Reject</t>
  </si>
  <si>
    <t>Nearest Neighbors for classifying record 54</t>
  </si>
  <si>
    <t>Nearest Neighbors for classifying record 53</t>
  </si>
  <si>
    <t>Nearest Neighbors for classifying record 52</t>
  </si>
  <si>
    <t>Nearest Neighbors for classifying record 51</t>
  </si>
  <si>
    <t>Years of Credit History</t>
  </si>
  <si>
    <t>Credit Score</t>
  </si>
  <si>
    <t>Normalized Records</t>
  </si>
  <si>
    <t>Revolving Utilization</t>
  </si>
  <si>
    <t>Revolving Balance</t>
  </si>
  <si>
    <t>Homeowner</t>
  </si>
  <si>
    <t>Record 56</t>
  </si>
  <si>
    <t>Record 55</t>
  </si>
  <si>
    <t>Record 54</t>
  </si>
  <si>
    <t>Record 53</t>
  </si>
  <si>
    <t>Record 52</t>
  </si>
  <si>
    <t>Record 51</t>
  </si>
  <si>
    <t>Records to Classify</t>
  </si>
  <si>
    <t>Normalized Data</t>
  </si>
  <si>
    <t xml:space="preserve">Credit Approval Decisions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</si>
</sst>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6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3" fillId="3" borderId="0" xfId="1" applyFont="1" applyFill="1" applyAlignment="1">
      <alignment horizontal="center"/>
    </xf>
    <xf numFmtId="165" fontId="3" fillId="0" borderId="0" xfId="1" applyNumberFormat="1" applyFont="1" applyAlignment="1">
      <alignment horizontal="center"/>
    </xf>
    <xf numFmtId="9" fontId="3" fillId="0" borderId="0" xfId="1" applyNumberFormat="1" applyFont="1" applyAlignment="1">
      <alignment horizontal="center"/>
    </xf>
    <xf numFmtId="167" fontId="3" fillId="0" borderId="0" xfId="2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165" fontId="3" fillId="0" borderId="0" xfId="1" applyNumberFormat="1" applyFont="1"/>
    <xf numFmtId="0" fontId="5" fillId="0" borderId="0" xfId="1" applyFont="1" applyAlignment="1">
      <alignment horizontal="center"/>
    </xf>
    <xf numFmtId="9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</cellXfs>
  <cellStyles count="3">
    <cellStyle name="Currency 2 2" xfId="2" xr:uid="{D25D0FA6-56FC-4B7C-9EBC-D0D2E5E9D5A6}"/>
    <cellStyle name="Normal" xfId="0" builtinId="0"/>
    <cellStyle name="Normal 2" xfId="1" xr:uid="{310D5CDC-94AE-4D67-9771-3059099A8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C6FC-1472-464D-99DB-87CDC66D5B6C}">
  <dimension ref="A1:V74"/>
  <sheetViews>
    <sheetView tabSelected="1" zoomScale="77" zoomScaleNormal="77" workbookViewId="0">
      <selection activeCell="D7" sqref="D7"/>
    </sheetView>
  </sheetViews>
  <sheetFormatPr defaultColWidth="10.140625" defaultRowHeight="15" x14ac:dyDescent="0.2"/>
  <cols>
    <col min="1" max="1" width="13" style="1" customWidth="1"/>
    <col min="2" max="2" width="14.28515625" style="2" bestFit="1" customWidth="1"/>
    <col min="3" max="3" width="14.85546875" style="2" bestFit="1" customWidth="1"/>
    <col min="4" max="4" width="26.140625" style="2" bestFit="1" customWidth="1"/>
    <col min="5" max="5" width="21.5703125" style="2" bestFit="1" customWidth="1"/>
    <col min="6" max="6" width="23.85546875" style="2" bestFit="1" customWidth="1"/>
    <col min="7" max="7" width="10.85546875" style="2" bestFit="1" customWidth="1"/>
    <col min="8" max="8" width="9.85546875" style="1" bestFit="1" customWidth="1"/>
    <col min="9" max="9" width="14.85546875" style="1" bestFit="1" customWidth="1"/>
    <col min="10" max="10" width="26.140625" style="1" bestFit="1" customWidth="1"/>
    <col min="11" max="11" width="10.85546875" style="1" bestFit="1" customWidth="1"/>
    <col min="12" max="12" width="12.42578125" style="1" bestFit="1" customWidth="1"/>
    <col min="13" max="16" width="12.42578125" style="1" customWidth="1"/>
    <col min="17" max="17" width="12.42578125" style="1" bestFit="1" customWidth="1"/>
    <col min="18" max="18" width="9.140625" style="1" customWidth="1"/>
    <col min="19" max="19" width="22.7109375" style="1" customWidth="1"/>
    <col min="20" max="20" width="14.85546875" style="1" bestFit="1" customWidth="1"/>
    <col min="21" max="22" width="26.140625" style="1" bestFit="1" customWidth="1"/>
    <col min="23" max="23" width="21.5703125" style="1" bestFit="1" customWidth="1"/>
    <col min="24" max="24" width="23.85546875" style="1" bestFit="1" customWidth="1"/>
    <col min="25" max="25" width="10.85546875" style="1" bestFit="1" customWidth="1"/>
    <col min="26" max="16384" width="10.140625" style="1"/>
  </cols>
  <sheetData>
    <row r="1" spans="1:22" ht="15.75" x14ac:dyDescent="0.25">
      <c r="A1" s="16" t="s">
        <v>28</v>
      </c>
      <c r="J1" s="6" t="s">
        <v>27</v>
      </c>
      <c r="S1" s="6" t="s">
        <v>26</v>
      </c>
    </row>
    <row r="2" spans="1:22" ht="15.75" x14ac:dyDescent="0.25">
      <c r="L2" s="6" t="s">
        <v>25</v>
      </c>
      <c r="M2" s="6" t="s">
        <v>24</v>
      </c>
      <c r="N2" s="6" t="s">
        <v>23</v>
      </c>
      <c r="O2" s="6" t="s">
        <v>22</v>
      </c>
      <c r="P2" s="6" t="s">
        <v>21</v>
      </c>
      <c r="Q2" s="6" t="s">
        <v>20</v>
      </c>
      <c r="R2" s="6"/>
    </row>
    <row r="3" spans="1:22" ht="15.75" x14ac:dyDescent="0.25">
      <c r="A3" s="6" t="s">
        <v>1</v>
      </c>
      <c r="B3" s="13" t="s">
        <v>19</v>
      </c>
      <c r="C3" s="13" t="s">
        <v>15</v>
      </c>
      <c r="D3" s="13" t="s">
        <v>14</v>
      </c>
      <c r="E3" s="15" t="s">
        <v>18</v>
      </c>
      <c r="F3" s="14" t="s">
        <v>17</v>
      </c>
      <c r="G3" s="13" t="s">
        <v>0</v>
      </c>
      <c r="I3" s="13" t="s">
        <v>15</v>
      </c>
      <c r="J3" s="13" t="s">
        <v>14</v>
      </c>
      <c r="K3" s="13" t="s">
        <v>0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 t="s">
        <v>2</v>
      </c>
      <c r="R3" s="13"/>
      <c r="S3" s="6" t="s">
        <v>1</v>
      </c>
      <c r="T3" s="13" t="s">
        <v>15</v>
      </c>
      <c r="U3" s="13" t="s">
        <v>14</v>
      </c>
      <c r="V3" s="13"/>
    </row>
    <row r="4" spans="1:22" x14ac:dyDescent="0.2">
      <c r="A4" s="1">
        <v>1</v>
      </c>
      <c r="B4" s="2">
        <v>1</v>
      </c>
      <c r="C4" s="2">
        <v>725</v>
      </c>
      <c r="D4" s="2">
        <v>20</v>
      </c>
      <c r="E4" s="10">
        <v>11320</v>
      </c>
      <c r="F4" s="9">
        <v>0.25</v>
      </c>
      <c r="G4" s="1" t="s">
        <v>8</v>
      </c>
      <c r="I4" s="12">
        <f>(C4-C$55)/C$56</f>
        <v>0.80777811028123447</v>
      </c>
      <c r="J4" s="12">
        <f>(D4-D$55)/D$56</f>
        <v>1.4424761790459375</v>
      </c>
      <c r="K4" s="1" t="s">
        <v>8</v>
      </c>
      <c r="L4" s="11">
        <f>SQRT(SUMXMY2(I4:J4,T$14:U$14))</f>
        <v>1.9954130988768162</v>
      </c>
      <c r="M4" s="11">
        <f>SQRT(SUMXMY2(I4:J4,T$15:U$15))</f>
        <v>3.8696157025382822</v>
      </c>
      <c r="N4" s="11">
        <f>SQRT(SUMXMY2(I4:J4,T$16:U$16))</f>
        <v>1.8454158967354495</v>
      </c>
      <c r="O4" s="11">
        <f>SQRT(SUMXMY2(I4:J4,T$17:U$17))</f>
        <v>2.5395238877468955</v>
      </c>
      <c r="P4" s="11">
        <f>SQRT(SUMXMY2(I4:J4,T$18:U$18))</f>
        <v>3.5506825971060541</v>
      </c>
      <c r="Q4" s="11">
        <f>SQRT(SUMXMY2(I4:J4,T$19:U$19))</f>
        <v>0.84470918399935546</v>
      </c>
      <c r="S4" s="1">
        <v>51</v>
      </c>
      <c r="T4" s="2">
        <v>700</v>
      </c>
      <c r="U4" s="2">
        <v>8</v>
      </c>
    </row>
    <row r="5" spans="1:22" x14ac:dyDescent="0.2">
      <c r="A5" s="1">
        <v>2</v>
      </c>
      <c r="B5" s="2">
        <v>1</v>
      </c>
      <c r="C5" s="2">
        <v>573</v>
      </c>
      <c r="D5" s="2">
        <v>9</v>
      </c>
      <c r="E5" s="10">
        <v>7200</v>
      </c>
      <c r="F5" s="9">
        <v>0.7</v>
      </c>
      <c r="G5" s="1" t="s">
        <v>9</v>
      </c>
      <c r="I5" s="12">
        <f>(C5-C$55)/C$56</f>
        <v>-0.88064698271584463</v>
      </c>
      <c r="J5" s="12">
        <f>(D5-D$55)/D$56</f>
        <v>-0.36885235628571922</v>
      </c>
      <c r="K5" s="1" t="s">
        <v>9</v>
      </c>
      <c r="L5" s="11">
        <f>SQRT(SUMXMY2(I5:J5,T$14:U$14))</f>
        <v>1.4203013890831186</v>
      </c>
      <c r="M5" s="11">
        <f>SQRT(SUMXMY2(I5:J5,T$15:U$15))</f>
        <v>1.4428990259040788</v>
      </c>
      <c r="N5" s="11">
        <f>SQRT(SUMXMY2(I5:J5,T$16:U$16))</f>
        <v>0.8710271563270412</v>
      </c>
      <c r="O5" s="11">
        <f>SQRT(SUMXMY2(I5:J5,T$17:U$17))</f>
        <v>0.46068428774526221</v>
      </c>
      <c r="P5" s="11">
        <f>SQRT(SUMXMY2(I5:J5,T$18:U$18))</f>
        <v>1.183091486579817</v>
      </c>
      <c r="Q5" s="11">
        <f>SQRT(SUMXMY2(I5:J5,T$19:U$19))</f>
        <v>2.1213797062734341</v>
      </c>
      <c r="S5" s="1">
        <v>52</v>
      </c>
      <c r="T5" s="2">
        <v>520</v>
      </c>
      <c r="U5" s="2">
        <v>1</v>
      </c>
    </row>
    <row r="6" spans="1:22" x14ac:dyDescent="0.2">
      <c r="A6" s="1">
        <v>3</v>
      </c>
      <c r="B6" s="2">
        <v>1</v>
      </c>
      <c r="C6" s="2">
        <v>677</v>
      </c>
      <c r="D6" s="2">
        <v>11</v>
      </c>
      <c r="E6" s="10">
        <v>20000</v>
      </c>
      <c r="F6" s="9">
        <v>0.55000000000000004</v>
      </c>
      <c r="G6" s="1" t="s">
        <v>8</v>
      </c>
      <c r="I6" s="12">
        <f>(C6-C$55)/C$56</f>
        <v>0.27459123880847264</v>
      </c>
      <c r="J6" s="12">
        <f>(D6-D$55)/D$56</f>
        <v>-3.9519895316327089E-2</v>
      </c>
      <c r="K6" s="1" t="s">
        <v>8</v>
      </c>
      <c r="L6" s="11">
        <f>SQRT(SUMXMY2(I6:J6,T$14:U$14))</f>
        <v>0.55615419126739085</v>
      </c>
      <c r="M6" s="11">
        <f>SQRT(SUMXMY2(I6:J6,T$15:U$15))</f>
        <v>2.3985228860857659</v>
      </c>
      <c r="N6" s="11">
        <f>SQRT(SUMXMY2(I6:J6,T$16:U$16))</f>
        <v>0.34214842301456083</v>
      </c>
      <c r="O6" s="11">
        <f>SQRT(SUMXMY2(I6:J6,T$17:U$17))</f>
        <v>1.0620275726706079</v>
      </c>
      <c r="P6" s="11">
        <f>SQRT(SUMXMY2(I6:J6,T$18:U$18))</f>
        <v>2.0537569539782123</v>
      </c>
      <c r="Q6" s="11">
        <f>SQRT(SUMXMY2(I6:J6,T$19:U$19))</f>
        <v>0.97732183792698457</v>
      </c>
      <c r="S6" s="1">
        <v>53</v>
      </c>
      <c r="T6" s="2">
        <v>650</v>
      </c>
      <c r="U6" s="2">
        <v>10</v>
      </c>
    </row>
    <row r="7" spans="1:22" x14ac:dyDescent="0.2">
      <c r="A7" s="1">
        <v>4</v>
      </c>
      <c r="B7" s="2">
        <v>0</v>
      </c>
      <c r="C7" s="2">
        <v>625</v>
      </c>
      <c r="D7" s="2">
        <v>15</v>
      </c>
      <c r="E7" s="10">
        <v>12800</v>
      </c>
      <c r="F7" s="9">
        <v>0.65</v>
      </c>
      <c r="G7" s="1" t="s">
        <v>9</v>
      </c>
      <c r="I7" s="12">
        <f>(C7-C$55)/C$56</f>
        <v>-0.30302787195368597</v>
      </c>
      <c r="J7" s="12">
        <f>(D7-D$55)/D$56</f>
        <v>0.61914502662245718</v>
      </c>
      <c r="K7" s="1" t="s">
        <v>9</v>
      </c>
      <c r="L7" s="11">
        <f>SQRT(SUMXMY2(I7:J7,T$14:U$14))</f>
        <v>1.422215346338209</v>
      </c>
      <c r="M7" s="11">
        <f>SQRT(SUMXMY2(I7:J7,T$15:U$15))</f>
        <v>2.5835822554296293</v>
      </c>
      <c r="N7" s="11">
        <f>SQRT(SUMXMY2(I7:J7,T$16:U$16))</f>
        <v>0.86890293312114653</v>
      </c>
      <c r="O7" s="11">
        <f>SQRT(SUMXMY2(I7:J7,T$17:U$17))</f>
        <v>1.341875812017056</v>
      </c>
      <c r="P7" s="11">
        <f>SQRT(SUMXMY2(I7:J7,T$18:U$18))</f>
        <v>2.3011137139981042</v>
      </c>
      <c r="Q7" s="11">
        <f>SQRT(SUMXMY2(I7:J7,T$19:U$19))</f>
        <v>1.2996429992148568</v>
      </c>
      <c r="S7" s="1">
        <v>54</v>
      </c>
      <c r="T7" s="2">
        <v>602</v>
      </c>
      <c r="U7" s="2">
        <v>7</v>
      </c>
    </row>
    <row r="8" spans="1:22" x14ac:dyDescent="0.2">
      <c r="A8" s="1">
        <v>5</v>
      </c>
      <c r="B8" s="2">
        <v>0</v>
      </c>
      <c r="C8" s="2">
        <v>527</v>
      </c>
      <c r="D8" s="2">
        <v>12</v>
      </c>
      <c r="E8" s="10">
        <v>5700</v>
      </c>
      <c r="F8" s="9">
        <v>0.75</v>
      </c>
      <c r="G8" s="1" t="s">
        <v>9</v>
      </c>
      <c r="I8" s="12">
        <f>(C8-C$55)/C$56</f>
        <v>-1.391617734543908</v>
      </c>
      <c r="J8" s="12">
        <f>(D8-D$55)/D$56</f>
        <v>0.12514633516836898</v>
      </c>
      <c r="K8" s="1" t="s">
        <v>9</v>
      </c>
      <c r="L8" s="11">
        <f>SQRT(SUMXMY2(I8:J8,T$14:U$14))</f>
        <v>2.03144004376085</v>
      </c>
      <c r="M8" s="11">
        <f>SQRT(SUMXMY2(I8:J8,T$15:U$15))</f>
        <v>1.8129967246425331</v>
      </c>
      <c r="N8" s="11">
        <f>SQRT(SUMXMY2(I8:J8,T$16:U$16))</f>
        <v>1.4054223369509482</v>
      </c>
      <c r="O8" s="11">
        <f>SQRT(SUMXMY2(I8:J8,T$17:U$17))</f>
        <v>1.171297260421527</v>
      </c>
      <c r="P8" s="11">
        <f>SQRT(SUMXMY2(I8:J8,T$18:U$18))</f>
        <v>1.664697275430004</v>
      </c>
      <c r="Q8" s="11">
        <f>SQRT(SUMXMY2(I8:J8,T$19:U$19))</f>
        <v>2.4387888201654584</v>
      </c>
      <c r="S8" s="1">
        <v>55</v>
      </c>
      <c r="T8" s="2">
        <v>549</v>
      </c>
      <c r="U8" s="2">
        <v>2</v>
      </c>
    </row>
    <row r="9" spans="1:22" x14ac:dyDescent="0.2">
      <c r="A9" s="1">
        <v>6</v>
      </c>
      <c r="B9" s="2">
        <v>1</v>
      </c>
      <c r="C9" s="2">
        <v>795</v>
      </c>
      <c r="D9" s="2">
        <v>22</v>
      </c>
      <c r="E9" s="10">
        <v>9000</v>
      </c>
      <c r="F9" s="9">
        <v>0.12</v>
      </c>
      <c r="G9" s="1" t="s">
        <v>8</v>
      </c>
      <c r="I9" s="12">
        <f>(C9-C$55)/C$56</f>
        <v>1.5853422978456788</v>
      </c>
      <c r="J9" s="12">
        <f>(D9-D$55)/D$56</f>
        <v>1.7718086400153297</v>
      </c>
      <c r="K9" s="1" t="s">
        <v>8</v>
      </c>
      <c r="L9" s="11">
        <f>SQRT(SUMXMY2(I9:J9,T$14:U$14))</f>
        <v>2.5353735986116668</v>
      </c>
      <c r="M9" s="11">
        <f>SQRT(SUMXMY2(I9:J9,T$15:U$15))</f>
        <v>4.6139997017405001</v>
      </c>
      <c r="N9" s="11">
        <f>SQRT(SUMXMY2(I9:J9,T$16:U$16))</f>
        <v>2.5492761507364605</v>
      </c>
      <c r="O9" s="11">
        <f>SQRT(SUMXMY2(I9:J9,T$17:U$17))</f>
        <v>3.2706244479984052</v>
      </c>
      <c r="P9" s="11">
        <f>SQRT(SUMXMY2(I9:J9,T$18:U$18))</f>
        <v>4.2793685616251436</v>
      </c>
      <c r="Q9" s="11">
        <f>SQRT(SUMXMY2(I9:J9,T$19:U$19))</f>
        <v>1.2943079567955817</v>
      </c>
      <c r="S9" s="1">
        <v>56</v>
      </c>
      <c r="T9" s="2">
        <v>742</v>
      </c>
      <c r="U9" s="2">
        <v>15</v>
      </c>
    </row>
    <row r="10" spans="1:22" x14ac:dyDescent="0.2">
      <c r="A10" s="1">
        <v>7</v>
      </c>
      <c r="B10" s="2">
        <v>0</v>
      </c>
      <c r="C10" s="2">
        <v>733</v>
      </c>
      <c r="D10" s="2">
        <v>7</v>
      </c>
      <c r="E10" s="10">
        <v>35200</v>
      </c>
      <c r="F10" s="9">
        <v>0.2</v>
      </c>
      <c r="G10" s="1" t="s">
        <v>8</v>
      </c>
      <c r="I10" s="12">
        <f>(C10-C$55)/C$56</f>
        <v>0.89664258886002801</v>
      </c>
      <c r="J10" s="12">
        <f>(D10-D$55)/D$56</f>
        <v>-0.69818481725511139</v>
      </c>
      <c r="K10" s="1" t="s">
        <v>8</v>
      </c>
      <c r="L10" s="11">
        <f>SQRT(SUMXMY2(I10:J10,T$14:U$14))</f>
        <v>0.40185268551725611</v>
      </c>
      <c r="M10" s="11">
        <f>SQRT(SUMXMY2(I10:J10,T$15:U$15))</f>
        <v>2.5640152208628999</v>
      </c>
      <c r="N10" s="11">
        <f>SQRT(SUMXMY2(I10:J10,T$16:U$16))</f>
        <v>1.0459739385145774</v>
      </c>
      <c r="O10" s="11">
        <f>SQRT(SUMXMY2(I10:J10,T$17:U$17))</f>
        <v>1.4551558367277457</v>
      </c>
      <c r="P10" s="11">
        <f>SQRT(SUMXMY2(I10:J10,T$18:U$18))</f>
        <v>2.20348177531169</v>
      </c>
      <c r="Q10" s="11">
        <f>SQRT(SUMXMY2(I10:J10,T$19:U$19))</f>
        <v>1.3211178698378383</v>
      </c>
    </row>
    <row r="11" spans="1:22" ht="15.75" x14ac:dyDescent="0.25">
      <c r="A11" s="1">
        <v>8</v>
      </c>
      <c r="B11" s="2">
        <v>0</v>
      </c>
      <c r="C11" s="2">
        <v>620</v>
      </c>
      <c r="D11" s="2">
        <v>5</v>
      </c>
      <c r="E11" s="10">
        <v>22800</v>
      </c>
      <c r="F11" s="9">
        <v>0.62</v>
      </c>
      <c r="G11" s="1" t="s">
        <v>9</v>
      </c>
      <c r="I11" s="12">
        <f>(C11-C$55)/C$56</f>
        <v>-0.35856817106543198</v>
      </c>
      <c r="J11" s="12">
        <f>(D11-D$55)/D$56</f>
        <v>-1.0275172782245034</v>
      </c>
      <c r="K11" s="1" t="s">
        <v>9</v>
      </c>
      <c r="L11" s="11">
        <f>SQRT(SUMXMY2(I11:J11,T$14:U$14))</f>
        <v>1.0167223133513095</v>
      </c>
      <c r="M11" s="11">
        <f>SQRT(SUMXMY2(I11:J11,T$15:U$15))</f>
        <v>1.291405981696504</v>
      </c>
      <c r="N11" s="11">
        <f>SQRT(SUMXMY2(I11:J11,T$16:U$16))</f>
        <v>0.88821409596232825</v>
      </c>
      <c r="O11" s="11">
        <f>SQRT(SUMXMY2(I11:J11,T$17:U$17))</f>
        <v>0.3852763989470781</v>
      </c>
      <c r="P11" s="11">
        <f>SQRT(SUMXMY2(I11:J11,T$18:U$18))</f>
        <v>0.93061196046283823</v>
      </c>
      <c r="Q11" s="11">
        <f>SQRT(SUMXMY2(I11:J11,T$19:U$19))</f>
        <v>2.1326083837093193</v>
      </c>
      <c r="U11" s="6" t="s">
        <v>16</v>
      </c>
    </row>
    <row r="12" spans="1:22" x14ac:dyDescent="0.2">
      <c r="A12" s="1">
        <v>9</v>
      </c>
      <c r="B12" s="2">
        <v>1</v>
      </c>
      <c r="C12" s="2">
        <v>591</v>
      </c>
      <c r="D12" s="2">
        <v>17</v>
      </c>
      <c r="E12" s="10">
        <v>16500</v>
      </c>
      <c r="F12" s="9">
        <v>0.5</v>
      </c>
      <c r="G12" s="1" t="s">
        <v>9</v>
      </c>
      <c r="I12" s="12">
        <f>(C12-C$55)/C$56</f>
        <v>-0.68070190591355895</v>
      </c>
      <c r="J12" s="12">
        <f>(D12-D$55)/D$56</f>
        <v>0.94847748759184936</v>
      </c>
      <c r="K12" s="1" t="s">
        <v>9</v>
      </c>
      <c r="L12" s="11">
        <f>SQRT(SUMXMY2(I12:J12,T$14:U$14))</f>
        <v>1.9137128808833412</v>
      </c>
      <c r="M12" s="11">
        <f>SQRT(SUMXMY2(I12:J12,T$15:U$15))</f>
        <v>2.750170100935601</v>
      </c>
      <c r="N12" s="11">
        <f>SQRT(SUMXMY2(I12:J12,T$16:U$16))</f>
        <v>1.325952672734477</v>
      </c>
      <c r="O12" s="11">
        <f>SQRT(SUMXMY2(I12:J12,T$17:U$17))</f>
        <v>1.6511895149736593</v>
      </c>
      <c r="P12" s="11">
        <f>SQRT(SUMXMY2(I12:J12,T$18:U$18))</f>
        <v>2.5136678107181498</v>
      </c>
      <c r="Q12" s="11">
        <f>SQRT(SUMXMY2(I12:J12,T$19:U$19))</f>
        <v>1.7093426513213299</v>
      </c>
    </row>
    <row r="13" spans="1:22" ht="15.75" x14ac:dyDescent="0.25">
      <c r="A13" s="1">
        <v>10</v>
      </c>
      <c r="B13" s="2">
        <v>1</v>
      </c>
      <c r="C13" s="2">
        <v>660</v>
      </c>
      <c r="D13" s="2">
        <v>24</v>
      </c>
      <c r="E13" s="10">
        <v>9200</v>
      </c>
      <c r="F13" s="9">
        <v>0.35</v>
      </c>
      <c r="G13" s="1" t="s">
        <v>8</v>
      </c>
      <c r="I13" s="12">
        <f>(C13-C$55)/C$56</f>
        <v>8.5754221828536162E-2</v>
      </c>
      <c r="J13" s="12">
        <f>(D13-D$55)/D$56</f>
        <v>2.1011411009847216</v>
      </c>
      <c r="K13" s="1" t="s">
        <v>8</v>
      </c>
      <c r="L13" s="11">
        <f>SQRT(SUMXMY2(I13:J13,T$14:U$14))</f>
        <v>2.6718634057730228</v>
      </c>
      <c r="M13" s="11">
        <f>SQRT(SUMXMY2(I13:J13,T$15:U$15))</f>
        <v>4.0941717172768506</v>
      </c>
      <c r="N13" s="11">
        <f>SQRT(SUMXMY2(I13:J13,T$16:U$16))</f>
        <v>2.3080018461563983</v>
      </c>
      <c r="O13" s="11">
        <f>SQRT(SUMXMY2(I13:J13,T$17:U$17))</f>
        <v>2.8725086891144644</v>
      </c>
      <c r="P13" s="11">
        <f>SQRT(SUMXMY2(I13:J13,T$18:U$18))</f>
        <v>3.8267375183814192</v>
      </c>
      <c r="Q13" s="11">
        <f>SQRT(SUMXMY2(I13:J13,T$19:U$19))</f>
        <v>1.7395344070959682</v>
      </c>
      <c r="S13" s="6" t="s">
        <v>1</v>
      </c>
      <c r="T13" s="13" t="s">
        <v>15</v>
      </c>
      <c r="U13" s="13" t="s">
        <v>14</v>
      </c>
      <c r="V13" s="13"/>
    </row>
    <row r="14" spans="1:22" x14ac:dyDescent="0.2">
      <c r="A14" s="1">
        <v>11</v>
      </c>
      <c r="B14" s="2">
        <v>1</v>
      </c>
      <c r="C14" s="2">
        <v>700</v>
      </c>
      <c r="D14" s="2">
        <v>19</v>
      </c>
      <c r="E14" s="10">
        <v>22000</v>
      </c>
      <c r="F14" s="9">
        <v>0.18</v>
      </c>
      <c r="G14" s="1" t="s">
        <v>8</v>
      </c>
      <c r="I14" s="12">
        <f>(C14-C$55)/C$56</f>
        <v>0.53007661472250434</v>
      </c>
      <c r="J14" s="12">
        <f>(D14-D$55)/D$56</f>
        <v>1.2778099485612415</v>
      </c>
      <c r="K14" s="1" t="s">
        <v>8</v>
      </c>
      <c r="L14" s="11">
        <f>SQRT(SUMXMY2(I14:J14,T$14:U$14))</f>
        <v>1.8113285353316568</v>
      </c>
      <c r="M14" s="11">
        <f>SQRT(SUMXMY2(I14:J14,T$15:U$15))</f>
        <v>3.5753395407216706</v>
      </c>
      <c r="N14" s="11">
        <f>SQRT(SUMXMY2(I14:J14,T$16:U$16))</f>
        <v>1.5826512082475357</v>
      </c>
      <c r="O14" s="11">
        <f>SQRT(SUMXMY2(I14:J14,T$17:U$17))</f>
        <v>2.2560104617372283</v>
      </c>
      <c r="P14" s="11">
        <f>SQRT(SUMXMY2(I14:J14,T$18:U$18))</f>
        <v>3.2633752506120657</v>
      </c>
      <c r="Q14" s="11">
        <f>SQRT(SUMXMY2(I14:J14,T$19:U$19))</f>
        <v>0.80715405163724252</v>
      </c>
      <c r="S14" s="1">
        <v>51</v>
      </c>
      <c r="T14" s="12">
        <f>(T4-C$55)/C$56</f>
        <v>0.53007661472250434</v>
      </c>
      <c r="U14" s="12">
        <f>(U4-D$55)/D$56</f>
        <v>-0.5335185867704153</v>
      </c>
    </row>
    <row r="15" spans="1:22" x14ac:dyDescent="0.2">
      <c r="A15" s="1">
        <v>12</v>
      </c>
      <c r="B15" s="2">
        <v>1</v>
      </c>
      <c r="C15" s="2">
        <v>500</v>
      </c>
      <c r="D15" s="2">
        <v>16</v>
      </c>
      <c r="E15" s="10">
        <v>12500</v>
      </c>
      <c r="F15" s="9">
        <v>0.83</v>
      </c>
      <c r="G15" s="1" t="s">
        <v>9</v>
      </c>
      <c r="I15" s="12">
        <f>(C15-C$55)/C$56</f>
        <v>-1.6915353497473364</v>
      </c>
      <c r="J15" s="12">
        <f>(D15-D$55)/D$56</f>
        <v>0.78381125710715327</v>
      </c>
      <c r="K15" s="1" t="s">
        <v>9</v>
      </c>
      <c r="L15" s="11">
        <f>SQRT(SUMXMY2(I15:J15,T$14:U$14))</f>
        <v>2.582811963393008</v>
      </c>
      <c r="M15" s="11">
        <f>SQRT(SUMXMY2(I15:J15,T$15:U$15))</f>
        <v>2.4799643699387182</v>
      </c>
      <c r="N15" s="11">
        <f>SQRT(SUMXMY2(I15:J15,T$16:U$16))</f>
        <v>1.9371089725447559</v>
      </c>
      <c r="O15" s="11">
        <f>SQRT(SUMXMY2(I15:J15,T$17:U$17))</f>
        <v>1.8654896000173447</v>
      </c>
      <c r="P15" s="11">
        <f>SQRT(SUMXMY2(I15:J15,T$18:U$18))</f>
        <v>2.3687107452775238</v>
      </c>
      <c r="Q15" s="11">
        <f>SQRT(SUMXMY2(I15:J15,T$19:U$19))</f>
        <v>2.6931891791151812</v>
      </c>
      <c r="S15" s="1">
        <v>52</v>
      </c>
      <c r="T15" s="12">
        <f>(T5-C$55)/C$56</f>
        <v>-1.4693741533003524</v>
      </c>
      <c r="U15" s="12">
        <f>(U5-D$55)/D$56</f>
        <v>-1.6861822001632878</v>
      </c>
    </row>
    <row r="16" spans="1:22" x14ac:dyDescent="0.2">
      <c r="A16" s="1">
        <v>13</v>
      </c>
      <c r="B16" s="2">
        <v>1</v>
      </c>
      <c r="C16" s="2">
        <v>565</v>
      </c>
      <c r="D16" s="2">
        <v>6</v>
      </c>
      <c r="E16" s="10">
        <v>7700</v>
      </c>
      <c r="F16" s="9">
        <v>0.7</v>
      </c>
      <c r="G16" s="1" t="s">
        <v>9</v>
      </c>
      <c r="I16" s="12">
        <f>(C16-C$55)/C$56</f>
        <v>-0.96951146129463828</v>
      </c>
      <c r="J16" s="12">
        <f>(D16-D$55)/D$56</f>
        <v>-0.86285104773980748</v>
      </c>
      <c r="K16" s="1" t="s">
        <v>9</v>
      </c>
      <c r="L16" s="11">
        <f>SQRT(SUMXMY2(I16:J16,T$14:U$14))</f>
        <v>1.5353254598230797</v>
      </c>
      <c r="M16" s="11">
        <f>SQRT(SUMXMY2(I16:J16,T$15:U$15))</f>
        <v>0.96319099736769531</v>
      </c>
      <c r="N16" s="11">
        <f>SQRT(SUMXMY2(I16:J16,T$16:U$16))</f>
        <v>1.1512275856404959</v>
      </c>
      <c r="O16" s="11">
        <f>SQRT(SUMXMY2(I16:J16,T$17:U$17))</f>
        <v>0.4427578332476565</v>
      </c>
      <c r="P16" s="11">
        <f>SQRT(SUMXMY2(I16:J16,T$18:U$18))</f>
        <v>0.68222214974665552</v>
      </c>
      <c r="Q16" s="11">
        <f>SQRT(SUMXMY2(I16:J16,T$19:U$19))</f>
        <v>2.4621060348107</v>
      </c>
      <c r="S16" s="1">
        <v>53</v>
      </c>
      <c r="T16" s="12">
        <f>(T6-C$55)/C$56</f>
        <v>-2.5326376394955882E-2</v>
      </c>
      <c r="U16" s="12">
        <f>(U6-D$55)/D$56</f>
        <v>-0.20418612580102316</v>
      </c>
    </row>
    <row r="17" spans="1:22" x14ac:dyDescent="0.2">
      <c r="A17" s="1">
        <v>14</v>
      </c>
      <c r="B17" s="2">
        <v>0</v>
      </c>
      <c r="C17" s="2">
        <v>620</v>
      </c>
      <c r="D17" s="2">
        <v>3</v>
      </c>
      <c r="E17" s="10">
        <v>37400</v>
      </c>
      <c r="F17" s="9">
        <v>0.87</v>
      </c>
      <c r="G17" s="1" t="s">
        <v>9</v>
      </c>
      <c r="I17" s="12">
        <f>(C17-C$55)/C$56</f>
        <v>-0.35856817106543198</v>
      </c>
      <c r="J17" s="12">
        <f>(D17-D$55)/D$56</f>
        <v>-1.3568497391938956</v>
      </c>
      <c r="K17" s="1" t="s">
        <v>9</v>
      </c>
      <c r="L17" s="11">
        <f>SQRT(SUMXMY2(I17:J17,T$14:U$14))</f>
        <v>1.2114304527537119</v>
      </c>
      <c r="M17" s="11">
        <f>SQRT(SUMXMY2(I17:J17,T$15:U$15))</f>
        <v>1.1585982047358103</v>
      </c>
      <c r="N17" s="11">
        <f>SQRT(SUMXMY2(I17:J17,T$16:U$16))</f>
        <v>1.1998681174842147</v>
      </c>
      <c r="O17" s="11">
        <f>SQRT(SUMXMY2(I17:J17,T$17:U$17))</f>
        <v>0.68834403689586554</v>
      </c>
      <c r="P17" s="11">
        <f>SQRT(SUMXMY2(I17:J17,T$18:U$18))</f>
        <v>0.80567914287275344</v>
      </c>
      <c r="Q17" s="11">
        <f>SQRT(SUMXMY2(I17:J17,T$19:U$19))</f>
        <v>2.3960544832279989</v>
      </c>
      <c r="S17" s="1">
        <v>54</v>
      </c>
      <c r="T17" s="12">
        <f>(T7-C$55)/C$56</f>
        <v>-0.55851324786771772</v>
      </c>
      <c r="U17" s="12">
        <f>(U7-D$55)/D$56</f>
        <v>-0.69818481725511139</v>
      </c>
    </row>
    <row r="18" spans="1:22" x14ac:dyDescent="0.2">
      <c r="A18" s="1">
        <v>15</v>
      </c>
      <c r="B18" s="2">
        <v>1</v>
      </c>
      <c r="C18" s="2">
        <v>774</v>
      </c>
      <c r="D18" s="2">
        <v>13</v>
      </c>
      <c r="E18" s="10">
        <v>6100</v>
      </c>
      <c r="F18" s="9">
        <v>7.0000000000000007E-2</v>
      </c>
      <c r="G18" s="1" t="s">
        <v>8</v>
      </c>
      <c r="I18" s="12">
        <f>(C18-C$55)/C$56</f>
        <v>1.3520730415763453</v>
      </c>
      <c r="J18" s="12">
        <f>(D18-D$55)/D$56</f>
        <v>0.28981256565306507</v>
      </c>
      <c r="K18" s="1" t="s">
        <v>8</v>
      </c>
      <c r="L18" s="11">
        <f>SQRT(SUMXMY2(I18:J18,T$14:U$14))</f>
        <v>1.1634226713931004</v>
      </c>
      <c r="M18" s="11">
        <f>SQRT(SUMXMY2(I18:J18,T$15:U$15))</f>
        <v>3.4445782888491898</v>
      </c>
      <c r="N18" s="11">
        <f>SQRT(SUMXMY2(I18:J18,T$16:U$16))</f>
        <v>1.4633057998197201</v>
      </c>
      <c r="O18" s="11">
        <f>SQRT(SUMXMY2(I18:J18,T$17:U$17))</f>
        <v>2.1509251028441319</v>
      </c>
      <c r="P18" s="11">
        <f>SQRT(SUMXMY2(I18:J18,T$18:U$18))</f>
        <v>3.0866614382511584</v>
      </c>
      <c r="Q18" s="11">
        <f>SQRT(SUMXMY2(I18:J18,T$19:U$19))</f>
        <v>0.48457218110148476</v>
      </c>
      <c r="S18" s="1">
        <v>55</v>
      </c>
      <c r="T18" s="12">
        <f>(T8-C$55)/C$56</f>
        <v>-1.1472404184522256</v>
      </c>
      <c r="U18" s="12">
        <f>(U8-D$55)/D$56</f>
        <v>-1.5215159696785916</v>
      </c>
    </row>
    <row r="19" spans="1:22" x14ac:dyDescent="0.2">
      <c r="A19" s="1">
        <v>16</v>
      </c>
      <c r="B19" s="2">
        <v>1</v>
      </c>
      <c r="C19" s="2">
        <v>802</v>
      </c>
      <c r="D19" s="2">
        <v>10</v>
      </c>
      <c r="E19" s="10">
        <v>10500</v>
      </c>
      <c r="F19" s="9">
        <v>0.05</v>
      </c>
      <c r="G19" s="1" t="s">
        <v>8</v>
      </c>
      <c r="I19" s="12">
        <f>(C19-C$55)/C$56</f>
        <v>1.6630987166021232</v>
      </c>
      <c r="J19" s="12">
        <f>(D19-D$55)/D$56</f>
        <v>-0.20418612580102316</v>
      </c>
      <c r="K19" s="1" t="s">
        <v>8</v>
      </c>
      <c r="L19" s="11">
        <f>SQRT(SUMXMY2(I19:J19,T$14:U$14))</f>
        <v>1.1799148076008987</v>
      </c>
      <c r="M19" s="11">
        <f>SQRT(SUMXMY2(I19:J19,T$15:U$15))</f>
        <v>3.4653569289613171</v>
      </c>
      <c r="N19" s="11">
        <f>SQRT(SUMXMY2(I19:J19,T$16:U$16))</f>
        <v>1.688425092997079</v>
      </c>
      <c r="O19" s="11">
        <f>SQRT(SUMXMY2(I19:J19,T$17:U$17))</f>
        <v>2.2758722345144724</v>
      </c>
      <c r="P19" s="11">
        <f>SQRT(SUMXMY2(I19:J19,T$18:U$18))</f>
        <v>3.1037660948577495</v>
      </c>
      <c r="Q19" s="11">
        <f>SQRT(SUMXMY2(I19:J19,T$19:U$19))</f>
        <v>1.0592802091098348</v>
      </c>
      <c r="S19" s="1">
        <v>56</v>
      </c>
      <c r="T19" s="12">
        <f>(T9-C$55)/C$56</f>
        <v>0.99661512726117085</v>
      </c>
      <c r="U19" s="12">
        <f>(U9-D$55)/D$56</f>
        <v>0.61914502662245718</v>
      </c>
    </row>
    <row r="20" spans="1:22" x14ac:dyDescent="0.2">
      <c r="A20" s="1">
        <v>17</v>
      </c>
      <c r="B20" s="2">
        <v>0</v>
      </c>
      <c r="C20" s="2">
        <v>640</v>
      </c>
      <c r="D20" s="2">
        <v>7</v>
      </c>
      <c r="E20" s="10">
        <v>17300</v>
      </c>
      <c r="F20" s="9">
        <v>0.59</v>
      </c>
      <c r="G20" s="1" t="s">
        <v>9</v>
      </c>
      <c r="I20" s="12">
        <f>(C20-C$55)/C$56</f>
        <v>-0.13640697461844792</v>
      </c>
      <c r="J20" s="12">
        <f>(D20-D$55)/D$56</f>
        <v>-0.69818481725511139</v>
      </c>
      <c r="K20" s="1" t="s">
        <v>9</v>
      </c>
      <c r="L20" s="11">
        <f>SQRT(SUMXMY2(I20:J20,T$14:U$14))</f>
        <v>0.68652410177854506</v>
      </c>
      <c r="M20" s="11">
        <f>SQRT(SUMXMY2(I20:J20,T$15:U$15))</f>
        <v>1.6591987006011673</v>
      </c>
      <c r="N20" s="11">
        <f>SQRT(SUMXMY2(I20:J20,T$16:U$16))</f>
        <v>0.50633349332237576</v>
      </c>
      <c r="O20" s="11">
        <f>SQRT(SUMXMY2(I20:J20,T$17:U$17))</f>
        <v>0.4221062732492698</v>
      </c>
      <c r="P20" s="11">
        <f>SQRT(SUMXMY2(I20:J20,T$18:U$18))</f>
        <v>1.3037094913069518</v>
      </c>
      <c r="Q20" s="11">
        <f>SQRT(SUMXMY2(I20:J20,T$19:U$19))</f>
        <v>1.7375548914834917</v>
      </c>
    </row>
    <row r="21" spans="1:22" x14ac:dyDescent="0.2">
      <c r="A21" s="1">
        <v>18</v>
      </c>
      <c r="B21" s="2">
        <v>0</v>
      </c>
      <c r="C21" s="2">
        <v>523</v>
      </c>
      <c r="D21" s="2">
        <v>14</v>
      </c>
      <c r="E21" s="10">
        <v>27000</v>
      </c>
      <c r="F21" s="9">
        <v>0.79</v>
      </c>
      <c r="G21" s="1" t="s">
        <v>9</v>
      </c>
      <c r="I21" s="12">
        <f>(C21-C$55)/C$56</f>
        <v>-1.4360499738333048</v>
      </c>
      <c r="J21" s="12">
        <f>(D21-D$55)/D$56</f>
        <v>0.4544787961377611</v>
      </c>
      <c r="K21" s="1" t="s">
        <v>9</v>
      </c>
      <c r="L21" s="11">
        <f>SQRT(SUMXMY2(I21:J21,T$14:U$14))</f>
        <v>2.200407369297674</v>
      </c>
      <c r="M21" s="11">
        <f>SQRT(SUMXMY2(I21:J21,T$15:U$15))</f>
        <v>2.1409203633068072</v>
      </c>
      <c r="N21" s="11">
        <f>SQRT(SUMXMY2(I21:J21,T$16:U$16))</f>
        <v>1.5569137894443679</v>
      </c>
      <c r="O21" s="11">
        <f>SQRT(SUMXMY2(I21:J21,T$17:U$17))</f>
        <v>1.4486904814549983</v>
      </c>
      <c r="P21" s="11">
        <f>SQRT(SUMXMY2(I21:J21,T$18:U$18))</f>
        <v>1.9969893023782173</v>
      </c>
      <c r="Q21" s="11">
        <f>SQRT(SUMXMY2(I21:J21,T$19:U$19))</f>
        <v>2.438231830967891</v>
      </c>
    </row>
    <row r="22" spans="1:22" ht="15.75" x14ac:dyDescent="0.25">
      <c r="A22" s="1">
        <v>19</v>
      </c>
      <c r="B22" s="2">
        <v>1</v>
      </c>
      <c r="C22" s="2">
        <v>811</v>
      </c>
      <c r="D22" s="2">
        <v>20</v>
      </c>
      <c r="E22" s="10">
        <v>13400</v>
      </c>
      <c r="F22" s="9">
        <v>0.03</v>
      </c>
      <c r="G22" s="1" t="s">
        <v>8</v>
      </c>
      <c r="I22" s="12">
        <f>(C22-C$55)/C$56</f>
        <v>1.7630712550032659</v>
      </c>
      <c r="J22" s="12">
        <f>(D22-D$55)/D$56</f>
        <v>1.4424761790459375</v>
      </c>
      <c r="K22" s="1" t="s">
        <v>8</v>
      </c>
      <c r="L22" s="11">
        <f>SQRT(SUMXMY2(I22:J22,T$14:U$14))</f>
        <v>2.3291266812895142</v>
      </c>
      <c r="M22" s="11">
        <f>SQRT(SUMXMY2(I22:J22,T$15:U$15))</f>
        <v>4.4985782833534467</v>
      </c>
      <c r="N22" s="11">
        <f>SQRT(SUMXMY2(I22:J22,T$16:U$16))</f>
        <v>2.4310209448284632</v>
      </c>
      <c r="O22" s="11">
        <f>SQRT(SUMXMY2(I22:J22,T$17:U$17))</f>
        <v>3.1578765183355908</v>
      </c>
      <c r="P22" s="11">
        <f>SQRT(SUMXMY2(I22:J22,T$18:U$18))</f>
        <v>4.1539334966212396</v>
      </c>
      <c r="Q22" s="11">
        <f>SQRT(SUMXMY2(I22:J22,T$19:U$19))</f>
        <v>1.1248685177852491</v>
      </c>
      <c r="S22" s="6" t="s">
        <v>13</v>
      </c>
    </row>
    <row r="23" spans="1:22" x14ac:dyDescent="0.2">
      <c r="A23" s="1">
        <v>20</v>
      </c>
      <c r="B23" s="2">
        <v>0</v>
      </c>
      <c r="C23" s="2">
        <v>763</v>
      </c>
      <c r="D23" s="2">
        <v>2</v>
      </c>
      <c r="E23" s="10">
        <v>11200</v>
      </c>
      <c r="F23" s="9">
        <v>0.7</v>
      </c>
      <c r="G23" s="1" t="s">
        <v>9</v>
      </c>
      <c r="I23" s="12">
        <f>(C23-C$55)/C$56</f>
        <v>1.2298843835305042</v>
      </c>
      <c r="J23" s="12">
        <f>(D23-D$55)/D$56</f>
        <v>-1.5215159696785916</v>
      </c>
      <c r="K23" s="1" t="s">
        <v>9</v>
      </c>
      <c r="L23" s="11">
        <f>SQRT(SUMXMY2(I23:J23,T$14:U$14))</f>
        <v>1.2107310774558637</v>
      </c>
      <c r="M23" s="11">
        <f>SQRT(SUMXMY2(I23:J23,T$15:U$15))</f>
        <v>2.704276542093337</v>
      </c>
      <c r="N23" s="11">
        <f>SQRT(SUMXMY2(I23:J23,T$16:U$16))</f>
        <v>1.8195911544638674</v>
      </c>
      <c r="O23" s="11">
        <f>SQRT(SUMXMY2(I23:J23,T$17:U$17))</f>
        <v>1.9688169733476362</v>
      </c>
      <c r="P23" s="11">
        <f>SQRT(SUMXMY2(I23:J23,T$18:U$18))</f>
        <v>2.3771248019827298</v>
      </c>
      <c r="Q23" s="11">
        <f>SQRT(SUMXMY2(I23:J23,T$19:U$19))</f>
        <v>2.1533332410486414</v>
      </c>
    </row>
    <row r="24" spans="1:22" ht="15.75" x14ac:dyDescent="0.25">
      <c r="A24" s="1">
        <v>21</v>
      </c>
      <c r="B24" s="2">
        <v>0</v>
      </c>
      <c r="C24" s="2">
        <v>555</v>
      </c>
      <c r="D24" s="2">
        <v>4</v>
      </c>
      <c r="E24" s="10">
        <v>2500</v>
      </c>
      <c r="F24" s="9">
        <v>1</v>
      </c>
      <c r="G24" s="1" t="s">
        <v>9</v>
      </c>
      <c r="I24" s="12">
        <f>(C24-C$55)/C$56</f>
        <v>-1.0805920595181302</v>
      </c>
      <c r="J24" s="12">
        <f>(D24-D$55)/D$56</f>
        <v>-1.1921835087091996</v>
      </c>
      <c r="K24" s="1" t="s">
        <v>9</v>
      </c>
      <c r="L24" s="11">
        <f>SQRT(SUMXMY2(I24:J24,T$14:U$14))</f>
        <v>1.7401416774425891</v>
      </c>
      <c r="M24" s="11">
        <f>SQRT(SUMXMY2(I24:J24,T$15:U$15))</f>
        <v>0.62863838858602961</v>
      </c>
      <c r="N24" s="11">
        <f>SQRT(SUMXMY2(I24:J24,T$16:U$16))</f>
        <v>1.4455879394249336</v>
      </c>
      <c r="O24" s="11">
        <f>SQRT(SUMXMY2(I24:J24,T$17:U$17))</f>
        <v>0.71874960364000084</v>
      </c>
      <c r="P24" s="11">
        <f>SQRT(SUMXMY2(I24:J24,T$18:U$18))</f>
        <v>0.33600874035769379</v>
      </c>
      <c r="Q24" s="11">
        <f>SQRT(SUMXMY2(I24:J24,T$19:U$19))</f>
        <v>2.7560298909326626</v>
      </c>
      <c r="S24" s="5" t="s">
        <v>3</v>
      </c>
      <c r="T24" s="5" t="s">
        <v>2</v>
      </c>
      <c r="U24" s="5" t="s">
        <v>1</v>
      </c>
      <c r="V24" s="5" t="s">
        <v>0</v>
      </c>
    </row>
    <row r="25" spans="1:22" x14ac:dyDescent="0.2">
      <c r="A25" s="1">
        <v>22</v>
      </c>
      <c r="B25" s="2">
        <v>0</v>
      </c>
      <c r="C25" s="2">
        <v>617</v>
      </c>
      <c r="D25" s="2">
        <v>9</v>
      </c>
      <c r="E25" s="10">
        <v>8400</v>
      </c>
      <c r="F25" s="9">
        <v>0.34</v>
      </c>
      <c r="G25" s="1" t="s">
        <v>9</v>
      </c>
      <c r="I25" s="12">
        <f>(C25-C$55)/C$56</f>
        <v>-0.39189235053247962</v>
      </c>
      <c r="J25" s="12">
        <f>(D25-D$55)/D$56</f>
        <v>-0.36885235628571922</v>
      </c>
      <c r="K25" s="1" t="s">
        <v>9</v>
      </c>
      <c r="L25" s="11">
        <f>SQRT(SUMXMY2(I25:J25,T$14:U$14))</f>
        <v>0.93655845538620008</v>
      </c>
      <c r="M25" s="11">
        <f>SQRT(SUMXMY2(I25:J25,T$15:U$15))</f>
        <v>1.7018592635310372</v>
      </c>
      <c r="N25" s="11">
        <f>SQRT(SUMXMY2(I25:J25,T$16:U$16))</f>
        <v>0.40185268551725611</v>
      </c>
      <c r="O25" s="11">
        <f>SQRT(SUMXMY2(I25:J25,T$17:U$17))</f>
        <v>0.36908317934708995</v>
      </c>
      <c r="P25" s="11">
        <f>SQRT(SUMXMY2(I25:J25,T$18:U$18))</f>
        <v>1.3781088887856454</v>
      </c>
      <c r="Q25" s="11">
        <f>SQRT(SUMXMY2(I25:J25,T$19:U$19))</f>
        <v>1.7041396200201118</v>
      </c>
      <c r="S25" s="2">
        <v>1</v>
      </c>
      <c r="T25" s="4">
        <f>SMALL($L$4:$L$53,1)</f>
        <v>0.16504046914334661</v>
      </c>
      <c r="U25" s="2">
        <f>MATCH(T25,$L$4:$L$53,0)</f>
        <v>27</v>
      </c>
      <c r="V25" s="3" t="str">
        <f>VLOOKUP(U25,$A$4:$G$53,7)</f>
        <v>Approve</v>
      </c>
    </row>
    <row r="26" spans="1:22" x14ac:dyDescent="0.2">
      <c r="A26" s="1">
        <v>23</v>
      </c>
      <c r="B26" s="2">
        <v>1</v>
      </c>
      <c r="C26" s="2">
        <v>642</v>
      </c>
      <c r="D26" s="2">
        <v>13</v>
      </c>
      <c r="E26" s="10">
        <v>16000</v>
      </c>
      <c r="F26" s="9">
        <v>0.25</v>
      </c>
      <c r="G26" s="1" t="s">
        <v>8</v>
      </c>
      <c r="I26" s="12">
        <f>(C26-C$55)/C$56</f>
        <v>-0.11419085497374952</v>
      </c>
      <c r="J26" s="12">
        <f>(D26-D$55)/D$56</f>
        <v>0.28981256565306507</v>
      </c>
      <c r="K26" s="1" t="s">
        <v>8</v>
      </c>
      <c r="L26" s="11">
        <f>SQRT(SUMXMY2(I26:J26,T$14:U$14))</f>
        <v>1.0454447661449118</v>
      </c>
      <c r="M26" s="11">
        <f>SQRT(SUMXMY2(I26:J26,T$15:U$15))</f>
        <v>2.3960544832279989</v>
      </c>
      <c r="N26" s="11">
        <f>SQRT(SUMXMY2(I26:J26,T$16:U$16))</f>
        <v>0.50192788596713012</v>
      </c>
      <c r="O26" s="11">
        <f>SQRT(SUMXMY2(I26:J26,T$17:U$17))</f>
        <v>1.0833103052498059</v>
      </c>
      <c r="P26" s="11">
        <f>SQRT(SUMXMY2(I26:J26,T$18:U$18))</f>
        <v>2.0852104122869215</v>
      </c>
      <c r="Q26" s="11">
        <f>SQRT(SUMXMY2(I26:J26,T$19:U$19))</f>
        <v>1.1585982047358103</v>
      </c>
      <c r="S26" s="2">
        <v>2</v>
      </c>
      <c r="T26" s="4">
        <f>SMALL($L$4:$L$53,2)</f>
        <v>0.40185268551725611</v>
      </c>
      <c r="U26" s="2">
        <f>MATCH(T26,$L$4:$L$53,0)</f>
        <v>7</v>
      </c>
      <c r="V26" s="3" t="str">
        <f>VLOOKUP(U26,$A$4:$G$53,7)</f>
        <v>Approve</v>
      </c>
    </row>
    <row r="27" spans="1:22" x14ac:dyDescent="0.2">
      <c r="A27" s="1">
        <v>24</v>
      </c>
      <c r="B27" s="2">
        <v>0</v>
      </c>
      <c r="C27" s="2">
        <v>688</v>
      </c>
      <c r="D27" s="2">
        <v>3</v>
      </c>
      <c r="E27" s="10">
        <v>3300</v>
      </c>
      <c r="F27" s="9">
        <v>0.11</v>
      </c>
      <c r="G27" s="1" t="s">
        <v>8</v>
      </c>
      <c r="I27" s="12">
        <f>(C27-C$55)/C$56</f>
        <v>0.39677989685431386</v>
      </c>
      <c r="J27" s="12">
        <f>(D27-D$55)/D$56</f>
        <v>-1.3568497391938956</v>
      </c>
      <c r="K27" s="1" t="s">
        <v>8</v>
      </c>
      <c r="L27" s="11">
        <f>SQRT(SUMXMY2(I27:J27,T$14:U$14))</f>
        <v>0.83405167798249058</v>
      </c>
      <c r="M27" s="11">
        <f>SQRT(SUMXMY2(I27:J27,T$15:U$15))</f>
        <v>1.8949909785423309</v>
      </c>
      <c r="N27" s="11">
        <f>SQRT(SUMXMY2(I27:J27,T$16:U$16))</f>
        <v>1.2275207173633773</v>
      </c>
      <c r="O27" s="11">
        <f>SQRT(SUMXMY2(I27:J27,T$17:U$17))</f>
        <v>1.1603553213328808</v>
      </c>
      <c r="P27" s="11">
        <f>SQRT(SUMXMY2(I27:J27,T$18:U$18))</f>
        <v>1.5527761273091962</v>
      </c>
      <c r="Q27" s="11">
        <f>SQRT(SUMXMY2(I27:J27,T$19:U$19))</f>
        <v>2.0650321106875968</v>
      </c>
      <c r="S27" s="2">
        <v>3</v>
      </c>
      <c r="T27" s="4">
        <f>SMALL($L$4:$L$53,3)</f>
        <v>0.49449799102768754</v>
      </c>
      <c r="U27" s="2">
        <f>MATCH(T27,$L$4:$L$53,0)</f>
        <v>46</v>
      </c>
      <c r="V27" s="3" t="str">
        <f>VLOOKUP(U27,$A$4:$G$53,7)</f>
        <v>Approve</v>
      </c>
    </row>
    <row r="28" spans="1:22" x14ac:dyDescent="0.2">
      <c r="A28" s="1">
        <v>25</v>
      </c>
      <c r="B28" s="2">
        <v>1</v>
      </c>
      <c r="C28" s="2">
        <v>649</v>
      </c>
      <c r="D28" s="2">
        <v>12</v>
      </c>
      <c r="E28" s="10">
        <v>7500</v>
      </c>
      <c r="F28" s="9">
        <v>0.05</v>
      </c>
      <c r="G28" s="1" t="s">
        <v>8</v>
      </c>
      <c r="I28" s="12">
        <f>(C28-C$55)/C$56</f>
        <v>-3.6434436217305084E-2</v>
      </c>
      <c r="J28" s="12">
        <f>(D28-D$55)/D$56</f>
        <v>0.12514633516836898</v>
      </c>
      <c r="K28" s="1" t="s">
        <v>8</v>
      </c>
      <c r="L28" s="11">
        <f>SQRT(SUMXMY2(I28:J28,T$14:U$14))</f>
        <v>0.86877744574174587</v>
      </c>
      <c r="M28" s="11">
        <f>SQRT(SUMXMY2(I28:J28,T$15:U$15))</f>
        <v>2.3095946171786879</v>
      </c>
      <c r="N28" s="11">
        <f>SQRT(SUMXMY2(I28:J28,T$16:U$16))</f>
        <v>0.32951973968363885</v>
      </c>
      <c r="O28" s="11">
        <f>SQRT(SUMXMY2(I28:J28,T$17:U$17))</f>
        <v>0.97490536572801945</v>
      </c>
      <c r="P28" s="11">
        <f>SQRT(SUMXMY2(I28:J28,T$18:U$18))</f>
        <v>1.9862997448453725</v>
      </c>
      <c r="Q28" s="11">
        <f>SQRT(SUMXMY2(I28:J28,T$19:U$19))</f>
        <v>1.1450878166155736</v>
      </c>
      <c r="S28" s="2">
        <v>4</v>
      </c>
      <c r="T28" s="4">
        <f>SMALL($L$4:$L$53,4)</f>
        <v>0.55615419126739085</v>
      </c>
      <c r="U28" s="2">
        <f>MATCH(T28,$L$4:$L$53,0)</f>
        <v>3</v>
      </c>
      <c r="V28" s="3" t="str">
        <f>VLOOKUP(U28,$A$4:$G$53,7)</f>
        <v>Approve</v>
      </c>
    </row>
    <row r="29" spans="1:22" x14ac:dyDescent="0.2">
      <c r="A29" s="1">
        <v>26</v>
      </c>
      <c r="B29" s="2">
        <v>1</v>
      </c>
      <c r="C29" s="2">
        <v>695</v>
      </c>
      <c r="D29" s="2">
        <v>15</v>
      </c>
      <c r="E29" s="10">
        <v>20300</v>
      </c>
      <c r="F29" s="9">
        <v>0.22</v>
      </c>
      <c r="G29" s="1" t="s">
        <v>8</v>
      </c>
      <c r="I29" s="12">
        <f>(C29-C$55)/C$56</f>
        <v>0.47453631561075832</v>
      </c>
      <c r="J29" s="12">
        <f>(D29-D$55)/D$56</f>
        <v>0.61914502662245718</v>
      </c>
      <c r="K29" s="1" t="s">
        <v>8</v>
      </c>
      <c r="L29" s="11">
        <f>SQRT(SUMXMY2(I29:J29,T$14:U$14))</f>
        <v>1.1540009230781991</v>
      </c>
      <c r="M29" s="11">
        <f>SQRT(SUMXMY2(I29:J29,T$15:U$15))</f>
        <v>3.0155134776190056</v>
      </c>
      <c r="N29" s="11">
        <f>SQRT(SUMXMY2(I29:J29,T$16:U$16))</f>
        <v>0.96319099736769531</v>
      </c>
      <c r="O29" s="11">
        <f>SQRT(SUMXMY2(I29:J29,T$17:U$17))</f>
        <v>1.6740816342620719</v>
      </c>
      <c r="P29" s="11">
        <f>SQRT(SUMXMY2(I29:J29,T$18:U$18))</f>
        <v>2.6856264215695744</v>
      </c>
      <c r="Q29" s="11">
        <f>SQRT(SUMXMY2(I29:J29,T$19:U$19))</f>
        <v>0.52207881165041248</v>
      </c>
      <c r="S29" s="2">
        <v>5</v>
      </c>
      <c r="T29" s="4">
        <f>SMALL($L$4:$L$53,5)</f>
        <v>0.68652410177854506</v>
      </c>
      <c r="U29" s="2">
        <f>MATCH(T29,$L$4:$L$53,0)</f>
        <v>17</v>
      </c>
      <c r="V29" s="2" t="str">
        <f>VLOOKUP(U29,$A$4:$G$53,7)</f>
        <v>Reject</v>
      </c>
    </row>
    <row r="30" spans="1:22" x14ac:dyDescent="0.2">
      <c r="A30" s="1">
        <v>27</v>
      </c>
      <c r="B30" s="2">
        <v>1</v>
      </c>
      <c r="C30" s="2">
        <v>701</v>
      </c>
      <c r="D30" s="2">
        <v>9</v>
      </c>
      <c r="E30" s="10">
        <v>11700</v>
      </c>
      <c r="F30" s="9">
        <v>0.15</v>
      </c>
      <c r="G30" s="1" t="s">
        <v>8</v>
      </c>
      <c r="I30" s="12">
        <f>(C30-C$55)/C$56</f>
        <v>0.54118467454485353</v>
      </c>
      <c r="J30" s="12">
        <f>(D30-D$55)/D$56</f>
        <v>-0.36885235628571922</v>
      </c>
      <c r="K30" s="1" t="s">
        <v>8</v>
      </c>
      <c r="L30" s="11">
        <f>SQRT(SUMXMY2(I30:J30,T$14:U$14))</f>
        <v>0.16504046914334661</v>
      </c>
      <c r="M30" s="11">
        <f>SQRT(SUMXMY2(I30:J30,T$15:U$15))</f>
        <v>2.4036856528666113</v>
      </c>
      <c r="N30" s="11">
        <f>SQRT(SUMXMY2(I30:J30,T$16:U$16))</f>
        <v>0.58995740380044925</v>
      </c>
      <c r="O30" s="11">
        <f>SQRT(SUMXMY2(I30:J30,T$17:U$17))</f>
        <v>1.1479526951955301</v>
      </c>
      <c r="P30" s="11">
        <f>SQRT(SUMXMY2(I30:J30,T$18:U$18))</f>
        <v>2.0443611961446804</v>
      </c>
      <c r="Q30" s="11">
        <f>SQRT(SUMXMY2(I30:J30,T$19:U$19))</f>
        <v>1.0879134735330727</v>
      </c>
    </row>
    <row r="31" spans="1:22" ht="15.75" x14ac:dyDescent="0.25">
      <c r="A31" s="1">
        <v>28</v>
      </c>
      <c r="B31" s="2">
        <v>0</v>
      </c>
      <c r="C31" s="2">
        <v>635</v>
      </c>
      <c r="D31" s="2">
        <v>7</v>
      </c>
      <c r="E31" s="10">
        <v>29100</v>
      </c>
      <c r="F31" s="9">
        <v>0.85</v>
      </c>
      <c r="G31" s="1" t="s">
        <v>9</v>
      </c>
      <c r="I31" s="12">
        <f>(C31-C$55)/C$56</f>
        <v>-0.19194727373019393</v>
      </c>
      <c r="J31" s="12">
        <f>(D31-D$55)/D$56</f>
        <v>-0.69818481725511139</v>
      </c>
      <c r="K31" s="1" t="s">
        <v>9</v>
      </c>
      <c r="L31" s="11">
        <f>SQRT(SUMXMY2(I31:J31,T$14:U$14))</f>
        <v>0.74056293652760763</v>
      </c>
      <c r="M31" s="11">
        <f>SQRT(SUMXMY2(I31:J31,T$15:U$15))</f>
        <v>1.6149174162420066</v>
      </c>
      <c r="N31" s="11">
        <f>SQRT(SUMXMY2(I31:J31,T$16:U$16))</f>
        <v>0.52134175987268794</v>
      </c>
      <c r="O31" s="11">
        <f>SQRT(SUMXMY2(I31:J31,T$17:U$17))</f>
        <v>0.36656597413752379</v>
      </c>
      <c r="P31" s="11">
        <f>SQRT(SUMXMY2(I31:J31,T$18:U$18))</f>
        <v>1.2611340844271415</v>
      </c>
      <c r="Q31" s="11">
        <f>SQRT(SUMXMY2(I31:J31,T$19:U$19))</f>
        <v>1.7742712584666576</v>
      </c>
      <c r="S31" s="6" t="s">
        <v>12</v>
      </c>
    </row>
    <row r="32" spans="1:22" x14ac:dyDescent="0.2">
      <c r="A32" s="1">
        <v>29</v>
      </c>
      <c r="B32" s="2">
        <v>0</v>
      </c>
      <c r="C32" s="2">
        <v>507</v>
      </c>
      <c r="D32" s="2">
        <v>2</v>
      </c>
      <c r="E32" s="10">
        <v>2000</v>
      </c>
      <c r="F32" s="9">
        <v>1</v>
      </c>
      <c r="G32" s="1" t="s">
        <v>9</v>
      </c>
      <c r="I32" s="12">
        <f>(C32-C$55)/C$56</f>
        <v>-1.6137789309908921</v>
      </c>
      <c r="J32" s="12">
        <f>(D32-D$55)/D$56</f>
        <v>-1.5215159696785916</v>
      </c>
      <c r="K32" s="1" t="s">
        <v>9</v>
      </c>
      <c r="L32" s="11">
        <f>SQRT(SUMXMY2(I32:J32,T$14:U$14))</f>
        <v>2.3605625239589587</v>
      </c>
      <c r="M32" s="11">
        <f>SQRT(SUMXMY2(I32:J32,T$15:U$15))</f>
        <v>0.21901531289362688</v>
      </c>
      <c r="N32" s="11">
        <f>SQRT(SUMXMY2(I32:J32,T$16:U$16))</f>
        <v>2.0636228908821628</v>
      </c>
      <c r="O32" s="11">
        <f>SQRT(SUMXMY2(I32:J32,T$17:U$17))</f>
        <v>1.3384542758452362</v>
      </c>
      <c r="P32" s="11">
        <f>SQRT(SUMXMY2(I32:J32,T$18:U$18))</f>
        <v>0.46653851253866652</v>
      </c>
      <c r="Q32" s="11">
        <f>SQRT(SUMXMY2(I32:J32,T$19:U$19))</f>
        <v>3.3758830904582986</v>
      </c>
    </row>
    <row r="33" spans="1:22" ht="15.75" x14ac:dyDescent="0.25">
      <c r="A33" s="1">
        <v>30</v>
      </c>
      <c r="B33" s="2">
        <v>1</v>
      </c>
      <c r="C33" s="2">
        <v>677</v>
      </c>
      <c r="D33" s="2">
        <v>12</v>
      </c>
      <c r="E33" s="10">
        <v>7600</v>
      </c>
      <c r="F33" s="9">
        <v>0.09</v>
      </c>
      <c r="G33" s="1" t="s">
        <v>8</v>
      </c>
      <c r="I33" s="12">
        <f>(C33-C$55)/C$56</f>
        <v>0.27459123880847264</v>
      </c>
      <c r="J33" s="12">
        <f>(D33-D$55)/D$56</f>
        <v>0.12514633516836898</v>
      </c>
      <c r="K33" s="1" t="s">
        <v>8</v>
      </c>
      <c r="L33" s="11">
        <f>SQRT(SUMXMY2(I33:J33,T$14:U$14))</f>
        <v>0.70647877299927342</v>
      </c>
      <c r="M33" s="11">
        <f>SQRT(SUMXMY2(I33:J33,T$15:U$15))</f>
        <v>2.5144236619511862</v>
      </c>
      <c r="N33" s="11">
        <f>SQRT(SUMXMY2(I33:J33,T$16:U$16))</f>
        <v>0.44543287458097208</v>
      </c>
      <c r="O33" s="11">
        <f>SQRT(SUMXMY2(I33:J33,T$17:U$17))</f>
        <v>1.171297260421527</v>
      </c>
      <c r="P33" s="11">
        <f>SQRT(SUMXMY2(I33:J33,T$18:U$18))</f>
        <v>2.175569352558683</v>
      </c>
      <c r="Q33" s="11">
        <f>SQRT(SUMXMY2(I33:J33,T$19:U$19))</f>
        <v>0.87484467344478112</v>
      </c>
      <c r="S33" s="5" t="s">
        <v>3</v>
      </c>
      <c r="T33" s="5" t="s">
        <v>2</v>
      </c>
      <c r="U33" s="5" t="s">
        <v>1</v>
      </c>
      <c r="V33" s="5" t="s">
        <v>0</v>
      </c>
    </row>
    <row r="34" spans="1:22" x14ac:dyDescent="0.2">
      <c r="A34" s="1">
        <v>31</v>
      </c>
      <c r="B34" s="2">
        <v>0</v>
      </c>
      <c r="C34" s="2">
        <v>485</v>
      </c>
      <c r="D34" s="2">
        <v>5</v>
      </c>
      <c r="E34" s="10">
        <v>1000</v>
      </c>
      <c r="F34" s="9">
        <v>0.8</v>
      </c>
      <c r="G34" s="1" t="s">
        <v>9</v>
      </c>
      <c r="I34" s="12">
        <f>(C34-C$55)/C$56</f>
        <v>-1.8581562470825745</v>
      </c>
      <c r="J34" s="12">
        <f>(D34-D$55)/D$56</f>
        <v>-1.0275172782245034</v>
      </c>
      <c r="K34" s="1" t="s">
        <v>9</v>
      </c>
      <c r="L34" s="11">
        <f>SQRT(SUMXMY2(I34:J34,T$14:U$14))</f>
        <v>2.4387888201654584</v>
      </c>
      <c r="M34" s="11">
        <f>SQRT(SUMXMY2(I34:J34,T$15:U$15))</f>
        <v>0.76484704081163413</v>
      </c>
      <c r="N34" s="11">
        <f>SQRT(SUMXMY2(I34:J34,T$16:U$16))</f>
        <v>2.0092634275862808</v>
      </c>
      <c r="O34" s="11">
        <f>SQRT(SUMXMY2(I34:J34,T$17:U$17))</f>
        <v>1.3407206253565076</v>
      </c>
      <c r="P34" s="11">
        <f>SQRT(SUMXMY2(I34:J34,T$18:U$18))</f>
        <v>0.8656997300193221</v>
      </c>
      <c r="Q34" s="11">
        <f>SQRT(SUMXMY2(I34:J34,T$19:U$19))</f>
        <v>3.2956359547098617</v>
      </c>
      <c r="S34" s="2">
        <v>1</v>
      </c>
      <c r="T34" s="4">
        <f>SMALL($M$4:$M$53,1)</f>
        <v>0.21901531289362688</v>
      </c>
      <c r="U34" s="2">
        <f>MATCH(T34,$M$4:$M$53,0)</f>
        <v>29</v>
      </c>
      <c r="V34" s="7" t="str">
        <f>VLOOKUP(U34,$A$4:$G$53,7)</f>
        <v>Reject</v>
      </c>
    </row>
    <row r="35" spans="1:22" x14ac:dyDescent="0.2">
      <c r="A35" s="1">
        <v>32</v>
      </c>
      <c r="B35" s="2">
        <v>0</v>
      </c>
      <c r="C35" s="2">
        <v>582</v>
      </c>
      <c r="D35" s="2">
        <v>3</v>
      </c>
      <c r="E35" s="10">
        <v>8500</v>
      </c>
      <c r="F35" s="9">
        <v>0.65</v>
      </c>
      <c r="G35" s="1" t="s">
        <v>9</v>
      </c>
      <c r="I35" s="12">
        <f>(C35-C$55)/C$56</f>
        <v>-0.78067444431470179</v>
      </c>
      <c r="J35" s="12">
        <f>(D35-D$55)/D$56</f>
        <v>-1.3568497391938956</v>
      </c>
      <c r="K35" s="1" t="s">
        <v>9</v>
      </c>
      <c r="L35" s="11">
        <f>SQRT(SUMXMY2(I35:J35,T$14:U$14))</f>
        <v>1.5478832402084253</v>
      </c>
      <c r="M35" s="11">
        <f>SQRT(SUMXMY2(I35:J35,T$15:U$15))</f>
        <v>0.76339187774371564</v>
      </c>
      <c r="N35" s="11">
        <f>SQRT(SUMXMY2(I35:J35,T$16:U$16))</f>
        <v>1.3781088887856454</v>
      </c>
      <c r="O35" s="11">
        <f>SQRT(SUMXMY2(I35:J35,T$17:U$17))</f>
        <v>0.69512234649691718</v>
      </c>
      <c r="P35" s="11">
        <f>SQRT(SUMXMY2(I35:J35,T$18:U$18))</f>
        <v>0.40185268551725611</v>
      </c>
      <c r="Q35" s="11">
        <f>SQRT(SUMXMY2(I35:J35,T$19:U$19))</f>
        <v>2.6576895107905232</v>
      </c>
      <c r="S35" s="2">
        <v>2</v>
      </c>
      <c r="T35" s="4">
        <f>SMALL($M$4:$M$53,2)</f>
        <v>0.35126903934619652</v>
      </c>
      <c r="U35" s="2">
        <f>MATCH(T35,$M$4:$M$53,0)</f>
        <v>48</v>
      </c>
      <c r="V35" s="7" t="str">
        <f>VLOOKUP(U35,$A$4:$G$53,7)</f>
        <v>Reject</v>
      </c>
    </row>
    <row r="36" spans="1:22" x14ac:dyDescent="0.2">
      <c r="A36" s="1">
        <v>33</v>
      </c>
      <c r="B36" s="2">
        <v>1</v>
      </c>
      <c r="C36" s="2">
        <v>699</v>
      </c>
      <c r="D36" s="2">
        <v>17</v>
      </c>
      <c r="E36" s="10">
        <v>12800</v>
      </c>
      <c r="F36" s="9">
        <v>0.27</v>
      </c>
      <c r="G36" s="1" t="s">
        <v>8</v>
      </c>
      <c r="I36" s="12">
        <f>(C36-C$55)/C$56</f>
        <v>0.51896855490015514</v>
      </c>
      <c r="J36" s="12">
        <f>(D36-D$55)/D$56</f>
        <v>0.94847748759184936</v>
      </c>
      <c r="K36" s="1" t="s">
        <v>8</v>
      </c>
      <c r="L36" s="11">
        <f>SQRT(SUMXMY2(I36:J36,T$14:U$14))</f>
        <v>1.4820377031027854</v>
      </c>
      <c r="M36" s="11">
        <f>SQRT(SUMXMY2(I36:J36,T$15:U$15))</f>
        <v>3.300748156938988</v>
      </c>
      <c r="N36" s="11">
        <f>SQRT(SUMXMY2(I36:J36,T$16:U$16))</f>
        <v>1.27471188033746</v>
      </c>
      <c r="O36" s="11">
        <f>SQRT(SUMXMY2(I36:J36,T$17:U$17))</f>
        <v>1.9678576629166575</v>
      </c>
      <c r="P36" s="11">
        <f>SQRT(SUMXMY2(I36:J36,T$18:U$18))</f>
        <v>2.9794496172680582</v>
      </c>
      <c r="Q36" s="11">
        <f>SQRT(SUMXMY2(I36:J36,T$19:U$19))</f>
        <v>0.58017766066644039</v>
      </c>
      <c r="S36" s="2">
        <v>3</v>
      </c>
      <c r="T36" s="4">
        <f>SMALL($M$4:$M$53,3)</f>
        <v>0.62863838858602961</v>
      </c>
      <c r="U36" s="2">
        <f>MATCH(T36,$M$4:$M$53,0)</f>
        <v>21</v>
      </c>
      <c r="V36" s="7" t="str">
        <f>VLOOKUP(U36,$A$4:$G$53,7)</f>
        <v>Reject</v>
      </c>
    </row>
    <row r="37" spans="1:22" x14ac:dyDescent="0.2">
      <c r="A37" s="1">
        <v>34</v>
      </c>
      <c r="B37" s="2">
        <v>1</v>
      </c>
      <c r="C37" s="2">
        <v>703</v>
      </c>
      <c r="D37" s="2">
        <v>22</v>
      </c>
      <c r="E37" s="10">
        <v>10000</v>
      </c>
      <c r="F37" s="9">
        <v>0.2</v>
      </c>
      <c r="G37" s="1" t="s">
        <v>8</v>
      </c>
      <c r="I37" s="12">
        <f>(C37-C$55)/C$56</f>
        <v>0.56340079418955191</v>
      </c>
      <c r="J37" s="12">
        <f>(D37-D$55)/D$56</f>
        <v>1.7718086400153297</v>
      </c>
      <c r="K37" s="1" t="s">
        <v>8</v>
      </c>
      <c r="L37" s="11">
        <f>SQRT(SUMXMY2(I37:J37,T$14:U$14))</f>
        <v>2.3055680695864966</v>
      </c>
      <c r="M37" s="11">
        <f>SQRT(SUMXMY2(I37:J37,T$15:U$15))</f>
        <v>4.0112185976211521</v>
      </c>
      <c r="N37" s="11">
        <f>SQRT(SUMXMY2(I37:J37,T$16:U$16))</f>
        <v>2.0618329214361824</v>
      </c>
      <c r="O37" s="11">
        <f>SQRT(SUMXMY2(I37:J37,T$17:U$17))</f>
        <v>2.7128506771888623</v>
      </c>
      <c r="P37" s="11">
        <f>SQRT(SUMXMY2(I37:J37,T$18:U$18))</f>
        <v>3.711102308372022</v>
      </c>
      <c r="Q37" s="11">
        <f>SQRT(SUMXMY2(I37:J37,T$19:U$19))</f>
        <v>1.2313846125474368</v>
      </c>
      <c r="S37" s="2">
        <v>4</v>
      </c>
      <c r="T37" s="4">
        <f>SMALL($M$4:$M$53,4)</f>
        <v>0.71874960364000084</v>
      </c>
      <c r="U37" s="2">
        <f>MATCH(T37,$M$4:$M$53,0)</f>
        <v>44</v>
      </c>
      <c r="V37" s="7" t="str">
        <f>VLOOKUP(U37,$A$4:$G$53,7)</f>
        <v>Reject</v>
      </c>
    </row>
    <row r="38" spans="1:22" x14ac:dyDescent="0.2">
      <c r="A38" s="1">
        <v>35</v>
      </c>
      <c r="B38" s="2">
        <v>0</v>
      </c>
      <c r="C38" s="2">
        <v>585</v>
      </c>
      <c r="D38" s="2">
        <v>18</v>
      </c>
      <c r="E38" s="10">
        <v>31000</v>
      </c>
      <c r="F38" s="9">
        <v>0.78</v>
      </c>
      <c r="G38" s="1" t="s">
        <v>9</v>
      </c>
      <c r="I38" s="12">
        <f>(C38-C$55)/C$56</f>
        <v>-0.7473502648476541</v>
      </c>
      <c r="J38" s="12">
        <f>(D38-D$55)/D$56</f>
        <v>1.1131437180765453</v>
      </c>
      <c r="K38" s="1" t="s">
        <v>9</v>
      </c>
      <c r="L38" s="11">
        <f>SQRT(SUMXMY2(I38:J38,T$14:U$14))</f>
        <v>2.0840624220143353</v>
      </c>
      <c r="M38" s="11">
        <f>SQRT(SUMXMY2(I38:J38,T$15:U$15))</f>
        <v>2.8909417309979872</v>
      </c>
      <c r="N38" s="11">
        <f>SQRT(SUMXMY2(I38:J38,T$16:U$16))</f>
        <v>1.5022238225600248</v>
      </c>
      <c r="O38" s="11">
        <f>SQRT(SUMXMY2(I38:J38,T$17:U$17))</f>
        <v>1.821145376374057</v>
      </c>
      <c r="P38" s="11">
        <f>SQRT(SUMXMY2(I38:J38,T$18:U$18))</f>
        <v>2.6648346675229</v>
      </c>
      <c r="Q38" s="11">
        <f>SQRT(SUMXMY2(I38:J38,T$19:U$19))</f>
        <v>1.8125810315766959</v>
      </c>
      <c r="S38" s="2">
        <v>5</v>
      </c>
      <c r="T38" s="4">
        <f>SMALL($M$4:$M$53,5)</f>
        <v>0.76339187774371564</v>
      </c>
      <c r="U38" s="2">
        <f>MATCH(T38,$M$4:$M$53,0)</f>
        <v>32</v>
      </c>
      <c r="V38" s="7" t="str">
        <f>VLOOKUP(U38,$A$4:$G$53,7)</f>
        <v>Reject</v>
      </c>
    </row>
    <row r="39" spans="1:22" x14ac:dyDescent="0.2">
      <c r="A39" s="1">
        <v>36</v>
      </c>
      <c r="B39" s="2">
        <v>1</v>
      </c>
      <c r="C39" s="2">
        <v>620</v>
      </c>
      <c r="D39" s="2">
        <v>8</v>
      </c>
      <c r="E39" s="10">
        <v>16200</v>
      </c>
      <c r="F39" s="9">
        <v>0.55000000000000004</v>
      </c>
      <c r="G39" s="1" t="s">
        <v>9</v>
      </c>
      <c r="I39" s="12">
        <f>(C39-C$55)/C$56</f>
        <v>-0.35856817106543198</v>
      </c>
      <c r="J39" s="12">
        <f>(D39-D$55)/D$56</f>
        <v>-0.5335185867704153</v>
      </c>
      <c r="K39" s="1" t="s">
        <v>9</v>
      </c>
      <c r="L39" s="11">
        <f>SQRT(SUMXMY2(I39:J39,T$14:U$14))</f>
        <v>0.88864478578793626</v>
      </c>
      <c r="M39" s="11">
        <f>SQRT(SUMXMY2(I39:J39,T$15:U$15))</f>
        <v>1.6007883482237117</v>
      </c>
      <c r="N39" s="11">
        <f>SQRT(SUMXMY2(I39:J39,T$16:U$16))</f>
        <v>0.46851890416861086</v>
      </c>
      <c r="O39" s="11">
        <f>SQRT(SUMXMY2(I39:J39,T$17:U$17))</f>
        <v>0.25902316730267777</v>
      </c>
      <c r="P39" s="11">
        <f>SQRT(SUMXMY2(I39:J39,T$18:U$18))</f>
        <v>1.2641767053824167</v>
      </c>
      <c r="Q39" s="11">
        <f>SQRT(SUMXMY2(I39:J39,T$19:U$19))</f>
        <v>1.7790882995802326</v>
      </c>
    </row>
    <row r="40" spans="1:22" ht="15.75" x14ac:dyDescent="0.25">
      <c r="A40" s="1">
        <v>37</v>
      </c>
      <c r="B40" s="2">
        <v>1</v>
      </c>
      <c r="C40" s="2">
        <v>695</v>
      </c>
      <c r="D40" s="2">
        <v>16</v>
      </c>
      <c r="E40" s="10">
        <v>9700</v>
      </c>
      <c r="F40" s="9">
        <v>0.11</v>
      </c>
      <c r="G40" s="1" t="s">
        <v>8</v>
      </c>
      <c r="I40" s="12">
        <f>(C40-C$55)/C$56</f>
        <v>0.47453631561075832</v>
      </c>
      <c r="J40" s="12">
        <f>(D40-D$55)/D$56</f>
        <v>0.78381125710715327</v>
      </c>
      <c r="K40" s="1" t="s">
        <v>8</v>
      </c>
      <c r="L40" s="11">
        <f>SQRT(SUMXMY2(I40:J40,T$14:U$14))</f>
        <v>1.3185001488039056</v>
      </c>
      <c r="M40" s="11">
        <f>SQRT(SUMXMY2(I40:J40,T$15:U$15))</f>
        <v>3.1431919429301485</v>
      </c>
      <c r="N40" s="11">
        <f>SQRT(SUMXMY2(I40:J40,T$16:U$16))</f>
        <v>1.1072495380412697</v>
      </c>
      <c r="O40" s="11">
        <f>SQRT(SUMXMY2(I40:J40,T$17:U$17))</f>
        <v>1.8065170259447412</v>
      </c>
      <c r="P40" s="11">
        <f>SQRT(SUMXMY2(I40:J40,T$18:U$18))</f>
        <v>2.8186332499471534</v>
      </c>
      <c r="Q40" s="11">
        <f>SQRT(SUMXMY2(I40:J40,T$19:U$19))</f>
        <v>0.54743150533774165</v>
      </c>
      <c r="S40" s="6" t="s">
        <v>11</v>
      </c>
    </row>
    <row r="41" spans="1:22" x14ac:dyDescent="0.2">
      <c r="A41" s="1">
        <v>38</v>
      </c>
      <c r="B41" s="2">
        <v>1</v>
      </c>
      <c r="C41" s="2">
        <v>774</v>
      </c>
      <c r="D41" s="2">
        <v>13</v>
      </c>
      <c r="E41" s="10">
        <v>6100</v>
      </c>
      <c r="F41" s="9">
        <v>7.0000000000000007E-2</v>
      </c>
      <c r="G41" s="1" t="s">
        <v>8</v>
      </c>
      <c r="I41" s="12">
        <f>(C41-C$55)/C$56</f>
        <v>1.3520730415763453</v>
      </c>
      <c r="J41" s="12">
        <f>(D41-D$55)/D$56</f>
        <v>0.28981256565306507</v>
      </c>
      <c r="K41" s="1" t="s">
        <v>8</v>
      </c>
      <c r="L41" s="11">
        <f>SQRT(SUMXMY2(I41:J41,T$14:U$14))</f>
        <v>1.1634226713931004</v>
      </c>
      <c r="M41" s="11">
        <f>SQRT(SUMXMY2(I41:J41,T$15:U$15))</f>
        <v>3.4445782888491898</v>
      </c>
      <c r="N41" s="11">
        <f>SQRT(SUMXMY2(I41:J41,T$16:U$16))</f>
        <v>1.4633057998197201</v>
      </c>
      <c r="O41" s="11">
        <f>SQRT(SUMXMY2(I41:J41,T$17:U$17))</f>
        <v>2.1509251028441319</v>
      </c>
      <c r="P41" s="11">
        <f>SQRT(SUMXMY2(I41:J41,T$18:U$18))</f>
        <v>3.0866614382511584</v>
      </c>
      <c r="Q41" s="11">
        <f>SQRT(SUMXMY2(I41:J41,T$19:U$19))</f>
        <v>0.48457218110148476</v>
      </c>
    </row>
    <row r="42" spans="1:22" ht="15.75" x14ac:dyDescent="0.25">
      <c r="A42" s="1">
        <v>39</v>
      </c>
      <c r="B42" s="2">
        <v>1</v>
      </c>
      <c r="C42" s="2">
        <v>802</v>
      </c>
      <c r="D42" s="2">
        <v>10</v>
      </c>
      <c r="E42" s="10">
        <v>10500</v>
      </c>
      <c r="F42" s="9">
        <v>0.05</v>
      </c>
      <c r="G42" s="1" t="s">
        <v>8</v>
      </c>
      <c r="I42" s="12">
        <f>(C42-C$55)/C$56</f>
        <v>1.6630987166021232</v>
      </c>
      <c r="J42" s="12">
        <f>(D42-D$55)/D$56</f>
        <v>-0.20418612580102316</v>
      </c>
      <c r="K42" s="1" t="s">
        <v>8</v>
      </c>
      <c r="L42" s="11">
        <f>SQRT(SUMXMY2(I42:J42,T$14:U$14))</f>
        <v>1.1799148076008987</v>
      </c>
      <c r="M42" s="11">
        <f>SQRT(SUMXMY2(I42:J42,T$15:U$15))</f>
        <v>3.4653569289613171</v>
      </c>
      <c r="N42" s="11">
        <f>SQRT(SUMXMY2(I42:J42,T$16:U$16))</f>
        <v>1.688425092997079</v>
      </c>
      <c r="O42" s="11">
        <f>SQRT(SUMXMY2(I42:J42,T$17:U$17))</f>
        <v>2.2758722345144724</v>
      </c>
      <c r="P42" s="11">
        <f>SQRT(SUMXMY2(I42:J42,T$18:U$18))</f>
        <v>3.1037660948577495</v>
      </c>
      <c r="Q42" s="11">
        <f>SQRT(SUMXMY2(I42:J42,T$19:U$19))</f>
        <v>1.0592802091098348</v>
      </c>
      <c r="S42" s="5" t="s">
        <v>3</v>
      </c>
      <c r="T42" s="5" t="s">
        <v>2</v>
      </c>
      <c r="U42" s="5" t="s">
        <v>1</v>
      </c>
      <c r="V42" s="5" t="s">
        <v>0</v>
      </c>
    </row>
    <row r="43" spans="1:22" x14ac:dyDescent="0.2">
      <c r="A43" s="1">
        <v>40</v>
      </c>
      <c r="B43" s="2">
        <v>0</v>
      </c>
      <c r="C43" s="2">
        <v>640</v>
      </c>
      <c r="D43" s="2">
        <v>7</v>
      </c>
      <c r="E43" s="10">
        <v>17300</v>
      </c>
      <c r="F43" s="9">
        <v>0.59</v>
      </c>
      <c r="G43" s="1" t="s">
        <v>9</v>
      </c>
      <c r="I43" s="12">
        <f>(C43-C$55)/C$56</f>
        <v>-0.13640697461844792</v>
      </c>
      <c r="J43" s="12">
        <f>(D43-D$55)/D$56</f>
        <v>-0.69818481725511139</v>
      </c>
      <c r="K43" s="1" t="s">
        <v>9</v>
      </c>
      <c r="L43" s="11">
        <f>SQRT(SUMXMY2(I43:J43,T$14:U$14))</f>
        <v>0.68652410177854506</v>
      </c>
      <c r="M43" s="11">
        <f>SQRT(SUMXMY2(I43:J43,T$15:U$15))</f>
        <v>1.6591987006011673</v>
      </c>
      <c r="N43" s="11">
        <f>SQRT(SUMXMY2(I43:J43,T$16:U$16))</f>
        <v>0.50633349332237576</v>
      </c>
      <c r="O43" s="11">
        <f>SQRT(SUMXMY2(I43:J43,T$17:U$17))</f>
        <v>0.4221062732492698</v>
      </c>
      <c r="P43" s="11">
        <f>SQRT(SUMXMY2(I43:J43,T$18:U$18))</f>
        <v>1.3037094913069518</v>
      </c>
      <c r="Q43" s="11">
        <f>SQRT(SUMXMY2(I43:J43,T$19:U$19))</f>
        <v>1.7375548914834917</v>
      </c>
      <c r="S43" s="2">
        <v>1</v>
      </c>
      <c r="T43" s="4">
        <f>SMALL($N$4:$N$53,1)</f>
        <v>0.32951973968363885</v>
      </c>
      <c r="U43" s="2">
        <f>MATCH(T43,$N$4:$N$53,0)</f>
        <v>25</v>
      </c>
      <c r="V43" s="3" t="str">
        <f>VLOOKUP(U43,$A$4:$G$53,7)</f>
        <v>Approve</v>
      </c>
    </row>
    <row r="44" spans="1:22" x14ac:dyDescent="0.2">
      <c r="A44" s="1">
        <v>41</v>
      </c>
      <c r="B44" s="2">
        <v>0</v>
      </c>
      <c r="C44" s="2">
        <v>536</v>
      </c>
      <c r="D44" s="2">
        <v>14</v>
      </c>
      <c r="E44" s="10">
        <v>27000</v>
      </c>
      <c r="F44" s="9">
        <v>0.79</v>
      </c>
      <c r="G44" s="1" t="s">
        <v>9</v>
      </c>
      <c r="I44" s="12">
        <f>(C44-C$55)/C$56</f>
        <v>-1.2916451961427651</v>
      </c>
      <c r="J44" s="12">
        <f>(D44-D$55)/D$56</f>
        <v>0.4544787961377611</v>
      </c>
      <c r="K44" s="1" t="s">
        <v>9</v>
      </c>
      <c r="L44" s="11">
        <f>SQRT(SUMXMY2(I44:J44,T$14:U$14))</f>
        <v>2.0723921406952983</v>
      </c>
      <c r="M44" s="11">
        <f>SQRT(SUMXMY2(I44:J44,T$15:U$15))</f>
        <v>2.1480263227663023</v>
      </c>
      <c r="N44" s="11">
        <f>SQRT(SUMXMY2(I44:J44,T$16:U$16))</f>
        <v>1.4273762057145654</v>
      </c>
      <c r="O44" s="11">
        <f>SQRT(SUMXMY2(I44:J44,T$17:U$17))</f>
        <v>1.3660585123710769</v>
      </c>
      <c r="P44" s="11">
        <f>SQRT(SUMXMY2(I44:J44,T$18:U$18))</f>
        <v>1.9812642565678804</v>
      </c>
      <c r="Q44" s="11">
        <f>SQRT(SUMXMY2(I44:J44,T$19:U$19))</f>
        <v>2.2941774724564628</v>
      </c>
      <c r="S44" s="2">
        <v>2</v>
      </c>
      <c r="T44" s="4">
        <f>SMALL($N$4:$N$53,2)</f>
        <v>0.34214842301456083</v>
      </c>
      <c r="U44" s="2">
        <f>MATCH(T44,$N$4:$N$53,0)</f>
        <v>3</v>
      </c>
      <c r="V44" s="3" t="str">
        <f>VLOOKUP(U44,$A$4:$G$53,7)</f>
        <v>Approve</v>
      </c>
    </row>
    <row r="45" spans="1:22" x14ac:dyDescent="0.2">
      <c r="A45" s="1">
        <v>42</v>
      </c>
      <c r="B45" s="2">
        <v>1</v>
      </c>
      <c r="C45" s="2">
        <v>801</v>
      </c>
      <c r="D45" s="2">
        <v>20</v>
      </c>
      <c r="E45" s="10">
        <v>13400</v>
      </c>
      <c r="F45" s="9">
        <v>0.03</v>
      </c>
      <c r="G45" s="1" t="s">
        <v>8</v>
      </c>
      <c r="I45" s="12">
        <f>(C45-C$55)/C$56</f>
        <v>1.651990656779774</v>
      </c>
      <c r="J45" s="12">
        <f>(D45-D$55)/D$56</f>
        <v>1.4424761790459375</v>
      </c>
      <c r="K45" s="1" t="s">
        <v>8</v>
      </c>
      <c r="L45" s="11">
        <f>SQRT(SUMXMY2(I45:J45,T$14:U$14))</f>
        <v>2.2722778070251231</v>
      </c>
      <c r="M45" s="11">
        <f>SQRT(SUMXMY2(I45:J45,T$15:U$15))</f>
        <v>4.4194367889361921</v>
      </c>
      <c r="N45" s="11">
        <f>SQRT(SUMXMY2(I45:J45,T$16:U$16))</f>
        <v>2.3505082803474617</v>
      </c>
      <c r="O45" s="11">
        <f>SQRT(SUMXMY2(I45:J45,T$17:U$17))</f>
        <v>3.0771345458959711</v>
      </c>
      <c r="P45" s="11">
        <f>SQRT(SUMXMY2(I45:J45,T$18:U$18))</f>
        <v>4.0768792072178375</v>
      </c>
      <c r="Q45" s="11">
        <f>SQRT(SUMXMY2(I45:J45,T$19:U$19))</f>
        <v>1.0523265991329716</v>
      </c>
      <c r="S45" s="2">
        <v>3</v>
      </c>
      <c r="T45" s="4">
        <f>SMALL($N$4:$N$53,3)</f>
        <v>0.36420339438213145</v>
      </c>
      <c r="U45" s="2">
        <f>MATCH(T45,$N$4:$N$53,0)</f>
        <v>47</v>
      </c>
      <c r="V45" s="2" t="str">
        <f>VLOOKUP(U45,$A$4:$G$53,7)</f>
        <v>Reject</v>
      </c>
    </row>
    <row r="46" spans="1:22" x14ac:dyDescent="0.2">
      <c r="A46" s="1">
        <v>43</v>
      </c>
      <c r="B46" s="2">
        <v>0</v>
      </c>
      <c r="C46" s="2">
        <v>760</v>
      </c>
      <c r="D46" s="2">
        <v>2</v>
      </c>
      <c r="E46" s="10">
        <v>11200</v>
      </c>
      <c r="F46" s="9">
        <v>0.7</v>
      </c>
      <c r="G46" s="1" t="s">
        <v>9</v>
      </c>
      <c r="I46" s="12">
        <f>(C46-C$55)/C$56</f>
        <v>1.1965602040634566</v>
      </c>
      <c r="J46" s="12">
        <f>(D46-D$55)/D$56</f>
        <v>-1.5215159696785916</v>
      </c>
      <c r="K46" s="1" t="s">
        <v>9</v>
      </c>
      <c r="L46" s="11">
        <f>SQRT(SUMXMY2(I46:J46,T$14:U$14))</f>
        <v>1.1917798469072234</v>
      </c>
      <c r="M46" s="11">
        <f>SQRT(SUMXMY2(I46:J46,T$15:U$15))</f>
        <v>2.671014969114704</v>
      </c>
      <c r="N46" s="11">
        <f>SQRT(SUMXMY2(I46:J46,T$16:U$16))</f>
        <v>1.7967650745366941</v>
      </c>
      <c r="O46" s="11">
        <f>SQRT(SUMXMY2(I46:J46,T$17:U$17))</f>
        <v>1.9385966595000066</v>
      </c>
      <c r="P46" s="11">
        <f>SQRT(SUMXMY2(I46:J46,T$18:U$18))</f>
        <v>2.3438006225156824</v>
      </c>
      <c r="Q46" s="11">
        <f>SQRT(SUMXMY2(I46:J46,T$19:U$19))</f>
        <v>2.1499784963627127</v>
      </c>
      <c r="S46" s="2">
        <v>4</v>
      </c>
      <c r="T46" s="4">
        <f>SMALL($N$4:$N$53,4)</f>
        <v>0.40185268551725611</v>
      </c>
      <c r="U46" s="2">
        <f>MATCH(T46,$N$4:$N$53,0)</f>
        <v>22</v>
      </c>
      <c r="V46" s="2" t="str">
        <f>VLOOKUP(U46,$A$4:$G$53,7)</f>
        <v>Reject</v>
      </c>
    </row>
    <row r="47" spans="1:22" x14ac:dyDescent="0.2">
      <c r="A47" s="1">
        <v>44</v>
      </c>
      <c r="B47" s="2">
        <v>0</v>
      </c>
      <c r="C47" s="2">
        <v>567</v>
      </c>
      <c r="D47" s="2">
        <v>4</v>
      </c>
      <c r="E47" s="10">
        <v>2200</v>
      </c>
      <c r="F47" s="9">
        <v>0.95</v>
      </c>
      <c r="G47" s="1" t="s">
        <v>9</v>
      </c>
      <c r="I47" s="12">
        <f>(C47-C$55)/C$56</f>
        <v>-0.94729534164993978</v>
      </c>
      <c r="J47" s="12">
        <f>(D47-D$55)/D$56</f>
        <v>-1.1921835087091996</v>
      </c>
      <c r="K47" s="1" t="s">
        <v>9</v>
      </c>
      <c r="L47" s="11">
        <f>SQRT(SUMXMY2(I47:J47,T$14:U$14))</f>
        <v>1.6175498066113352</v>
      </c>
      <c r="M47" s="11">
        <f>SQRT(SUMXMY2(I47:J47,T$15:U$15))</f>
        <v>0.71874960364000084</v>
      </c>
      <c r="N47" s="11">
        <f>SQRT(SUMXMY2(I47:J47,T$16:U$16))</f>
        <v>1.3513569482289836</v>
      </c>
      <c r="O47" s="11">
        <f>SQRT(SUMXMY2(I47:J47,T$17:U$17))</f>
        <v>0.62863838858602961</v>
      </c>
      <c r="P47" s="11">
        <f>SQRT(SUMXMY2(I47:J47,T$18:U$18))</f>
        <v>0.38527639894707805</v>
      </c>
      <c r="Q47" s="11">
        <f>SQRT(SUMXMY2(I47:J47,T$19:U$19))</f>
        <v>2.6570094042078471</v>
      </c>
      <c r="S47" s="2">
        <v>5</v>
      </c>
      <c r="T47" s="4">
        <f>SMALL($N$4:$N$53,5)</f>
        <v>0.44543287458097208</v>
      </c>
      <c r="U47" s="2">
        <f>MATCH(T47,$N$4:$N$53,0)</f>
        <v>30</v>
      </c>
      <c r="V47" s="3" t="str">
        <f>VLOOKUP(U47,$A$4:$G$53,7)</f>
        <v>Approve</v>
      </c>
    </row>
    <row r="48" spans="1:22" x14ac:dyDescent="0.2">
      <c r="A48" s="1">
        <v>45</v>
      </c>
      <c r="B48" s="2">
        <v>0</v>
      </c>
      <c r="C48" s="2">
        <v>600</v>
      </c>
      <c r="D48" s="2">
        <v>10</v>
      </c>
      <c r="E48" s="10">
        <v>12050</v>
      </c>
      <c r="F48" s="9">
        <v>0.81</v>
      </c>
      <c r="G48" s="1" t="s">
        <v>9</v>
      </c>
      <c r="I48" s="12">
        <f>(C48-C$55)/C$56</f>
        <v>-0.58072936751241611</v>
      </c>
      <c r="J48" s="12">
        <f>(D48-D$55)/D$56</f>
        <v>-0.20418612580102316</v>
      </c>
      <c r="K48" s="1" t="s">
        <v>9</v>
      </c>
      <c r="L48" s="11">
        <f>SQRT(SUMXMY2(I48:J48,T$14:U$14))</f>
        <v>1.1585982047358103</v>
      </c>
      <c r="M48" s="11">
        <f>SQRT(SUMXMY2(I48:J48,T$15:U$15))</f>
        <v>1.7280051851002214</v>
      </c>
      <c r="N48" s="11">
        <f>SQRT(SUMXMY2(I48:J48,T$16:U$16))</f>
        <v>0.55540299111746028</v>
      </c>
      <c r="O48" s="11">
        <f>SQRT(SUMXMY2(I48:J48,T$17:U$17))</f>
        <v>0.4944979910276876</v>
      </c>
      <c r="P48" s="11">
        <f>SQRT(SUMXMY2(I48:J48,T$18:U$18))</f>
        <v>1.4339779246583353</v>
      </c>
      <c r="Q48" s="11">
        <f>SQRT(SUMXMY2(I48:J48,T$19:U$19))</f>
        <v>1.7792947596571846</v>
      </c>
    </row>
    <row r="49" spans="1:22" ht="15.75" x14ac:dyDescent="0.25">
      <c r="A49" s="1">
        <v>46</v>
      </c>
      <c r="B49" s="2">
        <v>1</v>
      </c>
      <c r="C49" s="2">
        <v>702</v>
      </c>
      <c r="D49" s="2">
        <v>11</v>
      </c>
      <c r="E49" s="10">
        <v>11700</v>
      </c>
      <c r="F49" s="9">
        <v>0.15</v>
      </c>
      <c r="G49" s="1" t="s">
        <v>8</v>
      </c>
      <c r="I49" s="12">
        <f>(C49-C$55)/C$56</f>
        <v>0.55229273436720272</v>
      </c>
      <c r="J49" s="12">
        <f>(D49-D$55)/D$56</f>
        <v>-3.9519895316327089E-2</v>
      </c>
      <c r="K49" s="1" t="s">
        <v>8</v>
      </c>
      <c r="L49" s="11">
        <f>SQRT(SUMXMY2(I49:J49,T$14:U$14))</f>
        <v>0.49449799102768754</v>
      </c>
      <c r="M49" s="11">
        <f>SQRT(SUMXMY2(I49:J49,T$15:U$15))</f>
        <v>2.6074189826139036</v>
      </c>
      <c r="N49" s="11">
        <f>SQRT(SUMXMY2(I49:J49,T$16:U$16))</f>
        <v>0.60063200429190067</v>
      </c>
      <c r="O49" s="11">
        <f>SQRT(SUMXMY2(I49:J49,T$17:U$17))</f>
        <v>1.291405981696504</v>
      </c>
      <c r="P49" s="11">
        <f>SQRT(SUMXMY2(I49:J49,T$18:U$18))</f>
        <v>2.2549335471267238</v>
      </c>
      <c r="Q49" s="11">
        <f>SQRT(SUMXMY2(I49:J49,T$19:U$19))</f>
        <v>0.79451989793814881</v>
      </c>
      <c r="S49" s="6" t="s">
        <v>10</v>
      </c>
    </row>
    <row r="50" spans="1:22" x14ac:dyDescent="0.2">
      <c r="A50" s="1">
        <v>47</v>
      </c>
      <c r="B50" s="2">
        <v>1</v>
      </c>
      <c r="C50" s="2">
        <v>636</v>
      </c>
      <c r="D50" s="2">
        <v>8</v>
      </c>
      <c r="E50" s="10">
        <v>29100</v>
      </c>
      <c r="F50" s="9">
        <v>0.85</v>
      </c>
      <c r="G50" s="1" t="s">
        <v>9</v>
      </c>
      <c r="I50" s="12">
        <f>(C50-C$55)/C$56</f>
        <v>-0.18083921390784474</v>
      </c>
      <c r="J50" s="12">
        <f>(D50-D$55)/D$56</f>
        <v>-0.5335185867704153</v>
      </c>
      <c r="K50" s="1" t="s">
        <v>9</v>
      </c>
      <c r="L50" s="11">
        <f>SQRT(SUMXMY2(I50:J50,T$14:U$14))</f>
        <v>0.71091582863034908</v>
      </c>
      <c r="M50" s="11">
        <f>SQRT(SUMXMY2(I50:J50,T$15:U$15))</f>
        <v>1.7288596518153712</v>
      </c>
      <c r="N50" s="11">
        <f>SQRT(SUMXMY2(I50:J50,T$16:U$16))</f>
        <v>0.36420339438213145</v>
      </c>
      <c r="O50" s="11">
        <f>SQRT(SUMXMY2(I50:J50,T$17:U$17))</f>
        <v>0.41201048941691082</v>
      </c>
      <c r="P50" s="11">
        <f>SQRT(SUMXMY2(I50:J50,T$18:U$18))</f>
        <v>1.3820528632357865</v>
      </c>
      <c r="Q50" s="11">
        <f>SQRT(SUMXMY2(I50:J50,T$19:U$19))</f>
        <v>1.6477354554593022</v>
      </c>
    </row>
    <row r="51" spans="1:22" ht="15.75" x14ac:dyDescent="0.25">
      <c r="A51" s="1">
        <v>48</v>
      </c>
      <c r="B51" s="2">
        <v>0</v>
      </c>
      <c r="C51" s="2">
        <v>509</v>
      </c>
      <c r="D51" s="2">
        <v>3</v>
      </c>
      <c r="E51" s="10">
        <v>2000</v>
      </c>
      <c r="F51" s="9">
        <v>1</v>
      </c>
      <c r="G51" s="1" t="s">
        <v>9</v>
      </c>
      <c r="I51" s="12">
        <f>(C51-C$55)/C$56</f>
        <v>-1.5915628113461937</v>
      </c>
      <c r="J51" s="12">
        <f>(D51-D$55)/D$56</f>
        <v>-1.3568497391938956</v>
      </c>
      <c r="K51" s="1" t="s">
        <v>9</v>
      </c>
      <c r="L51" s="11">
        <f>SQRT(SUMXMY2(I51:J51,T$14:U$14))</f>
        <v>2.275791739329434</v>
      </c>
      <c r="M51" s="11">
        <f>SQRT(SUMXMY2(I51:J51,T$15:U$15))</f>
        <v>0.35126903934619652</v>
      </c>
      <c r="N51" s="11">
        <f>SQRT(SUMXMY2(I51:J51,T$16:U$16))</f>
        <v>1.9446670604010026</v>
      </c>
      <c r="O51" s="11">
        <f>SQRT(SUMXMY2(I51:J51,T$17:U$17))</f>
        <v>1.2251656541038418</v>
      </c>
      <c r="P51" s="11">
        <f>SQRT(SUMXMY2(I51:J51,T$18:U$18))</f>
        <v>0.47385372879092214</v>
      </c>
      <c r="Q51" s="11">
        <f>SQRT(SUMXMY2(I51:J51,T$19:U$19))</f>
        <v>3.2562586439697156</v>
      </c>
      <c r="S51" s="5" t="s">
        <v>3</v>
      </c>
      <c r="T51" s="5" t="s">
        <v>2</v>
      </c>
      <c r="U51" s="5" t="s">
        <v>1</v>
      </c>
      <c r="V51" s="5" t="s">
        <v>0</v>
      </c>
    </row>
    <row r="52" spans="1:22" x14ac:dyDescent="0.2">
      <c r="A52" s="1">
        <v>49</v>
      </c>
      <c r="B52" s="2">
        <v>0</v>
      </c>
      <c r="C52" s="2">
        <v>595</v>
      </c>
      <c r="D52" s="2">
        <v>18</v>
      </c>
      <c r="E52" s="10">
        <v>29000</v>
      </c>
      <c r="F52" s="9">
        <v>0.78</v>
      </c>
      <c r="G52" s="1" t="s">
        <v>9</v>
      </c>
      <c r="I52" s="12">
        <f>(C52-C$55)/C$56</f>
        <v>-0.63626966662416207</v>
      </c>
      <c r="J52" s="12">
        <f>(D52-D$55)/D$56</f>
        <v>1.1131437180765453</v>
      </c>
      <c r="K52" s="1" t="s">
        <v>9</v>
      </c>
      <c r="L52" s="11">
        <f>SQRT(SUMXMY2(I52:J52,T$14:U$14))</f>
        <v>2.0178851290931061</v>
      </c>
      <c r="M52" s="11">
        <f>SQRT(SUMXMY2(I52:J52,T$15:U$15))</f>
        <v>2.9206657943436944</v>
      </c>
      <c r="N52" s="11">
        <f>SQRT(SUMXMY2(I52:J52,T$16:U$16))</f>
        <v>1.4521052377312695</v>
      </c>
      <c r="O52" s="11">
        <f>SQRT(SUMXMY2(I52:J52,T$17:U$17))</f>
        <v>1.8129967246425331</v>
      </c>
      <c r="P52" s="11">
        <f>SQRT(SUMXMY2(I52:J52,T$18:U$18))</f>
        <v>2.6837516240341115</v>
      </c>
      <c r="Q52" s="11">
        <f>SQRT(SUMXMY2(I52:J52,T$19:U$19))</f>
        <v>1.7059740494099838</v>
      </c>
      <c r="S52" s="2">
        <v>1</v>
      </c>
      <c r="T52" s="4">
        <f>SMALL($O$4:$O$53,1)</f>
        <v>0.25902316730267777</v>
      </c>
      <c r="U52" s="2">
        <f>MATCH(T52,$O$4:$O$53,0)</f>
        <v>36</v>
      </c>
      <c r="V52" s="7" t="str">
        <f>VLOOKUP(U52,$A$4:$G$53,7)</f>
        <v>Reject</v>
      </c>
    </row>
    <row r="53" spans="1:22" x14ac:dyDescent="0.2">
      <c r="A53" s="1">
        <v>50</v>
      </c>
      <c r="B53" s="2">
        <v>1</v>
      </c>
      <c r="C53" s="2">
        <v>733</v>
      </c>
      <c r="D53" s="2">
        <v>15</v>
      </c>
      <c r="E53" s="10">
        <v>13000</v>
      </c>
      <c r="F53" s="9">
        <v>0.24</v>
      </c>
      <c r="G53" s="1" t="s">
        <v>8</v>
      </c>
      <c r="I53" s="12">
        <f>(C53-C$55)/C$56</f>
        <v>0.89664258886002801</v>
      </c>
      <c r="J53" s="12">
        <f>(D53-D$55)/D$56</f>
        <v>0.61914502662245718</v>
      </c>
      <c r="K53" s="1" t="s">
        <v>8</v>
      </c>
      <c r="L53" s="11">
        <f>SQRT(SUMXMY2(I53:J53,T$14:U$14))</f>
        <v>1.2095470305181626</v>
      </c>
      <c r="M53" s="11">
        <f>SQRT(SUMXMY2(I53:J53,T$15:U$15))</f>
        <v>3.3034177523805361</v>
      </c>
      <c r="N53" s="11">
        <f>SQRT(SUMXMY2(I53:J53,T$16:U$16))</f>
        <v>1.2360829096158241</v>
      </c>
      <c r="O53" s="11">
        <f>SQRT(SUMXMY2(I53:J53,T$17:U$17))</f>
        <v>1.9628643424173065</v>
      </c>
      <c r="P53" s="11">
        <f>SQRT(SUMXMY2(I53:J53,T$18:U$18))</f>
        <v>2.9597106697554714</v>
      </c>
      <c r="Q53" s="11">
        <f>SQRT(SUMXMY2(I53:J53,T$19:U$19))</f>
        <v>9.9972538401142841E-2</v>
      </c>
      <c r="S53" s="2">
        <v>2</v>
      </c>
      <c r="T53" s="4">
        <f>SMALL($O$4:$O$53,2)</f>
        <v>0.36656597413752379</v>
      </c>
      <c r="U53" s="2">
        <f>MATCH(T53,$O$4:$O$53,0)</f>
        <v>28</v>
      </c>
      <c r="V53" s="7" t="str">
        <f>VLOOKUP(U53,$A$4:$G$53,7)</f>
        <v>Reject</v>
      </c>
    </row>
    <row r="54" spans="1:22" x14ac:dyDescent="0.2">
      <c r="E54" s="10"/>
      <c r="F54" s="9"/>
      <c r="S54" s="2">
        <v>3</v>
      </c>
      <c r="T54" s="4">
        <f>SMALL($O$4:$O$53,3)</f>
        <v>0.36908317934708995</v>
      </c>
      <c r="U54" s="2">
        <f>MATCH(T54,$O$4:$O$53,0)</f>
        <v>22</v>
      </c>
      <c r="V54" s="7" t="str">
        <f>VLOOKUP(U54,$A$4:$G$53,7)</f>
        <v>Reject</v>
      </c>
    </row>
    <row r="55" spans="1:22" ht="15.75" x14ac:dyDescent="0.25">
      <c r="A55" s="6" t="s">
        <v>7</v>
      </c>
      <c r="B55" s="2">
        <f>AVERAGE(B4:B53)</f>
        <v>0.54</v>
      </c>
      <c r="C55" s="2">
        <f>AVERAGE(C4:C53)</f>
        <v>652.28</v>
      </c>
      <c r="D55" s="2">
        <f>AVERAGE(D4:D53)</f>
        <v>11.24</v>
      </c>
      <c r="E55" s="2">
        <f>AVERAGE(E4:E53)</f>
        <v>13939.4</v>
      </c>
      <c r="F55" s="2">
        <f>AVERAGE(F4:F53)</f>
        <v>0.47859999999999991</v>
      </c>
      <c r="S55" s="2">
        <v>4</v>
      </c>
      <c r="T55" s="4">
        <f>SMALL($O$4:$O$53,4)</f>
        <v>0.3852763989470781</v>
      </c>
      <c r="U55" s="2">
        <f>MATCH(T55,$O$4:$O$53,0)</f>
        <v>8</v>
      </c>
      <c r="V55" s="7" t="str">
        <f>VLOOKUP(U55,$A$4:$G$53,7)</f>
        <v>Reject</v>
      </c>
    </row>
    <row r="56" spans="1:22" ht="15.75" x14ac:dyDescent="0.25">
      <c r="A56" s="6" t="s">
        <v>6</v>
      </c>
      <c r="B56" s="8">
        <f>_xlfn.STDEV.S(B4:B53)</f>
        <v>0.50345743390588849</v>
      </c>
      <c r="C56" s="8">
        <f>_xlfn.STDEV.S(C4:C53)</f>
        <v>90.024722228090553</v>
      </c>
      <c r="D56" s="8">
        <f>_xlfn.STDEV.S(D4:D53)</f>
        <v>6.0728905802755904</v>
      </c>
      <c r="E56" s="8">
        <f>_xlfn.STDEV.S(E4:E53)</f>
        <v>9009.5202277753888</v>
      </c>
      <c r="F56" s="8">
        <f>_xlfn.STDEV.S(F4:F53)</f>
        <v>0.32481712280190256</v>
      </c>
      <c r="G56" s="8"/>
      <c r="S56" s="2">
        <v>5</v>
      </c>
      <c r="T56" s="4">
        <f>SMALL($O$4:$O$53,5)</f>
        <v>0.41201048941691082</v>
      </c>
      <c r="U56" s="2">
        <f>MATCH(T56,$O$4:$O$53,0)</f>
        <v>47</v>
      </c>
      <c r="V56" s="7" t="str">
        <f>VLOOKUP(U56,$A$4:$G$53,7)</f>
        <v>Reject</v>
      </c>
    </row>
    <row r="58" spans="1:22" ht="15.75" x14ac:dyDescent="0.25">
      <c r="S58" s="6" t="s">
        <v>5</v>
      </c>
    </row>
    <row r="60" spans="1:22" ht="15.75" x14ac:dyDescent="0.25">
      <c r="S60" s="5" t="s">
        <v>3</v>
      </c>
      <c r="T60" s="5" t="s">
        <v>2</v>
      </c>
      <c r="U60" s="5" t="s">
        <v>1</v>
      </c>
      <c r="V60" s="5" t="s">
        <v>0</v>
      </c>
    </row>
    <row r="61" spans="1:22" x14ac:dyDescent="0.2">
      <c r="S61" s="2">
        <v>1</v>
      </c>
      <c r="T61" s="4">
        <f>SMALL($P$4:$P$53,1)</f>
        <v>0.33600874035769379</v>
      </c>
      <c r="U61" s="2">
        <f>MATCH(T61,$P$4:$P$53,0)</f>
        <v>21</v>
      </c>
      <c r="V61" s="7" t="str">
        <f>VLOOKUP(U61,$A$4:$G$53,7)</f>
        <v>Reject</v>
      </c>
    </row>
    <row r="62" spans="1:22" x14ac:dyDescent="0.2">
      <c r="S62" s="2">
        <v>2</v>
      </c>
      <c r="T62" s="4">
        <f>SMALL($P$4:$P$53,2)</f>
        <v>0.38527639894707805</v>
      </c>
      <c r="U62" s="2">
        <f>MATCH(T62,$P$4:$P$53,0)</f>
        <v>44</v>
      </c>
      <c r="V62" s="7" t="str">
        <f>VLOOKUP(U62,$A$4:$G$53,7)</f>
        <v>Reject</v>
      </c>
    </row>
    <row r="63" spans="1:22" x14ac:dyDescent="0.2">
      <c r="S63" s="2">
        <v>3</v>
      </c>
      <c r="T63" s="4">
        <f>SMALL($P$4:$P$53,3)</f>
        <v>0.40185268551725611</v>
      </c>
      <c r="U63" s="2">
        <f>MATCH(T63,$P$4:$P$53,0)</f>
        <v>32</v>
      </c>
      <c r="V63" s="7" t="str">
        <f>VLOOKUP(U63,$A$4:$G$53,7)</f>
        <v>Reject</v>
      </c>
    </row>
    <row r="64" spans="1:22" x14ac:dyDescent="0.2">
      <c r="S64" s="2">
        <v>4</v>
      </c>
      <c r="T64" s="4">
        <f>SMALL($P$4:$P$53,4)</f>
        <v>0.46653851253866652</v>
      </c>
      <c r="U64" s="2">
        <f>MATCH(T64,$P$4:$P$53,0)</f>
        <v>29</v>
      </c>
      <c r="V64" s="7" t="str">
        <f>VLOOKUP(U64,$A$4:$G$53,7)</f>
        <v>Reject</v>
      </c>
    </row>
    <row r="65" spans="19:22" x14ac:dyDescent="0.2">
      <c r="S65" s="2">
        <v>5</v>
      </c>
      <c r="T65" s="4">
        <f>SMALL($P$4:$P$53,5)</f>
        <v>0.47385372879092214</v>
      </c>
      <c r="U65" s="2">
        <f>MATCH(T65,$P$4:$P$53,0)</f>
        <v>48</v>
      </c>
      <c r="V65" s="7" t="str">
        <f>VLOOKUP(U65,$A$4:$G$53,7)</f>
        <v>Reject</v>
      </c>
    </row>
    <row r="67" spans="19:22" ht="15.75" x14ac:dyDescent="0.25">
      <c r="S67" s="6" t="s">
        <v>4</v>
      </c>
    </row>
    <row r="69" spans="19:22" ht="15.75" x14ac:dyDescent="0.25">
      <c r="S69" s="5" t="s">
        <v>3</v>
      </c>
      <c r="T69" s="5" t="s">
        <v>2</v>
      </c>
      <c r="U69" s="5" t="s">
        <v>1</v>
      </c>
      <c r="V69" s="5" t="s">
        <v>0</v>
      </c>
    </row>
    <row r="70" spans="19:22" x14ac:dyDescent="0.2">
      <c r="S70" s="2">
        <v>1</v>
      </c>
      <c r="T70" s="4">
        <f>SMALL($Q$4:$Q$53,1)</f>
        <v>9.9972538401142841E-2</v>
      </c>
      <c r="U70" s="2">
        <f>MATCH(T70,$Q$4:$Q$53,0)</f>
        <v>50</v>
      </c>
      <c r="V70" s="3" t="str">
        <f>VLOOKUP(U70,$A$4:$G$53,7)</f>
        <v>Approve</v>
      </c>
    </row>
    <row r="71" spans="19:22" x14ac:dyDescent="0.2">
      <c r="S71" s="2">
        <v>2</v>
      </c>
      <c r="T71" s="4">
        <f>SMALL($Q$4:$Q$53,2)</f>
        <v>0.48457218110148476</v>
      </c>
      <c r="U71" s="2">
        <f>MATCH(T71,$Q$4:$Q$53,0)</f>
        <v>15</v>
      </c>
      <c r="V71" s="3" t="str">
        <f>VLOOKUP(U71,$A$4:$G$53,7)</f>
        <v>Approve</v>
      </c>
    </row>
    <row r="72" spans="19:22" x14ac:dyDescent="0.2">
      <c r="S72" s="2">
        <v>3</v>
      </c>
      <c r="T72" s="4">
        <f>SMALL($Q$4:$Q$53,3)</f>
        <v>0.48457218110148476</v>
      </c>
      <c r="U72" s="2">
        <f>MATCH(T72,$Q$4:$Q$53,0)</f>
        <v>15</v>
      </c>
      <c r="V72" s="3" t="str">
        <f>VLOOKUP(U72,$A$4:$G$53,7)</f>
        <v>Approve</v>
      </c>
    </row>
    <row r="73" spans="19:22" x14ac:dyDescent="0.2">
      <c r="S73" s="2">
        <v>4</v>
      </c>
      <c r="T73" s="4">
        <f>SMALL($Q$4:$Q$53,4)</f>
        <v>0.52207881165041248</v>
      </c>
      <c r="U73" s="2">
        <f>MATCH(T73,$Q$4:$Q$53,0)</f>
        <v>26</v>
      </c>
      <c r="V73" s="3" t="str">
        <f>VLOOKUP(U73,$A$4:$G$53,7)</f>
        <v>Approve</v>
      </c>
    </row>
    <row r="74" spans="19:22" x14ac:dyDescent="0.2">
      <c r="S74" s="2">
        <v>5</v>
      </c>
      <c r="T74" s="4">
        <f>SMALL($Q$4:$Q$53,5)</f>
        <v>0.54743150533774165</v>
      </c>
      <c r="U74" s="2">
        <f>MATCH(T74,$Q$4:$Q$53,0)</f>
        <v>37</v>
      </c>
      <c r="V74" s="3" t="str">
        <f>VLOOKUP(U74,$A$4:$G$53,7)</f>
        <v>Approve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junior</dc:creator>
  <cp:lastModifiedBy>kwame junior</cp:lastModifiedBy>
  <dcterms:created xsi:type="dcterms:W3CDTF">2020-11-04T00:59:27Z</dcterms:created>
  <dcterms:modified xsi:type="dcterms:W3CDTF">2020-11-04T01:00:43Z</dcterms:modified>
</cp:coreProperties>
</file>