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8675" windowHeight="11535" activeTab="1"/>
  </bookViews>
  <sheets>
    <sheet name="comparison" sheetId="4" r:id="rId1"/>
    <sheet name="uniformcomparison" sheetId="1" r:id="rId2"/>
    <sheet name="largerwindowuniform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N15" i="1"/>
  <c r="I12"/>
  <c r="H12"/>
  <c r="F24"/>
  <c r="D22"/>
  <c r="I4"/>
  <c r="H13"/>
  <c r="F10"/>
  <c r="F11"/>
  <c r="F12"/>
  <c r="F13"/>
  <c r="F14"/>
  <c r="F15"/>
  <c r="F16"/>
  <c r="F17"/>
  <c r="F18"/>
  <c r="F19"/>
  <c r="F20"/>
  <c r="F21"/>
  <c r="F22"/>
  <c r="F23" s="1"/>
  <c r="F9"/>
  <c r="E9"/>
  <c r="E24"/>
  <c r="E23"/>
  <c r="E10"/>
  <c r="E11"/>
  <c r="E12"/>
  <c r="E13"/>
  <c r="E14"/>
  <c r="E15"/>
  <c r="E16"/>
  <c r="E17"/>
  <c r="E18"/>
  <c r="E19"/>
  <c r="E20"/>
  <c r="E21"/>
  <c r="E22"/>
  <c r="H4"/>
  <c r="K15"/>
  <c r="N4"/>
  <c r="Q12"/>
  <c r="Q11"/>
  <c r="Q10"/>
  <c r="Q9"/>
  <c r="Q8"/>
  <c r="Q7"/>
  <c r="Q6"/>
  <c r="Q5"/>
  <c r="Q4"/>
  <c r="L4"/>
  <c r="P4"/>
  <c r="O13"/>
  <c r="O7"/>
  <c r="O5"/>
  <c r="O6"/>
  <c r="O8"/>
  <c r="O9"/>
  <c r="O10"/>
  <c r="O11"/>
  <c r="O12"/>
  <c r="O4"/>
  <c r="P13"/>
  <c r="P12"/>
  <c r="P11"/>
  <c r="P10"/>
  <c r="P9"/>
  <c r="P8"/>
  <c r="P7"/>
  <c r="P6"/>
  <c r="P5"/>
  <c r="K5"/>
  <c r="K6"/>
  <c r="K7"/>
  <c r="K8"/>
  <c r="K9"/>
  <c r="K10"/>
  <c r="K11"/>
  <c r="K12"/>
  <c r="K13"/>
  <c r="K4"/>
  <c r="J5"/>
  <c r="J6"/>
  <c r="J7"/>
  <c r="J8"/>
  <c r="J9"/>
  <c r="J10"/>
  <c r="J11"/>
  <c r="J12"/>
  <c r="J13"/>
  <c r="J4"/>
  <c r="N6"/>
  <c r="N5"/>
  <c r="C7" i="2"/>
  <c r="D7" s="1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C24" s="1"/>
  <c r="C21" i="1"/>
  <c r="C20"/>
  <c r="D20"/>
  <c r="C19"/>
  <c r="D18"/>
  <c r="C17"/>
  <c r="C16"/>
  <c r="D16"/>
  <c r="C15"/>
  <c r="D14"/>
  <c r="C13"/>
  <c r="C12"/>
  <c r="D12"/>
  <c r="C11"/>
  <c r="D10"/>
  <c r="C9"/>
  <c r="D8"/>
  <c r="B22" i="4"/>
  <c r="D22" s="1"/>
  <c r="B21"/>
  <c r="D21" s="1"/>
  <c r="B20"/>
  <c r="D20" s="1"/>
  <c r="B19"/>
  <c r="D19" s="1"/>
  <c r="B18"/>
  <c r="D18" s="1"/>
  <c r="B17"/>
  <c r="D17" s="1"/>
  <c r="B16"/>
  <c r="D16" s="1"/>
  <c r="B15"/>
  <c r="D15" s="1"/>
  <c r="B14"/>
  <c r="D14" s="1"/>
  <c r="B13"/>
  <c r="C13" s="1"/>
  <c r="B12"/>
  <c r="D12" s="1"/>
  <c r="B11"/>
  <c r="C11" s="1"/>
  <c r="B10"/>
  <c r="D10" s="1"/>
  <c r="B9"/>
  <c r="C9" s="1"/>
  <c r="B8"/>
  <c r="D8" s="1"/>
  <c r="H4" i="2" l="1"/>
  <c r="I7"/>
  <c r="I8"/>
  <c r="I9"/>
  <c r="I10"/>
  <c r="I11"/>
  <c r="I12"/>
  <c r="I13"/>
  <c r="L5"/>
  <c r="L7"/>
  <c r="L8"/>
  <c r="L9"/>
  <c r="L10"/>
  <c r="L11"/>
  <c r="L12"/>
  <c r="L13"/>
  <c r="D24"/>
  <c r="H13"/>
  <c r="J13" s="1"/>
  <c r="H12"/>
  <c r="J12" s="1"/>
  <c r="H11"/>
  <c r="J11" s="1"/>
  <c r="H10"/>
  <c r="J10" s="1"/>
  <c r="H9"/>
  <c r="J9" s="1"/>
  <c r="H8"/>
  <c r="J8" s="1"/>
  <c r="H7"/>
  <c r="J7" s="1"/>
  <c r="K13"/>
  <c r="K12"/>
  <c r="M12" s="1"/>
  <c r="K11"/>
  <c r="K10"/>
  <c r="M10" s="1"/>
  <c r="K9"/>
  <c r="M9" s="1"/>
  <c r="K8"/>
  <c r="M8" s="1"/>
  <c r="K7"/>
  <c r="M7" s="1"/>
  <c r="L4"/>
  <c r="H6"/>
  <c r="H5"/>
  <c r="K6"/>
  <c r="K5"/>
  <c r="M5" s="1"/>
  <c r="I4"/>
  <c r="J4" s="1"/>
  <c r="K4"/>
  <c r="I6"/>
  <c r="I5"/>
  <c r="L6"/>
  <c r="C10" i="1"/>
  <c r="C14"/>
  <c r="H7" s="1"/>
  <c r="C18"/>
  <c r="C22"/>
  <c r="H11"/>
  <c r="I10"/>
  <c r="I11"/>
  <c r="H10"/>
  <c r="L10" s="1"/>
  <c r="I5"/>
  <c r="H9"/>
  <c r="I9"/>
  <c r="H8"/>
  <c r="I13"/>
  <c r="L12"/>
  <c r="C8"/>
  <c r="C24" s="1"/>
  <c r="D9"/>
  <c r="D11"/>
  <c r="D13"/>
  <c r="D15"/>
  <c r="D17"/>
  <c r="D19"/>
  <c r="D21"/>
  <c r="B24"/>
  <c r="C17" i="4"/>
  <c r="C15"/>
  <c r="C19"/>
  <c r="C21"/>
  <c r="K10"/>
  <c r="L10"/>
  <c r="L11"/>
  <c r="K11"/>
  <c r="L9"/>
  <c r="K9"/>
  <c r="K12"/>
  <c r="L12"/>
  <c r="L13"/>
  <c r="K13"/>
  <c r="C8"/>
  <c r="D9"/>
  <c r="C10"/>
  <c r="D11"/>
  <c r="C12"/>
  <c r="D13"/>
  <c r="K8" s="1"/>
  <c r="C14"/>
  <c r="C16"/>
  <c r="C18"/>
  <c r="C20"/>
  <c r="C22"/>
  <c r="B24"/>
  <c r="M11" i="2" l="1"/>
  <c r="M13"/>
  <c r="K15"/>
  <c r="H15"/>
  <c r="L15"/>
  <c r="M4"/>
  <c r="I15"/>
  <c r="M6"/>
  <c r="J6"/>
  <c r="J5"/>
  <c r="J15" s="1"/>
  <c r="I8" i="1"/>
  <c r="L8" s="1"/>
  <c r="I6"/>
  <c r="H6"/>
  <c r="N13"/>
  <c r="N9"/>
  <c r="H5"/>
  <c r="L5" s="1"/>
  <c r="I7"/>
  <c r="L7" s="1"/>
  <c r="D24"/>
  <c r="M10"/>
  <c r="N10"/>
  <c r="M6"/>
  <c r="L13"/>
  <c r="N11"/>
  <c r="L9"/>
  <c r="N7"/>
  <c r="L11"/>
  <c r="M12"/>
  <c r="N12"/>
  <c r="M8"/>
  <c r="N8"/>
  <c r="M4"/>
  <c r="H15"/>
  <c r="M11"/>
  <c r="M7"/>
  <c r="I15"/>
  <c r="M13"/>
  <c r="Q13" s="1"/>
  <c r="M9"/>
  <c r="L6"/>
  <c r="M5"/>
  <c r="H6" i="4"/>
  <c r="H4"/>
  <c r="M12"/>
  <c r="M11"/>
  <c r="D24"/>
  <c r="H13"/>
  <c r="I13"/>
  <c r="I10"/>
  <c r="H9"/>
  <c r="H10"/>
  <c r="J10" s="1"/>
  <c r="I9"/>
  <c r="L6"/>
  <c r="K6"/>
  <c r="L4"/>
  <c r="K4"/>
  <c r="M13"/>
  <c r="M9"/>
  <c r="L8"/>
  <c r="M8" s="1"/>
  <c r="I6"/>
  <c r="J6" s="1"/>
  <c r="I4"/>
  <c r="J4" s="1"/>
  <c r="M10"/>
  <c r="L7"/>
  <c r="L5"/>
  <c r="I12"/>
  <c r="H11"/>
  <c r="H12"/>
  <c r="I11"/>
  <c r="H7"/>
  <c r="I7"/>
  <c r="H5"/>
  <c r="I5"/>
  <c r="C24"/>
  <c r="H8"/>
  <c r="I8"/>
  <c r="K7"/>
  <c r="K5"/>
  <c r="J12" l="1"/>
  <c r="M15" i="2"/>
  <c r="M15" i="1"/>
  <c r="L15"/>
  <c r="M5" i="4"/>
  <c r="J5"/>
  <c r="J7"/>
  <c r="J13"/>
  <c r="M7"/>
  <c r="J8"/>
  <c r="K15"/>
  <c r="M4"/>
  <c r="J11"/>
  <c r="M6"/>
  <c r="J9"/>
  <c r="I15"/>
  <c r="L15"/>
  <c r="H15"/>
  <c r="P15" i="1" l="1"/>
  <c r="J15" i="4"/>
  <c r="M15"/>
</calcChain>
</file>

<file path=xl/sharedStrings.xml><?xml version="1.0" encoding="utf-8"?>
<sst xmlns="http://schemas.openxmlformats.org/spreadsheetml/2006/main" count="76" uniqueCount="25">
  <si>
    <t>case 1</t>
  </si>
  <si>
    <t>case 2</t>
  </si>
  <si>
    <t>Spoorenberg</t>
  </si>
  <si>
    <t>Riffe</t>
  </si>
  <si>
    <t>S-R</t>
  </si>
  <si>
    <t>W7</t>
  </si>
  <si>
    <t>W8</t>
  </si>
  <si>
    <t>real age</t>
  </si>
  <si>
    <t>reported age 1</t>
  </si>
  <si>
    <t>reported age 2</t>
  </si>
  <si>
    <t>W9</t>
  </si>
  <si>
    <t>W0</t>
  </si>
  <si>
    <t>W1</t>
  </si>
  <si>
    <t>W2</t>
  </si>
  <si>
    <t>W3</t>
  </si>
  <si>
    <t>W4</t>
  </si>
  <si>
    <t>W5</t>
  </si>
  <si>
    <t>W6</t>
  </si>
  <si>
    <t>Wtot</t>
  </si>
  <si>
    <t>total</t>
  </si>
  <si>
    <t>In the case of a window 7 wide instead of 5 wide…</t>
  </si>
  <si>
    <t>nearly invisible differences</t>
  </si>
  <si>
    <t>Riffelog</t>
  </si>
  <si>
    <t>Wis</t>
  </si>
  <si>
    <t>&lt;- different absolute number of declarers because we pick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</si>
</sst>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comparison!$B$6</c:f>
              <c:strCache>
                <c:ptCount val="1"/>
                <c:pt idx="0">
                  <c:v>real age</c:v>
                </c:pt>
              </c:strCache>
            </c:strRef>
          </c:tx>
          <c:marker>
            <c:symbol val="none"/>
          </c:marker>
          <c:cat>
            <c:numRef>
              <c:f>comparison!$A$9:$A$22</c:f>
              <c:numCache>
                <c:formatCode>General</c:formatCode>
                <c:ptCount val="14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</c:numCache>
            </c:numRef>
          </c:cat>
          <c:val>
            <c:numRef>
              <c:f>comparison!$B$9:$B$22</c:f>
              <c:numCache>
                <c:formatCode>0</c:formatCode>
                <c:ptCount val="14"/>
                <c:pt idx="0">
                  <c:v>499220.0865289123</c:v>
                </c:pt>
                <c:pt idx="1">
                  <c:v>500899.684850291</c:v>
                </c:pt>
                <c:pt idx="2">
                  <c:v>500264.57320959115</c:v>
                </c:pt>
                <c:pt idx="3">
                  <c:v>499600.40312934667</c:v>
                </c:pt>
                <c:pt idx="4">
                  <c:v>499711.22495662811</c:v>
                </c:pt>
                <c:pt idx="5">
                  <c:v>500173.61676404555</c:v>
                </c:pt>
                <c:pt idx="6">
                  <c:v>499661.03269160516</c:v>
                </c:pt>
                <c:pt idx="7">
                  <c:v>499633.66471718578</c:v>
                </c:pt>
                <c:pt idx="8">
                  <c:v>500191.51560528093</c:v>
                </c:pt>
                <c:pt idx="9">
                  <c:v>499792.8203526513</c:v>
                </c:pt>
                <c:pt idx="10">
                  <c:v>499889.74625163403</c:v>
                </c:pt>
                <c:pt idx="11">
                  <c:v>500035.01906043058</c:v>
                </c:pt>
                <c:pt idx="12">
                  <c:v>500533.00529572449</c:v>
                </c:pt>
                <c:pt idx="13">
                  <c:v>500516.44434855785</c:v>
                </c:pt>
              </c:numCache>
            </c:numRef>
          </c:val>
        </c:ser>
        <c:ser>
          <c:idx val="1"/>
          <c:order val="1"/>
          <c:tx>
            <c:strRef>
              <c:f>comparison!$C$6</c:f>
              <c:strCache>
                <c:ptCount val="1"/>
                <c:pt idx="0">
                  <c:v>reported age 1</c:v>
                </c:pt>
              </c:strCache>
            </c:strRef>
          </c:tx>
          <c:marker>
            <c:symbol val="none"/>
          </c:marker>
          <c:cat>
            <c:numRef>
              <c:f>comparison!$A$9:$A$22</c:f>
              <c:numCache>
                <c:formatCode>General</c:formatCode>
                <c:ptCount val="14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</c:numCache>
            </c:numRef>
          </c:cat>
          <c:val>
            <c:numRef>
              <c:f>comparison!$C$9:$C$22</c:f>
              <c:numCache>
                <c:formatCode>0</c:formatCode>
                <c:ptCount val="14"/>
                <c:pt idx="0">
                  <c:v>509220.0865289123</c:v>
                </c:pt>
                <c:pt idx="1">
                  <c:v>495899.684850291</c:v>
                </c:pt>
                <c:pt idx="2">
                  <c:v>500264.57320959115</c:v>
                </c:pt>
                <c:pt idx="3">
                  <c:v>499600.40312934667</c:v>
                </c:pt>
                <c:pt idx="4">
                  <c:v>494711.22495662811</c:v>
                </c:pt>
                <c:pt idx="5">
                  <c:v>510173.61676404555</c:v>
                </c:pt>
                <c:pt idx="6">
                  <c:v>494661.03269160516</c:v>
                </c:pt>
                <c:pt idx="7">
                  <c:v>499633.66471718578</c:v>
                </c:pt>
                <c:pt idx="8">
                  <c:v>500191.51560528093</c:v>
                </c:pt>
                <c:pt idx="9">
                  <c:v>494792.8203526513</c:v>
                </c:pt>
                <c:pt idx="10">
                  <c:v>509889.74625163403</c:v>
                </c:pt>
                <c:pt idx="11">
                  <c:v>495035.01906043058</c:v>
                </c:pt>
                <c:pt idx="12">
                  <c:v>500533.00529572449</c:v>
                </c:pt>
                <c:pt idx="13">
                  <c:v>500516.44434855785</c:v>
                </c:pt>
              </c:numCache>
            </c:numRef>
          </c:val>
        </c:ser>
        <c:ser>
          <c:idx val="2"/>
          <c:order val="2"/>
          <c:tx>
            <c:strRef>
              <c:f>comparison!$D$6</c:f>
              <c:strCache>
                <c:ptCount val="1"/>
                <c:pt idx="0">
                  <c:v>reported age 2</c:v>
                </c:pt>
              </c:strCache>
            </c:strRef>
          </c:tx>
          <c:marker>
            <c:symbol val="none"/>
          </c:marker>
          <c:cat>
            <c:numRef>
              <c:f>comparison!$A$9:$A$22</c:f>
              <c:numCache>
                <c:formatCode>General</c:formatCode>
                <c:ptCount val="14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</c:numCache>
            </c:numRef>
          </c:cat>
          <c:val>
            <c:numRef>
              <c:f>comparison!$D$9:$D$22</c:f>
              <c:numCache>
                <c:formatCode>0</c:formatCode>
                <c:ptCount val="14"/>
                <c:pt idx="0">
                  <c:v>509220.0865289123</c:v>
                </c:pt>
                <c:pt idx="1">
                  <c:v>497899.684850291</c:v>
                </c:pt>
                <c:pt idx="2">
                  <c:v>498264.57320959115</c:v>
                </c:pt>
                <c:pt idx="3">
                  <c:v>497600.40312934667</c:v>
                </c:pt>
                <c:pt idx="4">
                  <c:v>496711.22495662811</c:v>
                </c:pt>
                <c:pt idx="5">
                  <c:v>510173.61676404555</c:v>
                </c:pt>
                <c:pt idx="6">
                  <c:v>496661.03269160516</c:v>
                </c:pt>
                <c:pt idx="7">
                  <c:v>497633.66471718578</c:v>
                </c:pt>
                <c:pt idx="8">
                  <c:v>498191.51560528093</c:v>
                </c:pt>
                <c:pt idx="9">
                  <c:v>496792.8203526513</c:v>
                </c:pt>
                <c:pt idx="10">
                  <c:v>509889.74625163403</c:v>
                </c:pt>
                <c:pt idx="11">
                  <c:v>497035.01906043058</c:v>
                </c:pt>
                <c:pt idx="12">
                  <c:v>498533.00529572449</c:v>
                </c:pt>
                <c:pt idx="13">
                  <c:v>498516.44434855785</c:v>
                </c:pt>
              </c:numCache>
            </c:numRef>
          </c:val>
        </c:ser>
        <c:marker val="1"/>
        <c:axId val="93125248"/>
        <c:axId val="93331840"/>
      </c:lineChart>
      <c:catAx>
        <c:axId val="93125248"/>
        <c:scaling>
          <c:orientation val="minMax"/>
        </c:scaling>
        <c:axPos val="b"/>
        <c:numFmt formatCode="General" sourceLinked="1"/>
        <c:tickLblPos val="nextTo"/>
        <c:crossAx val="93331840"/>
        <c:crosses val="autoZero"/>
        <c:auto val="1"/>
        <c:lblAlgn val="ctr"/>
        <c:lblOffset val="100"/>
      </c:catAx>
      <c:valAx>
        <c:axId val="93331840"/>
        <c:scaling>
          <c:orientation val="minMax"/>
        </c:scaling>
        <c:axPos val="l"/>
        <c:majorGridlines/>
        <c:numFmt formatCode="0" sourceLinked="1"/>
        <c:tickLblPos val="nextTo"/>
        <c:crossAx val="931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largerwindowuniform!$J$3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val>
            <c:numRef>
              <c:f>largerwindowuniform!$J$4:$J$13</c:f>
              <c:numCache>
                <c:formatCode>General</c:formatCode>
                <c:ptCount val="10"/>
                <c:pt idx="0">
                  <c:v>-1.2315270935958633E-3</c:v>
                </c:pt>
                <c:pt idx="1">
                  <c:v>-1.2315270935958633E-3</c:v>
                </c:pt>
                <c:pt idx="2">
                  <c:v>-6.3492063492063266E-2</c:v>
                </c:pt>
                <c:pt idx="3">
                  <c:v>0</c:v>
                </c:pt>
                <c:pt idx="4">
                  <c:v>-6.3492063492063266E-2</c:v>
                </c:pt>
                <c:pt idx="5">
                  <c:v>-1.2315270935958633E-3</c:v>
                </c:pt>
                <c:pt idx="6">
                  <c:v>-1.2315270935958633E-3</c:v>
                </c:pt>
                <c:pt idx="7">
                  <c:v>-6.3492063492063266E-2</c:v>
                </c:pt>
                <c:pt idx="8">
                  <c:v>0</c:v>
                </c:pt>
                <c:pt idx="9">
                  <c:v>-6.3492063492063266E-2</c:v>
                </c:pt>
              </c:numCache>
            </c:numRef>
          </c:val>
        </c:ser>
        <c:marker val="1"/>
        <c:axId val="95382528"/>
        <c:axId val="95396608"/>
      </c:lineChart>
      <c:catAx>
        <c:axId val="95382528"/>
        <c:scaling>
          <c:orientation val="minMax"/>
        </c:scaling>
        <c:axPos val="b"/>
        <c:tickLblPos val="nextTo"/>
        <c:crossAx val="95396608"/>
        <c:crosses val="autoZero"/>
        <c:auto val="1"/>
        <c:lblAlgn val="ctr"/>
        <c:lblOffset val="100"/>
      </c:catAx>
      <c:valAx>
        <c:axId val="95396608"/>
        <c:scaling>
          <c:orientation val="minMax"/>
        </c:scaling>
        <c:axPos val="l"/>
        <c:majorGridlines/>
        <c:numFmt formatCode="General" sourceLinked="1"/>
        <c:tickLblPos val="nextTo"/>
        <c:crossAx val="9538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largerwindowuniform!$H$3</c:f>
              <c:strCache>
                <c:ptCount val="1"/>
                <c:pt idx="0">
                  <c:v>Spoorenberg</c:v>
                </c:pt>
              </c:strCache>
            </c:strRef>
          </c:tx>
          <c:marker>
            <c:symbol val="none"/>
          </c:marker>
          <c:cat>
            <c:strRef>
              <c:f>largerwindowuniform!$G$4:$G$13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largerwindowuniform!$H$4:$H$13</c:f>
              <c:numCache>
                <c:formatCode>General</c:formatCode>
                <c:ptCount val="10"/>
                <c:pt idx="0">
                  <c:v>3.4482758620689724E-2</c:v>
                </c:pt>
                <c:pt idx="1">
                  <c:v>3.4482758620689724E-2</c:v>
                </c:pt>
                <c:pt idx="2">
                  <c:v>0.22222222222222232</c:v>
                </c:pt>
                <c:pt idx="3">
                  <c:v>0.5</c:v>
                </c:pt>
                <c:pt idx="4">
                  <c:v>0.22222222222222232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0.22222222222222232</c:v>
                </c:pt>
                <c:pt idx="8">
                  <c:v>0.5</c:v>
                </c:pt>
                <c:pt idx="9">
                  <c:v>0.22222222222222232</c:v>
                </c:pt>
              </c:numCache>
            </c:numRef>
          </c:val>
        </c:ser>
        <c:ser>
          <c:idx val="1"/>
          <c:order val="1"/>
          <c:tx>
            <c:strRef>
              <c:f>largerwindowuniform!$I$3</c:f>
              <c:strCache>
                <c:ptCount val="1"/>
                <c:pt idx="0">
                  <c:v>Riffe</c:v>
                </c:pt>
              </c:strCache>
            </c:strRef>
          </c:tx>
          <c:marker>
            <c:symbol val="none"/>
          </c:marker>
          <c:cat>
            <c:strRef>
              <c:f>largerwindowuniform!$G$4:$G$13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largerwindowuniform!$I$4:$I$13</c:f>
              <c:numCache>
                <c:formatCode>General</c:formatCode>
                <c:ptCount val="10"/>
                <c:pt idx="0">
                  <c:v>3.5714285714285587E-2</c:v>
                </c:pt>
                <c:pt idx="1">
                  <c:v>3.5714285714285587E-2</c:v>
                </c:pt>
                <c:pt idx="2">
                  <c:v>0.28571428571428559</c:v>
                </c:pt>
                <c:pt idx="3">
                  <c:v>0.5</c:v>
                </c:pt>
                <c:pt idx="4">
                  <c:v>0.28571428571428559</c:v>
                </c:pt>
                <c:pt idx="5">
                  <c:v>3.5714285714285587E-2</c:v>
                </c:pt>
                <c:pt idx="6">
                  <c:v>3.5714285714285587E-2</c:v>
                </c:pt>
                <c:pt idx="7">
                  <c:v>0.28571428571428559</c:v>
                </c:pt>
                <c:pt idx="8">
                  <c:v>0.5</c:v>
                </c:pt>
                <c:pt idx="9">
                  <c:v>0.28571428571428559</c:v>
                </c:pt>
              </c:numCache>
            </c:numRef>
          </c:val>
        </c:ser>
        <c:marker val="1"/>
        <c:axId val="95429760"/>
        <c:axId val="95431296"/>
      </c:lineChart>
      <c:catAx>
        <c:axId val="95429760"/>
        <c:scaling>
          <c:orientation val="minMax"/>
        </c:scaling>
        <c:axPos val="b"/>
        <c:tickLblPos val="nextTo"/>
        <c:crossAx val="95431296"/>
        <c:crosses val="autoZero"/>
        <c:auto val="1"/>
        <c:lblAlgn val="ctr"/>
        <c:lblOffset val="100"/>
      </c:catAx>
      <c:valAx>
        <c:axId val="95431296"/>
        <c:scaling>
          <c:orientation val="minMax"/>
        </c:scaling>
        <c:axPos val="l"/>
        <c:majorGridlines/>
        <c:numFmt formatCode="General" sourceLinked="1"/>
        <c:tickLblPos val="nextTo"/>
        <c:crossAx val="9542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largerwindowuniform!$K$3</c:f>
              <c:strCache>
                <c:ptCount val="1"/>
                <c:pt idx="0">
                  <c:v>Spoorenberg</c:v>
                </c:pt>
              </c:strCache>
            </c:strRef>
          </c:tx>
          <c:marker>
            <c:symbol val="none"/>
          </c:marker>
          <c:val>
            <c:numRef>
              <c:f>largerwindowuniform!$K$4:$K$13</c:f>
              <c:numCache>
                <c:formatCode>General</c:formatCode>
                <c:ptCount val="10"/>
                <c:pt idx="0">
                  <c:v>0.1428571428571429</c:v>
                </c:pt>
                <c:pt idx="1">
                  <c:v>0.1428571428571429</c:v>
                </c:pt>
                <c:pt idx="2">
                  <c:v>0.11851851851851858</c:v>
                </c:pt>
                <c:pt idx="3">
                  <c:v>0.54411764705882337</c:v>
                </c:pt>
                <c:pt idx="4">
                  <c:v>0.11851851851851858</c:v>
                </c:pt>
                <c:pt idx="5">
                  <c:v>0.1428571428571429</c:v>
                </c:pt>
                <c:pt idx="6">
                  <c:v>0.1428571428571429</c:v>
                </c:pt>
                <c:pt idx="7">
                  <c:v>0.11851851851851858</c:v>
                </c:pt>
                <c:pt idx="8">
                  <c:v>0.54411764705882337</c:v>
                </c:pt>
                <c:pt idx="9">
                  <c:v>0.11851851851851858</c:v>
                </c:pt>
              </c:numCache>
            </c:numRef>
          </c:val>
        </c:ser>
        <c:ser>
          <c:idx val="1"/>
          <c:order val="1"/>
          <c:tx>
            <c:strRef>
              <c:f>largerwindowuniform!$L$3</c:f>
              <c:strCache>
                <c:ptCount val="1"/>
                <c:pt idx="0">
                  <c:v>Riffe</c:v>
                </c:pt>
              </c:strCache>
            </c:strRef>
          </c:tx>
          <c:marker>
            <c:symbol val="none"/>
          </c:marker>
          <c:val>
            <c:numRef>
              <c:f>largerwindowuniform!$L$4:$L$13</c:f>
              <c:numCache>
                <c:formatCode>General</c:formatCode>
                <c:ptCount val="10"/>
                <c:pt idx="0">
                  <c:v>0.16666666666666674</c:v>
                </c:pt>
                <c:pt idx="1">
                  <c:v>0.16666666666666674</c:v>
                </c:pt>
                <c:pt idx="2">
                  <c:v>0.13445378151260501</c:v>
                </c:pt>
                <c:pt idx="3">
                  <c:v>0.54411764705882359</c:v>
                </c:pt>
                <c:pt idx="4">
                  <c:v>0.13445378151260501</c:v>
                </c:pt>
                <c:pt idx="5">
                  <c:v>0.16666666666666674</c:v>
                </c:pt>
                <c:pt idx="6">
                  <c:v>0.16666666666666674</c:v>
                </c:pt>
                <c:pt idx="7">
                  <c:v>0.13445378151260501</c:v>
                </c:pt>
                <c:pt idx="8">
                  <c:v>0.54411764705882359</c:v>
                </c:pt>
                <c:pt idx="9">
                  <c:v>0.13445378151260501</c:v>
                </c:pt>
              </c:numCache>
            </c:numRef>
          </c:val>
        </c:ser>
        <c:marker val="1"/>
        <c:axId val="95447680"/>
        <c:axId val="95453568"/>
      </c:lineChart>
      <c:catAx>
        <c:axId val="95447680"/>
        <c:scaling>
          <c:orientation val="minMax"/>
        </c:scaling>
        <c:axPos val="b"/>
        <c:tickLblPos val="nextTo"/>
        <c:crossAx val="95453568"/>
        <c:crosses val="autoZero"/>
        <c:auto val="1"/>
        <c:lblAlgn val="ctr"/>
        <c:lblOffset val="100"/>
      </c:catAx>
      <c:valAx>
        <c:axId val="95453568"/>
        <c:scaling>
          <c:orientation val="minMax"/>
        </c:scaling>
        <c:axPos val="l"/>
        <c:majorGridlines/>
        <c:numFmt formatCode="General" sourceLinked="1"/>
        <c:tickLblPos val="nextTo"/>
        <c:crossAx val="9544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comparison!$J$3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cat>
            <c:strRef>
              <c:f>comparison!$G$4:$G$13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comparison!$J$4:$J$13</c:f>
              <c:numCache>
                <c:formatCode>General</c:formatCode>
                <c:ptCount val="10"/>
                <c:pt idx="0">
                  <c:v>2.2204460492503131E-16</c:v>
                </c:pt>
                <c:pt idx="1">
                  <c:v>-1.122075681703194E-6</c:v>
                </c:pt>
                <c:pt idx="2">
                  <c:v>-1.0812359032652541E-4</c:v>
                </c:pt>
                <c:pt idx="3">
                  <c:v>0</c:v>
                </c:pt>
                <c:pt idx="4">
                  <c:v>-1.0990987622361281E-4</c:v>
                </c:pt>
                <c:pt idx="5">
                  <c:v>-2.6417049281413085E-7</c:v>
                </c:pt>
                <c:pt idx="6">
                  <c:v>0</c:v>
                </c:pt>
                <c:pt idx="7">
                  <c:v>-1.0580391952308421E-4</c:v>
                </c:pt>
                <c:pt idx="8">
                  <c:v>0</c:v>
                </c:pt>
                <c:pt idx="9">
                  <c:v>-1.0581013182953125E-4</c:v>
                </c:pt>
              </c:numCache>
            </c:numRef>
          </c:val>
        </c:ser>
        <c:marker val="1"/>
        <c:axId val="93339008"/>
        <c:axId val="93365376"/>
      </c:lineChart>
      <c:catAx>
        <c:axId val="93339008"/>
        <c:scaling>
          <c:orientation val="minMax"/>
        </c:scaling>
        <c:axPos val="b"/>
        <c:numFmt formatCode="General" sourceLinked="1"/>
        <c:tickLblPos val="nextTo"/>
        <c:crossAx val="93365376"/>
        <c:crosses val="autoZero"/>
        <c:auto val="1"/>
        <c:lblAlgn val="ctr"/>
        <c:lblOffset val="100"/>
      </c:catAx>
      <c:valAx>
        <c:axId val="93365376"/>
        <c:scaling>
          <c:orientation val="minMax"/>
          <c:max val="0"/>
        </c:scaling>
        <c:axPos val="l"/>
        <c:majorGridlines/>
        <c:numFmt formatCode="General" sourceLinked="1"/>
        <c:tickLblPos val="nextTo"/>
        <c:crossAx val="93339008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comparison!$M$3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cat>
            <c:strRef>
              <c:f>comparison!$G$4:$G$13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comparison!$M$4:$M$13</c:f>
              <c:numCache>
                <c:formatCode>General</c:formatCode>
                <c:ptCount val="10"/>
                <c:pt idx="0">
                  <c:v>-1.1257865062175298E-5</c:v>
                </c:pt>
                <c:pt idx="1">
                  <c:v>-2.5710170063031335E-5</c:v>
                </c:pt>
                <c:pt idx="2">
                  <c:v>-4.0495414668884067E-5</c:v>
                </c:pt>
                <c:pt idx="3">
                  <c:v>0</c:v>
                </c:pt>
                <c:pt idx="4">
                  <c:v>-4.1586159961304325E-5</c:v>
                </c:pt>
                <c:pt idx="5">
                  <c:v>-2.0475127733510234E-5</c:v>
                </c:pt>
                <c:pt idx="6">
                  <c:v>-1.0830574918019309E-5</c:v>
                </c:pt>
                <c:pt idx="7">
                  <c:v>-3.9088998794012397E-5</c:v>
                </c:pt>
                <c:pt idx="8">
                  <c:v>0</c:v>
                </c:pt>
                <c:pt idx="9">
                  <c:v>-3.9117409049382879E-5</c:v>
                </c:pt>
              </c:numCache>
            </c:numRef>
          </c:val>
        </c:ser>
        <c:marker val="1"/>
        <c:axId val="93376512"/>
        <c:axId val="93378048"/>
      </c:lineChart>
      <c:catAx>
        <c:axId val="93376512"/>
        <c:scaling>
          <c:orientation val="minMax"/>
        </c:scaling>
        <c:axPos val="b"/>
        <c:numFmt formatCode="General" sourceLinked="1"/>
        <c:tickLblPos val="nextTo"/>
        <c:crossAx val="93378048"/>
        <c:crosses val="autoZero"/>
        <c:auto val="1"/>
        <c:lblAlgn val="ctr"/>
        <c:lblOffset val="100"/>
      </c:catAx>
      <c:valAx>
        <c:axId val="93378048"/>
        <c:scaling>
          <c:orientation val="minMax"/>
          <c:max val="0"/>
        </c:scaling>
        <c:axPos val="l"/>
        <c:majorGridlines/>
        <c:numFmt formatCode="General" sourceLinked="1"/>
        <c:tickLblPos val="nextTo"/>
        <c:crossAx val="9337651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uniformcomparison!$B$7</c:f>
              <c:strCache>
                <c:ptCount val="1"/>
                <c:pt idx="0">
                  <c:v>real age</c:v>
                </c:pt>
              </c:strCache>
            </c:strRef>
          </c:tx>
          <c:marker>
            <c:symbol val="none"/>
          </c:marker>
          <c:val>
            <c:numRef>
              <c:f>uniformcomparison!$B$8:$B$22</c:f>
              <c:numCache>
                <c:formatCode>0</c:formatCode>
                <c:ptCount val="1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uniformcomparison!$C$7</c:f>
              <c:strCache>
                <c:ptCount val="1"/>
                <c:pt idx="0">
                  <c:v>reported age 1</c:v>
                </c:pt>
              </c:strCache>
            </c:strRef>
          </c:tx>
          <c:marker>
            <c:symbol val="none"/>
          </c:marker>
          <c:val>
            <c:numRef>
              <c:f>uniformcomparison!$C$8:$C$22</c:f>
              <c:numCache>
                <c:formatCode>0</c:formatCode>
                <c:ptCount val="15"/>
                <c:pt idx="0">
                  <c:v>15000</c:v>
                </c:pt>
                <c:pt idx="1">
                  <c:v>30000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15000</c:v>
                </c:pt>
                <c:pt idx="6">
                  <c:v>30000</c:v>
                </c:pt>
                <c:pt idx="7">
                  <c:v>15000</c:v>
                </c:pt>
                <c:pt idx="8">
                  <c:v>20000</c:v>
                </c:pt>
                <c:pt idx="9">
                  <c:v>20000</c:v>
                </c:pt>
                <c:pt idx="10">
                  <c:v>15000</c:v>
                </c:pt>
                <c:pt idx="11">
                  <c:v>30000</c:v>
                </c:pt>
                <c:pt idx="12">
                  <c:v>15000</c:v>
                </c:pt>
                <c:pt idx="13">
                  <c:v>20000</c:v>
                </c:pt>
                <c:pt idx="14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uniformcomparison!$D$7</c:f>
              <c:strCache>
                <c:ptCount val="1"/>
                <c:pt idx="0">
                  <c:v>reported age 2</c:v>
                </c:pt>
              </c:strCache>
            </c:strRef>
          </c:tx>
          <c:marker>
            <c:symbol val="none"/>
          </c:marker>
          <c:val>
            <c:numRef>
              <c:f>uniformcomparison!$D$8:$D$22</c:f>
              <c:numCache>
                <c:formatCode>0</c:formatCode>
                <c:ptCount val="15"/>
                <c:pt idx="0">
                  <c:v>17000</c:v>
                </c:pt>
                <c:pt idx="1">
                  <c:v>30000</c:v>
                </c:pt>
                <c:pt idx="2">
                  <c:v>17000</c:v>
                </c:pt>
                <c:pt idx="3">
                  <c:v>18000</c:v>
                </c:pt>
                <c:pt idx="4">
                  <c:v>18000</c:v>
                </c:pt>
                <c:pt idx="5">
                  <c:v>17000</c:v>
                </c:pt>
                <c:pt idx="6">
                  <c:v>30000</c:v>
                </c:pt>
                <c:pt idx="7">
                  <c:v>17000</c:v>
                </c:pt>
                <c:pt idx="8">
                  <c:v>18000</c:v>
                </c:pt>
                <c:pt idx="9">
                  <c:v>18000</c:v>
                </c:pt>
                <c:pt idx="10">
                  <c:v>17000</c:v>
                </c:pt>
                <c:pt idx="11">
                  <c:v>30000</c:v>
                </c:pt>
                <c:pt idx="12">
                  <c:v>17000</c:v>
                </c:pt>
                <c:pt idx="13">
                  <c:v>18000</c:v>
                </c:pt>
                <c:pt idx="14">
                  <c:v>18000</c:v>
                </c:pt>
              </c:numCache>
            </c:numRef>
          </c:val>
        </c:ser>
        <c:marker val="1"/>
        <c:axId val="94841088"/>
        <c:axId val="94859264"/>
      </c:lineChart>
      <c:catAx>
        <c:axId val="94841088"/>
        <c:scaling>
          <c:orientation val="minMax"/>
        </c:scaling>
        <c:axPos val="b"/>
        <c:numFmt formatCode="General" sourceLinked="1"/>
        <c:tickLblPos val="nextTo"/>
        <c:crossAx val="94859264"/>
        <c:crosses val="autoZero"/>
        <c:auto val="1"/>
        <c:lblAlgn val="ctr"/>
        <c:lblOffset val="100"/>
      </c:catAx>
      <c:valAx>
        <c:axId val="94859264"/>
        <c:scaling>
          <c:orientation val="minMax"/>
        </c:scaling>
        <c:axPos val="l"/>
        <c:majorGridlines/>
        <c:numFmt formatCode="0" sourceLinked="1"/>
        <c:tickLblPos val="nextTo"/>
        <c:crossAx val="9484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uniformcomparison!$Q$3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val>
            <c:numRef>
              <c:f>uniformcomparison!$Q$4:$Q$15</c:f>
              <c:numCache>
                <c:formatCode>General</c:formatCode>
                <c:ptCount val="12"/>
                <c:pt idx="0">
                  <c:v>-1.1111111111111072E-2</c:v>
                </c:pt>
                <c:pt idx="1">
                  <c:v>-1.1111111111111072E-2</c:v>
                </c:pt>
                <c:pt idx="2">
                  <c:v>-2.6470588235294246E-2</c:v>
                </c:pt>
                <c:pt idx="3">
                  <c:v>0</c:v>
                </c:pt>
                <c:pt idx="4">
                  <c:v>-2.6470588235294246E-2</c:v>
                </c:pt>
                <c:pt idx="5">
                  <c:v>-1.1111111111111072E-2</c:v>
                </c:pt>
                <c:pt idx="6">
                  <c:v>-1.1111111111111072E-2</c:v>
                </c:pt>
                <c:pt idx="7">
                  <c:v>-2.6470588235294246E-2</c:v>
                </c:pt>
                <c:pt idx="8">
                  <c:v>0</c:v>
                </c:pt>
                <c:pt idx="9">
                  <c:v>-2.6470588235294246E-2</c:v>
                </c:pt>
              </c:numCache>
            </c:numRef>
          </c:val>
        </c:ser>
        <c:marker val="1"/>
        <c:axId val="94874624"/>
        <c:axId val="94880512"/>
      </c:lineChart>
      <c:catAx>
        <c:axId val="94874624"/>
        <c:scaling>
          <c:orientation val="minMax"/>
        </c:scaling>
        <c:axPos val="b"/>
        <c:tickLblPos val="nextTo"/>
        <c:crossAx val="94880512"/>
        <c:crosses val="autoZero"/>
        <c:auto val="1"/>
        <c:lblAlgn val="ctr"/>
        <c:lblOffset val="100"/>
      </c:catAx>
      <c:valAx>
        <c:axId val="94880512"/>
        <c:scaling>
          <c:orientation val="minMax"/>
        </c:scaling>
        <c:axPos val="l"/>
        <c:majorGridlines/>
        <c:numFmt formatCode="General" sourceLinked="1"/>
        <c:tickLblPos val="nextTo"/>
        <c:crossAx val="9487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uniformcomparison!$L$3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val>
            <c:numRef>
              <c:f>uniformcomparison!$L$4:$L$15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-8.3333333333333259E-2</c:v>
                </c:pt>
                <c:pt idx="3">
                  <c:v>0</c:v>
                </c:pt>
                <c:pt idx="4">
                  <c:v>-8.3333333333333259E-2</c:v>
                </c:pt>
                <c:pt idx="5">
                  <c:v>0</c:v>
                </c:pt>
                <c:pt idx="6">
                  <c:v>0</c:v>
                </c:pt>
                <c:pt idx="7">
                  <c:v>-8.3333333333333259E-2</c:v>
                </c:pt>
                <c:pt idx="8">
                  <c:v>0</c:v>
                </c:pt>
                <c:pt idx="9">
                  <c:v>-8.3333333333333259E-2</c:v>
                </c:pt>
                <c:pt idx="11">
                  <c:v>-0.33333333333333304</c:v>
                </c:pt>
              </c:numCache>
            </c:numRef>
          </c:val>
        </c:ser>
        <c:marker val="1"/>
        <c:axId val="94774016"/>
        <c:axId val="94775552"/>
      </c:lineChart>
      <c:catAx>
        <c:axId val="94774016"/>
        <c:scaling>
          <c:orientation val="minMax"/>
        </c:scaling>
        <c:axPos val="b"/>
        <c:tickLblPos val="nextTo"/>
        <c:crossAx val="94775552"/>
        <c:crosses val="autoZero"/>
        <c:auto val="1"/>
        <c:lblAlgn val="ctr"/>
        <c:lblOffset val="100"/>
      </c:catAx>
      <c:valAx>
        <c:axId val="94775552"/>
        <c:scaling>
          <c:orientation val="minMax"/>
        </c:scaling>
        <c:axPos val="l"/>
        <c:majorGridlines/>
        <c:numFmt formatCode="General" sourceLinked="1"/>
        <c:tickLblPos val="nextTo"/>
        <c:crossAx val="9477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uniformcomparison!$H$3</c:f>
              <c:strCache>
                <c:ptCount val="1"/>
                <c:pt idx="0">
                  <c:v>Spoorenberg</c:v>
                </c:pt>
              </c:strCache>
            </c:strRef>
          </c:tx>
          <c:marker>
            <c:symbol val="none"/>
          </c:marker>
          <c:cat>
            <c:strRef>
              <c:f>uniformcomparison!$G$4:$G$13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uniformcomparison!$H$4:$H$13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uniformcomparison!$I$3</c:f>
              <c:strCache>
                <c:ptCount val="1"/>
                <c:pt idx="0">
                  <c:v>Riffe</c:v>
                </c:pt>
              </c:strCache>
            </c:strRef>
          </c:tx>
          <c:marker>
            <c:symbol val="none"/>
          </c:marker>
          <c:cat>
            <c:strRef>
              <c:f>uniformcomparison!$G$4:$G$13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uniformcomparison!$I$4:$I$13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0.33333333333333326</c:v>
                </c:pt>
                <c:pt idx="3">
                  <c:v>0.5</c:v>
                </c:pt>
                <c:pt idx="4">
                  <c:v>0.33333333333333326</c:v>
                </c:pt>
                <c:pt idx="5">
                  <c:v>0</c:v>
                </c:pt>
                <c:pt idx="6">
                  <c:v>0</c:v>
                </c:pt>
                <c:pt idx="7">
                  <c:v>0.33333333333333326</c:v>
                </c:pt>
                <c:pt idx="8">
                  <c:v>0.5</c:v>
                </c:pt>
                <c:pt idx="9">
                  <c:v>0.33333333333333326</c:v>
                </c:pt>
              </c:numCache>
            </c:numRef>
          </c:val>
        </c:ser>
        <c:ser>
          <c:idx val="2"/>
          <c:order val="2"/>
          <c:tx>
            <c:strRef>
              <c:f>uniformcomparison!$K$3</c:f>
              <c:strCache>
                <c:ptCount val="1"/>
                <c:pt idx="0">
                  <c:v>Riffelog</c:v>
                </c:pt>
              </c:strCache>
            </c:strRef>
          </c:tx>
          <c:marker>
            <c:symbol val="none"/>
          </c:marker>
          <c:cat>
            <c:strRef>
              <c:f>uniformcomparison!$G$4:$G$13</c:f>
              <c:strCache>
                <c:ptCount val="10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W0</c:v>
                </c:pt>
                <c:pt idx="4">
                  <c:v>W1</c:v>
                </c:pt>
                <c:pt idx="5">
                  <c:v>W2</c:v>
                </c:pt>
                <c:pt idx="6">
                  <c:v>W3</c:v>
                </c:pt>
                <c:pt idx="7">
                  <c:v>W4</c:v>
                </c:pt>
                <c:pt idx="8">
                  <c:v>W5</c:v>
                </c:pt>
                <c:pt idx="9">
                  <c:v>W6</c:v>
                </c:pt>
              </c:strCache>
            </c:strRef>
          </c:cat>
          <c:val>
            <c:numRef>
              <c:f>uniformcomparison!$K$4:$K$13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0.2876820724517809</c:v>
                </c:pt>
                <c:pt idx="3">
                  <c:v>0.40546510810816438</c:v>
                </c:pt>
                <c:pt idx="4">
                  <c:v>0.2876820724517809</c:v>
                </c:pt>
                <c:pt idx="5">
                  <c:v>0</c:v>
                </c:pt>
                <c:pt idx="6">
                  <c:v>0</c:v>
                </c:pt>
                <c:pt idx="7">
                  <c:v>0.2876820724517809</c:v>
                </c:pt>
                <c:pt idx="8">
                  <c:v>0.40546510810816438</c:v>
                </c:pt>
                <c:pt idx="9">
                  <c:v>0.2876820724517809</c:v>
                </c:pt>
              </c:numCache>
            </c:numRef>
          </c:val>
        </c:ser>
        <c:marker val="1"/>
        <c:axId val="94804608"/>
        <c:axId val="94814592"/>
      </c:lineChart>
      <c:catAx>
        <c:axId val="94804608"/>
        <c:scaling>
          <c:orientation val="minMax"/>
        </c:scaling>
        <c:axPos val="b"/>
        <c:tickLblPos val="nextTo"/>
        <c:crossAx val="94814592"/>
        <c:crosses val="autoZero"/>
        <c:auto val="1"/>
        <c:lblAlgn val="ctr"/>
        <c:lblOffset val="100"/>
      </c:catAx>
      <c:valAx>
        <c:axId val="94814592"/>
        <c:scaling>
          <c:orientation val="minMax"/>
        </c:scaling>
        <c:axPos val="l"/>
        <c:majorGridlines/>
        <c:numFmt formatCode="General" sourceLinked="1"/>
        <c:tickLblPos val="nextTo"/>
        <c:crossAx val="9480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uniformcomparison!$B$7</c:f>
              <c:strCache>
                <c:ptCount val="1"/>
                <c:pt idx="0">
                  <c:v>real age</c:v>
                </c:pt>
              </c:strCache>
            </c:strRef>
          </c:tx>
          <c:marker>
            <c:symbol val="none"/>
          </c:marker>
          <c:val>
            <c:numRef>
              <c:f>uniformcomparison!$B$8:$B$22</c:f>
              <c:numCache>
                <c:formatCode>0</c:formatCode>
                <c:ptCount val="1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</c:numCache>
            </c:numRef>
          </c:val>
        </c:ser>
        <c:ser>
          <c:idx val="1"/>
          <c:order val="1"/>
          <c:tx>
            <c:strRef>
              <c:f>uniformcomparison!$C$7</c:f>
              <c:strCache>
                <c:ptCount val="1"/>
                <c:pt idx="0">
                  <c:v>reported age 1</c:v>
                </c:pt>
              </c:strCache>
            </c:strRef>
          </c:tx>
          <c:marker>
            <c:symbol val="none"/>
          </c:marker>
          <c:val>
            <c:numRef>
              <c:f>uniformcomparison!$C$8:$C$22</c:f>
              <c:numCache>
                <c:formatCode>0</c:formatCode>
                <c:ptCount val="15"/>
                <c:pt idx="0">
                  <c:v>15000</c:v>
                </c:pt>
                <c:pt idx="1">
                  <c:v>30000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15000</c:v>
                </c:pt>
                <c:pt idx="6">
                  <c:v>30000</c:v>
                </c:pt>
                <c:pt idx="7">
                  <c:v>15000</c:v>
                </c:pt>
                <c:pt idx="8">
                  <c:v>20000</c:v>
                </c:pt>
                <c:pt idx="9">
                  <c:v>20000</c:v>
                </c:pt>
                <c:pt idx="10">
                  <c:v>15000</c:v>
                </c:pt>
                <c:pt idx="11">
                  <c:v>30000</c:v>
                </c:pt>
                <c:pt idx="12">
                  <c:v>15000</c:v>
                </c:pt>
                <c:pt idx="13">
                  <c:v>20000</c:v>
                </c:pt>
                <c:pt idx="14">
                  <c:v>20000</c:v>
                </c:pt>
              </c:numCache>
            </c:numRef>
          </c:val>
        </c:ser>
        <c:ser>
          <c:idx val="2"/>
          <c:order val="2"/>
          <c:tx>
            <c:strRef>
              <c:f>uniformcomparison!$D$7</c:f>
              <c:strCache>
                <c:ptCount val="1"/>
                <c:pt idx="0">
                  <c:v>reported age 2</c:v>
                </c:pt>
              </c:strCache>
            </c:strRef>
          </c:tx>
          <c:marker>
            <c:symbol val="none"/>
          </c:marker>
          <c:val>
            <c:numRef>
              <c:f>uniformcomparison!$D$8:$D$22</c:f>
              <c:numCache>
                <c:formatCode>0</c:formatCode>
                <c:ptCount val="15"/>
                <c:pt idx="0">
                  <c:v>17000</c:v>
                </c:pt>
                <c:pt idx="1">
                  <c:v>30000</c:v>
                </c:pt>
                <c:pt idx="2">
                  <c:v>17000</c:v>
                </c:pt>
                <c:pt idx="3">
                  <c:v>18000</c:v>
                </c:pt>
                <c:pt idx="4">
                  <c:v>18000</c:v>
                </c:pt>
                <c:pt idx="5">
                  <c:v>17000</c:v>
                </c:pt>
                <c:pt idx="6">
                  <c:v>30000</c:v>
                </c:pt>
                <c:pt idx="7">
                  <c:v>17000</c:v>
                </c:pt>
                <c:pt idx="8">
                  <c:v>18000</c:v>
                </c:pt>
                <c:pt idx="9">
                  <c:v>18000</c:v>
                </c:pt>
                <c:pt idx="10">
                  <c:v>17000</c:v>
                </c:pt>
                <c:pt idx="11">
                  <c:v>30000</c:v>
                </c:pt>
                <c:pt idx="12">
                  <c:v>17000</c:v>
                </c:pt>
                <c:pt idx="13">
                  <c:v>18000</c:v>
                </c:pt>
                <c:pt idx="14">
                  <c:v>18000</c:v>
                </c:pt>
              </c:numCache>
            </c:numRef>
          </c:val>
        </c:ser>
        <c:marker val="1"/>
        <c:axId val="94934144"/>
        <c:axId val="94935680"/>
      </c:lineChart>
      <c:catAx>
        <c:axId val="94934144"/>
        <c:scaling>
          <c:orientation val="minMax"/>
        </c:scaling>
        <c:axPos val="b"/>
        <c:numFmt formatCode="General" sourceLinked="1"/>
        <c:tickLblPos val="nextTo"/>
        <c:crossAx val="94935680"/>
        <c:crosses val="autoZero"/>
        <c:auto val="1"/>
        <c:lblAlgn val="ctr"/>
        <c:lblOffset val="100"/>
      </c:catAx>
      <c:valAx>
        <c:axId val="94935680"/>
        <c:scaling>
          <c:orientation val="minMax"/>
        </c:scaling>
        <c:axPos val="l"/>
        <c:majorGridlines/>
        <c:numFmt formatCode="0" sourceLinked="1"/>
        <c:tickLblPos val="nextTo"/>
        <c:crossAx val="9493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largerwindowuniform!$M$3</c:f>
              <c:strCache>
                <c:ptCount val="1"/>
                <c:pt idx="0">
                  <c:v>S-R</c:v>
                </c:pt>
              </c:strCache>
            </c:strRef>
          </c:tx>
          <c:marker>
            <c:symbol val="none"/>
          </c:marker>
          <c:val>
            <c:numRef>
              <c:f>largerwindowuniform!$M$4:$M$13</c:f>
              <c:numCache>
                <c:formatCode>General</c:formatCode>
                <c:ptCount val="10"/>
                <c:pt idx="0">
                  <c:v>-2.3809523809523836E-2</c:v>
                </c:pt>
                <c:pt idx="1">
                  <c:v>-2.3809523809523836E-2</c:v>
                </c:pt>
                <c:pt idx="2">
                  <c:v>-1.593526299408643E-2</c:v>
                </c:pt>
                <c:pt idx="3">
                  <c:v>0</c:v>
                </c:pt>
                <c:pt idx="4">
                  <c:v>-1.593526299408643E-2</c:v>
                </c:pt>
                <c:pt idx="5">
                  <c:v>-2.3809523809523836E-2</c:v>
                </c:pt>
                <c:pt idx="6">
                  <c:v>-2.3809523809523836E-2</c:v>
                </c:pt>
                <c:pt idx="7">
                  <c:v>-1.593526299408643E-2</c:v>
                </c:pt>
                <c:pt idx="8">
                  <c:v>0</c:v>
                </c:pt>
                <c:pt idx="9">
                  <c:v>-1.593526299408643E-2</c:v>
                </c:pt>
              </c:numCache>
            </c:numRef>
          </c:val>
        </c:ser>
        <c:marker val="1"/>
        <c:axId val="94947200"/>
        <c:axId val="94948736"/>
      </c:lineChart>
      <c:catAx>
        <c:axId val="94947200"/>
        <c:scaling>
          <c:orientation val="minMax"/>
        </c:scaling>
        <c:axPos val="b"/>
        <c:tickLblPos val="nextTo"/>
        <c:crossAx val="94948736"/>
        <c:crosses val="autoZero"/>
        <c:auto val="1"/>
        <c:lblAlgn val="ctr"/>
        <c:lblOffset val="100"/>
      </c:catAx>
      <c:valAx>
        <c:axId val="94948736"/>
        <c:scaling>
          <c:orientation val="minMax"/>
        </c:scaling>
        <c:axPos val="l"/>
        <c:majorGridlines/>
        <c:numFmt formatCode="General" sourceLinked="1"/>
        <c:tickLblPos val="nextTo"/>
        <c:crossAx val="9494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28</xdr:row>
      <xdr:rowOff>0</xdr:rowOff>
    </xdr:from>
    <xdr:to>
      <xdr:col>12</xdr:col>
      <xdr:colOff>0</xdr:colOff>
      <xdr:row>42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847724</xdr:colOff>
      <xdr:row>16</xdr:row>
      <xdr:rowOff>0</xdr:rowOff>
    </xdr:from>
    <xdr:to>
      <xdr:col>13</xdr:col>
      <xdr:colOff>761999</xdr:colOff>
      <xdr:row>24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28</xdr:row>
      <xdr:rowOff>0</xdr:rowOff>
    </xdr:from>
    <xdr:to>
      <xdr:col>14</xdr:col>
      <xdr:colOff>0</xdr:colOff>
      <xdr:row>42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200025</xdr:colOff>
      <xdr:row>25</xdr:row>
      <xdr:rowOff>85725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21</xdr:row>
      <xdr:rowOff>28575</xdr:rowOff>
    </xdr:from>
    <xdr:to>
      <xdr:col>16</xdr:col>
      <xdr:colOff>152400</xdr:colOff>
      <xdr:row>30</xdr:row>
      <xdr:rowOff>114300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66675</xdr:rowOff>
    </xdr:from>
    <xdr:to>
      <xdr:col>5</xdr:col>
      <xdr:colOff>609600</xdr:colOff>
      <xdr:row>38</xdr:row>
      <xdr:rowOff>142875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133350</xdr:rowOff>
    </xdr:from>
    <xdr:to>
      <xdr:col>5</xdr:col>
      <xdr:colOff>523875</xdr:colOff>
      <xdr:row>43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26</xdr:row>
      <xdr:rowOff>104775</xdr:rowOff>
    </xdr:from>
    <xdr:to>
      <xdr:col>11</xdr:col>
      <xdr:colOff>247650</xdr:colOff>
      <xdr:row>36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200025</xdr:colOff>
      <xdr:row>25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714375</xdr:colOff>
      <xdr:row>32</xdr:row>
      <xdr:rowOff>123825</xdr:rowOff>
    </xdr:from>
    <xdr:to>
      <xdr:col>17</xdr:col>
      <xdr:colOff>628650</xdr:colOff>
      <xdr:row>47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714375</xdr:colOff>
      <xdr:row>16</xdr:row>
      <xdr:rowOff>171450</xdr:rowOff>
    </xdr:from>
    <xdr:to>
      <xdr:col>17</xdr:col>
      <xdr:colOff>628650</xdr:colOff>
      <xdr:row>31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workbookViewId="0">
      <selection activeCell="F31" sqref="F31"/>
    </sheetView>
  </sheetViews>
  <sheetFormatPr baseColWidth="10" defaultRowHeight="15"/>
  <cols>
    <col min="3" max="4" width="13.85546875" bestFit="1" customWidth="1"/>
    <col min="5" max="5" width="12.42578125" bestFit="1" customWidth="1"/>
    <col min="10" max="10" width="12.7109375" bestFit="1" customWidth="1"/>
    <col min="13" max="13" width="12.7109375" bestFit="1" customWidth="1"/>
  </cols>
  <sheetData>
    <row r="2" spans="1:13">
      <c r="H2" s="3" t="s">
        <v>0</v>
      </c>
      <c r="I2" s="3"/>
      <c r="J2" s="3"/>
      <c r="K2" s="3" t="s">
        <v>1</v>
      </c>
      <c r="L2" s="3"/>
      <c r="M2" s="3"/>
    </row>
    <row r="3" spans="1:13"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</row>
    <row r="4" spans="1:13">
      <c r="G4" t="s">
        <v>5</v>
      </c>
      <c r="H4">
        <f ca="1">ABS(C11/SUM(C9:C13)*5-1)</f>
        <v>6.5083649810659949E-4</v>
      </c>
      <c r="I4">
        <f ca="1">EXP(ABS(LN(5*C11/SUM(C9:C13))))-1</f>
        <v>6.5083649810637745E-4</v>
      </c>
      <c r="J4">
        <f ca="1">H4-I4</f>
        <v>2.2204460492503131E-16</v>
      </c>
      <c r="K4">
        <f ca="1">ABS(D11/SUM(D9:D13)*5-1)</f>
        <v>3.3496500047780486E-3</v>
      </c>
      <c r="L4">
        <f ca="1">EXP(ABS(LN(5*D11/SUM(D9:D13))))-1</f>
        <v>3.3609078698402239E-3</v>
      </c>
      <c r="M4">
        <f ca="1">K4-L4</f>
        <v>-1.1257865062175298E-5</v>
      </c>
    </row>
    <row r="5" spans="1:13">
      <c r="G5" t="s">
        <v>6</v>
      </c>
      <c r="H5">
        <f t="shared" ref="H5:H13" ca="1" si="0">ABS(C12/SUM(C10:C14)*5-1)</f>
        <v>1.0587198486187166E-3</v>
      </c>
      <c r="I5">
        <f t="shared" ref="I5:I13" ca="1" si="1">EXP(ABS(LN(5*C12/SUM(C10:C14))))-1</f>
        <v>1.0598419243004198E-3</v>
      </c>
      <c r="J5">
        <f t="shared" ref="J5:J13" ca="1" si="2">H5-I5</f>
        <v>-1.122075681703194E-6</v>
      </c>
      <c r="K5">
        <f t="shared" ref="K5:K13" ca="1" si="3">ABS(D12/SUM(D10:D14)*5-1)</f>
        <v>5.0576809138792589E-3</v>
      </c>
      <c r="L5">
        <f t="shared" ref="L5:L13" ca="1" si="4">EXP(ABS(LN(5*D12/SUM(D10:D14))))-1</f>
        <v>5.0833910839422902E-3</v>
      </c>
      <c r="M5">
        <f t="shared" ref="M5:M13" ca="1" si="5">K5-L5</f>
        <v>-2.5710170063031335E-5</v>
      </c>
    </row>
    <row r="6" spans="1:13">
      <c r="B6" t="s">
        <v>7</v>
      </c>
      <c r="C6" t="s">
        <v>8</v>
      </c>
      <c r="D6" t="s">
        <v>9</v>
      </c>
      <c r="G6" t="s">
        <v>10</v>
      </c>
      <c r="H6">
        <f t="shared" ca="1" si="0"/>
        <v>1.0344328128488844E-2</v>
      </c>
      <c r="I6">
        <f t="shared" ca="1" si="1"/>
        <v>1.045245171881537E-2</v>
      </c>
      <c r="J6">
        <f t="shared" ca="1" si="2"/>
        <v>-1.0812359032652541E-4</v>
      </c>
      <c r="K6">
        <f t="shared" ca="1" si="3"/>
        <v>6.3433852674963376E-3</v>
      </c>
      <c r="L6">
        <f t="shared" ca="1" si="4"/>
        <v>6.3838806821652216E-3</v>
      </c>
      <c r="M6">
        <f t="shared" ca="1" si="5"/>
        <v>-4.0495414668884067E-5</v>
      </c>
    </row>
    <row r="7" spans="1:13">
      <c r="B7" s="1"/>
      <c r="C7" s="1"/>
      <c r="D7" s="1"/>
      <c r="G7" t="s">
        <v>11</v>
      </c>
      <c r="H7">
        <f t="shared" ca="1" si="0"/>
        <v>2.084542967570413E-2</v>
      </c>
      <c r="I7">
        <f t="shared" ca="1" si="1"/>
        <v>2.084542967570413E-2</v>
      </c>
      <c r="J7">
        <f t="shared" ca="1" si="2"/>
        <v>0</v>
      </c>
      <c r="K7">
        <f t="shared" ca="1" si="3"/>
        <v>2.084542967570413E-2</v>
      </c>
      <c r="L7">
        <f t="shared" ca="1" si="4"/>
        <v>2.084542967570413E-2</v>
      </c>
      <c r="M7">
        <f t="shared" ca="1" si="5"/>
        <v>0</v>
      </c>
    </row>
    <row r="8" spans="1:13">
      <c r="A8">
        <v>34</v>
      </c>
      <c r="B8" s="1">
        <f ca="1">500000+1000*RAND()-1000*RAND()</f>
        <v>500134.57509217074</v>
      </c>
      <c r="C8" s="1">
        <f ca="1">B8-5000</f>
        <v>495134.57509217074</v>
      </c>
      <c r="D8" s="1">
        <f ca="1">B8-3000</f>
        <v>497134.57509217074</v>
      </c>
      <c r="G8" t="s">
        <v>12</v>
      </c>
      <c r="H8">
        <f t="shared" ca="1" si="0"/>
        <v>1.0428980213778694E-2</v>
      </c>
      <c r="I8">
        <f t="shared" ca="1" si="1"/>
        <v>1.0538890090002306E-2</v>
      </c>
      <c r="J8">
        <f t="shared" ca="1" si="2"/>
        <v>-1.0990987622361281E-4</v>
      </c>
      <c r="K8">
        <f t="shared" ca="1" si="3"/>
        <v>6.4279736481244187E-3</v>
      </c>
      <c r="L8">
        <f t="shared" ca="1" si="4"/>
        <v>6.4695598080857231E-3</v>
      </c>
      <c r="M8">
        <f t="shared" ca="1" si="5"/>
        <v>-4.1586159961304325E-5</v>
      </c>
    </row>
    <row r="9" spans="1:13">
      <c r="A9">
        <v>35</v>
      </c>
      <c r="B9" s="1">
        <f t="shared" ref="B9:B22" ca="1" si="6">500000+1000*RAND()-1000*RAND()</f>
        <v>499220.0865289123</v>
      </c>
      <c r="C9" s="1">
        <f ca="1">B9+10000</f>
        <v>509220.0865289123</v>
      </c>
      <c r="D9" s="1">
        <f ca="1">B9+10000</f>
        <v>509220.0865289123</v>
      </c>
      <c r="G9" t="s">
        <v>13</v>
      </c>
      <c r="H9">
        <f t="shared" ca="1" si="0"/>
        <v>5.1384311872149091E-4</v>
      </c>
      <c r="I9">
        <f t="shared" ca="1" si="1"/>
        <v>5.1410728921430504E-4</v>
      </c>
      <c r="J9">
        <f t="shared" ca="1" si="2"/>
        <v>-2.6417049281413085E-7</v>
      </c>
      <c r="K9">
        <f t="shared" ca="1" si="3"/>
        <v>4.514719070292994E-3</v>
      </c>
      <c r="L9">
        <f t="shared" ca="1" si="4"/>
        <v>4.5351941980265043E-3</v>
      </c>
      <c r="M9">
        <f t="shared" ca="1" si="5"/>
        <v>-2.0475127733510234E-5</v>
      </c>
    </row>
    <row r="10" spans="1:13">
      <c r="A10">
        <v>36</v>
      </c>
      <c r="B10" s="1">
        <f t="shared" ca="1" si="6"/>
        <v>500899.684850291</v>
      </c>
      <c r="C10" s="1">
        <f ca="1">B10-5000</f>
        <v>495899.684850291</v>
      </c>
      <c r="D10" s="1">
        <f ca="1">B10-3000</f>
        <v>497899.684850291</v>
      </c>
      <c r="G10" t="s">
        <v>14</v>
      </c>
      <c r="H10">
        <f t="shared" ca="1" si="0"/>
        <v>7.1575734405615599E-4</v>
      </c>
      <c r="I10">
        <f t="shared" ca="1" si="1"/>
        <v>7.1575734405615599E-4</v>
      </c>
      <c r="J10">
        <f t="shared" ca="1" si="2"/>
        <v>0</v>
      </c>
      <c r="K10">
        <f t="shared" ca="1" si="3"/>
        <v>3.285573050894941E-3</v>
      </c>
      <c r="L10">
        <f t="shared" ca="1" si="4"/>
        <v>3.2964036258129603E-3</v>
      </c>
      <c r="M10">
        <f t="shared" ca="1" si="5"/>
        <v>-1.0830574918019309E-5</v>
      </c>
    </row>
    <row r="11" spans="1:13">
      <c r="A11">
        <v>37</v>
      </c>
      <c r="B11" s="1">
        <f t="shared" ca="1" si="6"/>
        <v>500264.57320959115</v>
      </c>
      <c r="C11" s="1">
        <f ca="1">B11</f>
        <v>500264.57320959115</v>
      </c>
      <c r="D11" s="1">
        <f ca="1">B11-2000</f>
        <v>498264.57320959115</v>
      </c>
      <c r="G11" t="s">
        <v>15</v>
      </c>
      <c r="H11">
        <f t="shared" ca="1" si="0"/>
        <v>1.0233337301522094E-2</v>
      </c>
      <c r="I11">
        <f t="shared" ca="1" si="1"/>
        <v>1.0339141221045178E-2</v>
      </c>
      <c r="J11">
        <f t="shared" ca="1" si="2"/>
        <v>-1.0580391952308421E-4</v>
      </c>
      <c r="K11">
        <f t="shared" ca="1" si="3"/>
        <v>6.2326055932768742E-3</v>
      </c>
      <c r="L11">
        <f t="shared" ca="1" si="4"/>
        <v>6.2716945920708866E-3</v>
      </c>
      <c r="M11">
        <f t="shared" ca="1" si="5"/>
        <v>-3.9088998794012397E-5</v>
      </c>
    </row>
    <row r="12" spans="1:13">
      <c r="A12">
        <v>38</v>
      </c>
      <c r="B12" s="1">
        <f t="shared" ca="1" si="6"/>
        <v>499600.40312934667</v>
      </c>
      <c r="C12" s="1">
        <f ca="1">B12</f>
        <v>499600.40312934667</v>
      </c>
      <c r="D12" s="1">
        <f ca="1">B12-2000</f>
        <v>497600.40312934667</v>
      </c>
      <c r="G12" t="s">
        <v>16</v>
      </c>
      <c r="H12">
        <f t="shared" ca="1" si="0"/>
        <v>1.9599183905824491E-2</v>
      </c>
      <c r="I12">
        <f t="shared" ca="1" si="1"/>
        <v>1.9599183905824491E-2</v>
      </c>
      <c r="J12">
        <f t="shared" ca="1" si="2"/>
        <v>0</v>
      </c>
      <c r="K12">
        <f t="shared" ca="1" si="3"/>
        <v>1.9599183905824491E-2</v>
      </c>
      <c r="L12">
        <f t="shared" ca="1" si="4"/>
        <v>1.9599183905824491E-2</v>
      </c>
      <c r="M12">
        <f t="shared" ca="1" si="5"/>
        <v>0</v>
      </c>
    </row>
    <row r="13" spans="1:13">
      <c r="A13">
        <v>39</v>
      </c>
      <c r="B13" s="1">
        <f t="shared" ca="1" si="6"/>
        <v>499711.22495662811</v>
      </c>
      <c r="C13" s="1">
        <f ca="1">B13-5000</f>
        <v>494711.22495662811</v>
      </c>
      <c r="D13" s="1">
        <f ca="1">B13-3000</f>
        <v>496711.22495662811</v>
      </c>
      <c r="G13" t="s">
        <v>17</v>
      </c>
      <c r="H13">
        <f t="shared" ca="1" si="0"/>
        <v>1.0233636178622718E-2</v>
      </c>
      <c r="I13">
        <f t="shared" ca="1" si="1"/>
        <v>1.0339446310452249E-2</v>
      </c>
      <c r="J13">
        <f t="shared" ca="1" si="2"/>
        <v>-1.0581013182953125E-4</v>
      </c>
      <c r="K13">
        <f t="shared" ca="1" si="3"/>
        <v>6.2348630586929188E-3</v>
      </c>
      <c r="L13">
        <f t="shared" ca="1" si="4"/>
        <v>6.2739804677423017E-3</v>
      </c>
      <c r="M13">
        <f t="shared" ca="1" si="5"/>
        <v>-3.9117409049382879E-5</v>
      </c>
    </row>
    <row r="14" spans="1:13">
      <c r="A14">
        <v>40</v>
      </c>
      <c r="B14" s="1">
        <f t="shared" ca="1" si="6"/>
        <v>500173.61676404555</v>
      </c>
      <c r="C14" s="1">
        <f ca="1">B14+10000</f>
        <v>510173.61676404555</v>
      </c>
      <c r="D14" s="1">
        <f ca="1">B14+10000</f>
        <v>510173.61676404555</v>
      </c>
    </row>
    <row r="15" spans="1:13">
      <c r="A15">
        <v>41</v>
      </c>
      <c r="B15" s="1">
        <f t="shared" ca="1" si="6"/>
        <v>499661.03269160516</v>
      </c>
      <c r="C15" s="1">
        <f ca="1">B15-5000</f>
        <v>494661.03269160516</v>
      </c>
      <c r="D15" s="1">
        <f ca="1">B15-3000</f>
        <v>496661.03269160516</v>
      </c>
      <c r="G15" t="s">
        <v>18</v>
      </c>
      <c r="H15">
        <f t="shared" ref="H15:M15" ca="1" si="7">SUM(H4:H13)</f>
        <v>8.4624052213443934E-2</v>
      </c>
      <c r="I15">
        <f t="shared" ca="1" si="7"/>
        <v>8.5055085977520983E-2</v>
      </c>
      <c r="J15">
        <f t="shared" ca="1" si="7"/>
        <v>-4.3103376407704896E-4</v>
      </c>
      <c r="K15">
        <f t="shared" ca="1" si="7"/>
        <v>8.1891064188964413E-2</v>
      </c>
      <c r="L15">
        <f t="shared" ca="1" si="7"/>
        <v>8.2119625909214733E-2</v>
      </c>
      <c r="M15">
        <f t="shared" ca="1" si="7"/>
        <v>-2.2856172025031984E-4</v>
      </c>
    </row>
    <row r="16" spans="1:13">
      <c r="A16">
        <v>42</v>
      </c>
      <c r="B16" s="1">
        <f t="shared" ca="1" si="6"/>
        <v>499633.66471718578</v>
      </c>
      <c r="C16" s="1">
        <f ca="1">B16</f>
        <v>499633.66471718578</v>
      </c>
      <c r="D16" s="1">
        <f ca="1">B16-2000</f>
        <v>497633.66471718578</v>
      </c>
    </row>
    <row r="17" spans="1:4">
      <c r="A17">
        <v>43</v>
      </c>
      <c r="B17" s="1">
        <f t="shared" ca="1" si="6"/>
        <v>500191.51560528093</v>
      </c>
      <c r="C17" s="1">
        <f ca="1">B17</f>
        <v>500191.51560528093</v>
      </c>
      <c r="D17" s="1">
        <f ca="1">B17-2000</f>
        <v>498191.51560528093</v>
      </c>
    </row>
    <row r="18" spans="1:4">
      <c r="A18">
        <v>44</v>
      </c>
      <c r="B18" s="1">
        <f t="shared" ca="1" si="6"/>
        <v>499792.8203526513</v>
      </c>
      <c r="C18" s="1">
        <f ca="1">B18-5000</f>
        <v>494792.8203526513</v>
      </c>
      <c r="D18" s="1">
        <f ca="1">B18-3000</f>
        <v>496792.8203526513</v>
      </c>
    </row>
    <row r="19" spans="1:4">
      <c r="A19">
        <v>45</v>
      </c>
      <c r="B19" s="1">
        <f t="shared" ca="1" si="6"/>
        <v>499889.74625163403</v>
      </c>
      <c r="C19" s="1">
        <f ca="1">B19+10000</f>
        <v>509889.74625163403</v>
      </c>
      <c r="D19" s="1">
        <f ca="1">B19+10000</f>
        <v>509889.74625163403</v>
      </c>
    </row>
    <row r="20" spans="1:4">
      <c r="A20">
        <v>46</v>
      </c>
      <c r="B20" s="1">
        <f t="shared" ca="1" si="6"/>
        <v>500035.01906043058</v>
      </c>
      <c r="C20" s="1">
        <f ca="1">B20-5000</f>
        <v>495035.01906043058</v>
      </c>
      <c r="D20" s="1">
        <f ca="1">B20-3000</f>
        <v>497035.01906043058</v>
      </c>
    </row>
    <row r="21" spans="1:4">
      <c r="A21">
        <v>47</v>
      </c>
      <c r="B21" s="1">
        <f t="shared" ca="1" si="6"/>
        <v>500533.00529572449</v>
      </c>
      <c r="C21" s="1">
        <f ca="1">B21</f>
        <v>500533.00529572449</v>
      </c>
      <c r="D21" s="1">
        <f ca="1">B21-2000</f>
        <v>498533.00529572449</v>
      </c>
    </row>
    <row r="22" spans="1:4">
      <c r="A22">
        <v>48</v>
      </c>
      <c r="B22" s="1">
        <f t="shared" ca="1" si="6"/>
        <v>500516.44434855785</v>
      </c>
      <c r="C22" s="1">
        <f ca="1">B22</f>
        <v>500516.44434855785</v>
      </c>
      <c r="D22" s="1">
        <f ca="1">B22-2000</f>
        <v>498516.44434855785</v>
      </c>
    </row>
    <row r="24" spans="1:4">
      <c r="A24" t="s">
        <v>19</v>
      </c>
      <c r="B24" s="2">
        <f ca="1">SUM(B7:B22)</f>
        <v>7500257.4128540568</v>
      </c>
      <c r="C24" s="2">
        <f t="shared" ref="C24:D24" ca="1" si="8">SUM(C7:C22)</f>
        <v>7500257.4128540568</v>
      </c>
      <c r="D24" s="2">
        <f t="shared" ca="1" si="8"/>
        <v>7500257.4128540568</v>
      </c>
    </row>
  </sheetData>
  <mergeCells count="2">
    <mergeCell ref="H2:J2"/>
    <mergeCell ref="K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4"/>
  <sheetViews>
    <sheetView tabSelected="1" topLeftCell="E1" workbookViewId="0">
      <selection activeCell="M16" sqref="M16"/>
    </sheetView>
  </sheetViews>
  <sheetFormatPr baseColWidth="10" defaultRowHeight="15"/>
  <cols>
    <col min="3" max="4" width="13.85546875" bestFit="1" customWidth="1"/>
    <col min="5" max="5" width="12.42578125" bestFit="1" customWidth="1"/>
    <col min="12" max="12" width="12.7109375" bestFit="1" customWidth="1"/>
    <col min="16" max="16" width="12.7109375" bestFit="1" customWidth="1"/>
  </cols>
  <sheetData>
    <row r="2" spans="1:17">
      <c r="H2" s="3" t="s">
        <v>0</v>
      </c>
      <c r="I2" s="3"/>
      <c r="J2" s="3"/>
      <c r="K2" s="3"/>
      <c r="L2" s="3"/>
      <c r="M2" s="3" t="s">
        <v>1</v>
      </c>
      <c r="N2" s="3"/>
      <c r="O2" s="3"/>
      <c r="P2" s="3"/>
    </row>
    <row r="3" spans="1:17">
      <c r="H3" t="s">
        <v>2</v>
      </c>
      <c r="I3" t="s">
        <v>3</v>
      </c>
      <c r="J3" t="s">
        <v>22</v>
      </c>
      <c r="K3" t="s">
        <v>22</v>
      </c>
      <c r="L3" t="s">
        <v>4</v>
      </c>
      <c r="M3" t="s">
        <v>2</v>
      </c>
      <c r="N3" t="s">
        <v>3</v>
      </c>
      <c r="O3" t="s">
        <v>22</v>
      </c>
      <c r="Q3" t="s">
        <v>4</v>
      </c>
    </row>
    <row r="4" spans="1:17">
      <c r="G4" t="s">
        <v>5</v>
      </c>
      <c r="H4">
        <f>ABS(C11/SUM(C9:C13)*5-1)</f>
        <v>0</v>
      </c>
      <c r="I4">
        <f>EXP(ABS(LN(5*C11/SUM(C9:C13))))-1</f>
        <v>0</v>
      </c>
      <c r="J4">
        <f>LN(5*C11/SUM(C9:C13))</f>
        <v>0</v>
      </c>
      <c r="K4">
        <f>ABS(J4)</f>
        <v>0</v>
      </c>
      <c r="L4">
        <f>H4-I4</f>
        <v>0</v>
      </c>
      <c r="M4">
        <f>ABS(D11/SUM(D9:D13)*5-1)</f>
        <v>0.10000000000000009</v>
      </c>
      <c r="N4">
        <f>EXP(ABS(LN(5*D11/SUM(D9:D13))))-1</f>
        <v>0.11111111111111116</v>
      </c>
      <c r="O4">
        <f>LN(5*D11/SUM(D9:D13))</f>
        <v>-0.10536051565782628</v>
      </c>
      <c r="P4">
        <f>ABS(O4)</f>
        <v>0.10536051565782628</v>
      </c>
      <c r="Q4">
        <f>M4-N4</f>
        <v>-1.1111111111111072E-2</v>
      </c>
    </row>
    <row r="5" spans="1:17">
      <c r="G5" t="s">
        <v>6</v>
      </c>
      <c r="H5">
        <f t="shared" ref="H5:H13" si="0">ABS(C12/SUM(C10:C14)*5-1)</f>
        <v>0</v>
      </c>
      <c r="I5">
        <f t="shared" ref="I5:I13" si="1">EXP(ABS(LN(5*C12/SUM(C10:C14))))-1</f>
        <v>0</v>
      </c>
      <c r="J5">
        <f t="shared" ref="J5:J13" si="2">LN(5*C12/SUM(C10:C14))</f>
        <v>0</v>
      </c>
      <c r="K5">
        <f t="shared" ref="K5:K13" si="3">ABS(J5)</f>
        <v>0</v>
      </c>
      <c r="L5">
        <f t="shared" ref="L5:L13" si="4">H5-I5</f>
        <v>0</v>
      </c>
      <c r="M5">
        <f t="shared" ref="M5:M13" si="5">ABS(D12/SUM(D10:D14)*5-1)</f>
        <v>0.10000000000000009</v>
      </c>
      <c r="N5">
        <f>EXP(ABS(LN(5*D12/SUM(D10:D14))))-1</f>
        <v>0.11111111111111116</v>
      </c>
      <c r="O5">
        <f t="shared" ref="O5:O13" si="6">LN(5*D12/SUM(D10:D14))</f>
        <v>-0.10536051565782628</v>
      </c>
      <c r="P5">
        <f t="shared" ref="P5:P13" si="7">ABS(O5)</f>
        <v>0.10536051565782628</v>
      </c>
      <c r="Q5">
        <f t="shared" ref="Q5:Q13" si="8">M5-N5</f>
        <v>-1.1111111111111072E-2</v>
      </c>
    </row>
    <row r="6" spans="1:17">
      <c r="G6" t="s">
        <v>10</v>
      </c>
      <c r="H6">
        <f t="shared" si="0"/>
        <v>0.25</v>
      </c>
      <c r="I6">
        <f t="shared" si="1"/>
        <v>0.33333333333333326</v>
      </c>
      <c r="J6">
        <f t="shared" si="2"/>
        <v>-0.2876820724517809</v>
      </c>
      <c r="K6">
        <f t="shared" si="3"/>
        <v>0.2876820724517809</v>
      </c>
      <c r="L6">
        <f t="shared" si="4"/>
        <v>-8.3333333333333259E-2</v>
      </c>
      <c r="M6">
        <f t="shared" si="5"/>
        <v>0.14999999999999991</v>
      </c>
      <c r="N6">
        <f>EXP(ABS(LN(5*D13/SUM(D11:D15))))-1</f>
        <v>0.17647058823529416</v>
      </c>
      <c r="O6">
        <f t="shared" si="6"/>
        <v>-0.16251892949777494</v>
      </c>
      <c r="P6">
        <f t="shared" si="7"/>
        <v>0.16251892949777494</v>
      </c>
      <c r="Q6">
        <f t="shared" si="8"/>
        <v>-2.6470588235294246E-2</v>
      </c>
    </row>
    <row r="7" spans="1:17">
      <c r="B7" t="s">
        <v>7</v>
      </c>
      <c r="C7" t="s">
        <v>8</v>
      </c>
      <c r="D7" t="s">
        <v>9</v>
      </c>
      <c r="G7" t="s">
        <v>11</v>
      </c>
      <c r="H7">
        <f t="shared" si="0"/>
        <v>0.5</v>
      </c>
      <c r="I7">
        <f t="shared" si="1"/>
        <v>0.5</v>
      </c>
      <c r="J7">
        <f t="shared" si="2"/>
        <v>0.40546510810816438</v>
      </c>
      <c r="K7">
        <f t="shared" si="3"/>
        <v>0.40546510810816438</v>
      </c>
      <c r="L7">
        <f t="shared" si="4"/>
        <v>0</v>
      </c>
      <c r="M7">
        <f t="shared" si="5"/>
        <v>0.5</v>
      </c>
      <c r="N7">
        <f>EXP(ABS(LN(5*D14/SUM(D12:D16))))-1</f>
        <v>0.5</v>
      </c>
      <c r="O7">
        <f>LN(5*D14/SUM(D12:D16))</f>
        <v>0.40546510810816438</v>
      </c>
      <c r="P7">
        <f t="shared" si="7"/>
        <v>0.40546510810816438</v>
      </c>
      <c r="Q7">
        <f t="shared" si="8"/>
        <v>0</v>
      </c>
    </row>
    <row r="8" spans="1:17">
      <c r="A8">
        <v>34</v>
      </c>
      <c r="B8" s="1">
        <v>20000</v>
      </c>
      <c r="C8" s="1">
        <f>B8-5000</f>
        <v>15000</v>
      </c>
      <c r="D8" s="1">
        <f>B8-3000</f>
        <v>17000</v>
      </c>
      <c r="G8" t="s">
        <v>12</v>
      </c>
      <c r="H8">
        <f t="shared" si="0"/>
        <v>0.25</v>
      </c>
      <c r="I8">
        <f t="shared" si="1"/>
        <v>0.33333333333333326</v>
      </c>
      <c r="J8">
        <f t="shared" si="2"/>
        <v>-0.2876820724517809</v>
      </c>
      <c r="K8">
        <f t="shared" si="3"/>
        <v>0.2876820724517809</v>
      </c>
      <c r="L8">
        <f t="shared" si="4"/>
        <v>-8.3333333333333259E-2</v>
      </c>
      <c r="M8">
        <f t="shared" si="5"/>
        <v>0.14999999999999991</v>
      </c>
      <c r="N8">
        <f>EXP(ABS(LN(5*D15/SUM(D13:D17))))-1</f>
        <v>0.17647058823529416</v>
      </c>
      <c r="O8">
        <f t="shared" si="6"/>
        <v>-0.16251892949777494</v>
      </c>
      <c r="P8">
        <f t="shared" si="7"/>
        <v>0.16251892949777494</v>
      </c>
      <c r="Q8">
        <f t="shared" si="8"/>
        <v>-2.6470588235294246E-2</v>
      </c>
    </row>
    <row r="9" spans="1:17">
      <c r="A9">
        <v>35</v>
      </c>
      <c r="B9" s="1">
        <v>20000</v>
      </c>
      <c r="C9" s="1">
        <f>B9+10000</f>
        <v>30000</v>
      </c>
      <c r="D9" s="1">
        <f>B9+10000</f>
        <v>30000</v>
      </c>
      <c r="E9">
        <f>ABS(C9-B9)</f>
        <v>10000</v>
      </c>
      <c r="F9">
        <f>ABS(D9-B9)</f>
        <v>10000</v>
      </c>
      <c r="G9" t="s">
        <v>13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0.10000000000000009</v>
      </c>
      <c r="N9">
        <f>EXP(ABS(LN(5*D16/SUM(D14:D18))))-1</f>
        <v>0.11111111111111116</v>
      </c>
      <c r="O9">
        <f t="shared" si="6"/>
        <v>-0.10536051565782628</v>
      </c>
      <c r="P9">
        <f t="shared" si="7"/>
        <v>0.10536051565782628</v>
      </c>
      <c r="Q9">
        <f t="shared" si="8"/>
        <v>-1.1111111111111072E-2</v>
      </c>
    </row>
    <row r="10" spans="1:17">
      <c r="A10">
        <v>36</v>
      </c>
      <c r="B10" s="1">
        <v>20000</v>
      </c>
      <c r="C10" s="1">
        <f>B10-5000</f>
        <v>15000</v>
      </c>
      <c r="D10" s="1">
        <f>B10-3000</f>
        <v>17000</v>
      </c>
      <c r="E10">
        <f t="shared" ref="E10:E22" si="9">ABS(C10-B10)</f>
        <v>5000</v>
      </c>
      <c r="F10">
        <f t="shared" ref="F10:F24" si="10">ABS(D10-B10)</f>
        <v>3000</v>
      </c>
      <c r="G10" t="s">
        <v>14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0.10000000000000009</v>
      </c>
      <c r="N10">
        <f>EXP(ABS(LN(5*D17/SUM(D15:D19))))-1</f>
        <v>0.11111111111111116</v>
      </c>
      <c r="O10">
        <f t="shared" si="6"/>
        <v>-0.10536051565782628</v>
      </c>
      <c r="P10">
        <f t="shared" si="7"/>
        <v>0.10536051565782628</v>
      </c>
      <c r="Q10">
        <f t="shared" si="8"/>
        <v>-1.1111111111111072E-2</v>
      </c>
    </row>
    <row r="11" spans="1:17">
      <c r="A11">
        <v>37</v>
      </c>
      <c r="B11" s="1">
        <v>20000</v>
      </c>
      <c r="C11" s="1">
        <f>B11</f>
        <v>20000</v>
      </c>
      <c r="D11" s="1">
        <f>B11-2000</f>
        <v>18000</v>
      </c>
      <c r="E11">
        <f t="shared" si="9"/>
        <v>0</v>
      </c>
      <c r="F11">
        <f t="shared" si="10"/>
        <v>2000</v>
      </c>
      <c r="G11" t="s">
        <v>15</v>
      </c>
      <c r="H11">
        <f t="shared" si="0"/>
        <v>0.25</v>
      </c>
      <c r="I11">
        <f t="shared" si="1"/>
        <v>0.33333333333333326</v>
      </c>
      <c r="J11">
        <f t="shared" si="2"/>
        <v>-0.2876820724517809</v>
      </c>
      <c r="K11">
        <f t="shared" si="3"/>
        <v>0.2876820724517809</v>
      </c>
      <c r="L11">
        <f t="shared" si="4"/>
        <v>-8.3333333333333259E-2</v>
      </c>
      <c r="M11">
        <f t="shared" si="5"/>
        <v>0.14999999999999991</v>
      </c>
      <c r="N11">
        <f>EXP(ABS(LN(5*D18/SUM(D16:D20))))-1</f>
        <v>0.17647058823529416</v>
      </c>
      <c r="O11">
        <f t="shared" si="6"/>
        <v>-0.16251892949777494</v>
      </c>
      <c r="P11">
        <f t="shared" si="7"/>
        <v>0.16251892949777494</v>
      </c>
      <c r="Q11">
        <f t="shared" si="8"/>
        <v>-2.6470588235294246E-2</v>
      </c>
    </row>
    <row r="12" spans="1:17">
      <c r="A12">
        <v>38</v>
      </c>
      <c r="B12" s="1">
        <v>20000</v>
      </c>
      <c r="C12" s="1">
        <f>B12</f>
        <v>20000</v>
      </c>
      <c r="D12" s="1">
        <f>B12-2000</f>
        <v>18000</v>
      </c>
      <c r="E12">
        <f t="shared" si="9"/>
        <v>0</v>
      </c>
      <c r="F12">
        <f t="shared" si="10"/>
        <v>2000</v>
      </c>
      <c r="G12" t="s">
        <v>16</v>
      </c>
      <c r="H12">
        <f>ABS(C19/SUM(C17:C21)*5-1)</f>
        <v>0.5</v>
      </c>
      <c r="I12">
        <f>EXP(ABS(LN(5*C19/SUM(C17:C21))))-1</f>
        <v>0.5</v>
      </c>
      <c r="J12">
        <f t="shared" si="2"/>
        <v>0.40546510810816438</v>
      </c>
      <c r="K12">
        <f t="shared" si="3"/>
        <v>0.40546510810816438</v>
      </c>
      <c r="L12">
        <f t="shared" si="4"/>
        <v>0</v>
      </c>
      <c r="M12">
        <f t="shared" si="5"/>
        <v>0.5</v>
      </c>
      <c r="N12">
        <f>EXP(ABS(LN(5*D19/SUM(D17:D21))))-1</f>
        <v>0.5</v>
      </c>
      <c r="O12">
        <f t="shared" si="6"/>
        <v>0.40546510810816438</v>
      </c>
      <c r="P12">
        <f t="shared" si="7"/>
        <v>0.40546510810816438</v>
      </c>
      <c r="Q12">
        <f t="shared" si="8"/>
        <v>0</v>
      </c>
    </row>
    <row r="13" spans="1:17">
      <c r="A13">
        <v>39</v>
      </c>
      <c r="B13" s="1">
        <v>20000</v>
      </c>
      <c r="C13" s="1">
        <f>B13-5000</f>
        <v>15000</v>
      </c>
      <c r="D13" s="1">
        <f>B13-3000</f>
        <v>17000</v>
      </c>
      <c r="E13">
        <f t="shared" si="9"/>
        <v>5000</v>
      </c>
      <c r="F13">
        <f t="shared" si="10"/>
        <v>3000</v>
      </c>
      <c r="G13" t="s">
        <v>17</v>
      </c>
      <c r="H13">
        <f>ABS(C20/SUM(C18:C22)*5-1)</f>
        <v>0.25</v>
      </c>
      <c r="I13">
        <f t="shared" si="1"/>
        <v>0.33333333333333326</v>
      </c>
      <c r="J13">
        <f t="shared" si="2"/>
        <v>-0.2876820724517809</v>
      </c>
      <c r="K13">
        <f t="shared" si="3"/>
        <v>0.2876820724517809</v>
      </c>
      <c r="L13">
        <f t="shared" si="4"/>
        <v>-8.3333333333333259E-2</v>
      </c>
      <c r="M13">
        <f t="shared" si="5"/>
        <v>0.14999999999999991</v>
      </c>
      <c r="N13">
        <f>EXP(ABS(LN(5*D20/SUM(D18:D22))))-1</f>
        <v>0.17647058823529416</v>
      </c>
      <c r="O13">
        <f>LN(5*D20/SUM(D18:D22))</f>
        <v>-0.16251892949777494</v>
      </c>
      <c r="P13">
        <f t="shared" si="7"/>
        <v>0.16251892949777494</v>
      </c>
      <c r="Q13">
        <f t="shared" si="8"/>
        <v>-2.6470588235294246E-2</v>
      </c>
    </row>
    <row r="14" spans="1:17">
      <c r="A14">
        <v>40</v>
      </c>
      <c r="B14" s="1">
        <v>20000</v>
      </c>
      <c r="C14" s="1">
        <f>B14+10000</f>
        <v>30000</v>
      </c>
      <c r="D14" s="1">
        <f>B14+10000</f>
        <v>30000</v>
      </c>
      <c r="E14">
        <f t="shared" si="9"/>
        <v>10000</v>
      </c>
      <c r="F14">
        <f t="shared" si="10"/>
        <v>10000</v>
      </c>
    </row>
    <row r="15" spans="1:17">
      <c r="A15">
        <v>41</v>
      </c>
      <c r="B15" s="1">
        <v>20000</v>
      </c>
      <c r="C15" s="1">
        <f>B15-5000</f>
        <v>15000</v>
      </c>
      <c r="D15" s="1">
        <f>B15-3000</f>
        <v>17000</v>
      </c>
      <c r="E15">
        <f t="shared" si="9"/>
        <v>5000</v>
      </c>
      <c r="F15">
        <f t="shared" si="10"/>
        <v>3000</v>
      </c>
      <c r="G15" t="s">
        <v>18</v>
      </c>
      <c r="H15">
        <f t="shared" ref="H15:P15" si="11">SUM(H4:H13)</f>
        <v>2</v>
      </c>
      <c r="I15">
        <f t="shared" si="11"/>
        <v>2.333333333333333</v>
      </c>
      <c r="J15" t="s">
        <v>23</v>
      </c>
      <c r="K15">
        <f>SUM(K4:K14)</f>
        <v>1.9616585060234524</v>
      </c>
      <c r="L15">
        <f t="shared" si="11"/>
        <v>-0.33333333333333304</v>
      </c>
      <c r="M15">
        <f t="shared" si="11"/>
        <v>2</v>
      </c>
      <c r="N15">
        <f>SUM(N4:N13)</f>
        <v>2.1503267973856213</v>
      </c>
      <c r="P15">
        <f t="shared" si="11"/>
        <v>1.8824479968387335</v>
      </c>
    </row>
    <row r="16" spans="1:17">
      <c r="A16">
        <v>42</v>
      </c>
      <c r="B16" s="1">
        <v>20000</v>
      </c>
      <c r="C16" s="1">
        <f>B16</f>
        <v>20000</v>
      </c>
      <c r="D16" s="1">
        <f>B16-2000</f>
        <v>18000</v>
      </c>
      <c r="E16">
        <f t="shared" si="9"/>
        <v>0</v>
      </c>
      <c r="F16">
        <f t="shared" si="10"/>
        <v>2000</v>
      </c>
    </row>
    <row r="17" spans="1:7">
      <c r="A17">
        <v>43</v>
      </c>
      <c r="B17" s="1">
        <v>20000</v>
      </c>
      <c r="C17" s="1">
        <f>B17</f>
        <v>20000</v>
      </c>
      <c r="D17" s="1">
        <f>B17-2000</f>
        <v>18000</v>
      </c>
      <c r="E17">
        <f t="shared" si="9"/>
        <v>0</v>
      </c>
      <c r="F17">
        <f t="shared" si="10"/>
        <v>2000</v>
      </c>
    </row>
    <row r="18" spans="1:7">
      <c r="A18">
        <v>44</v>
      </c>
      <c r="B18" s="1">
        <v>20000</v>
      </c>
      <c r="C18" s="1">
        <f>B18-5000</f>
        <v>15000</v>
      </c>
      <c r="D18" s="1">
        <f>B18-3000</f>
        <v>17000</v>
      </c>
      <c r="E18">
        <f t="shared" si="9"/>
        <v>5000</v>
      </c>
      <c r="F18">
        <f t="shared" si="10"/>
        <v>3000</v>
      </c>
    </row>
    <row r="19" spans="1:7">
      <c r="A19">
        <v>45</v>
      </c>
      <c r="B19" s="1">
        <v>20000</v>
      </c>
      <c r="C19" s="1">
        <f>B19+10000</f>
        <v>30000</v>
      </c>
      <c r="D19" s="1">
        <f>B19+10000</f>
        <v>30000</v>
      </c>
      <c r="E19">
        <f t="shared" si="9"/>
        <v>10000</v>
      </c>
      <c r="F19">
        <f t="shared" si="10"/>
        <v>10000</v>
      </c>
    </row>
    <row r="20" spans="1:7">
      <c r="A20">
        <v>46</v>
      </c>
      <c r="B20" s="1">
        <v>20000</v>
      </c>
      <c r="C20" s="1">
        <f>B20-5000</f>
        <v>15000</v>
      </c>
      <c r="D20" s="1">
        <f>B20-3000</f>
        <v>17000</v>
      </c>
      <c r="E20">
        <f t="shared" si="9"/>
        <v>5000</v>
      </c>
      <c r="F20">
        <f t="shared" si="10"/>
        <v>3000</v>
      </c>
    </row>
    <row r="21" spans="1:7">
      <c r="A21">
        <v>47</v>
      </c>
      <c r="B21" s="1">
        <v>20000</v>
      </c>
      <c r="C21" s="1">
        <f>B21</f>
        <v>20000</v>
      </c>
      <c r="D21" s="1">
        <f>B21-2000</f>
        <v>18000</v>
      </c>
      <c r="E21">
        <f t="shared" si="9"/>
        <v>0</v>
      </c>
      <c r="F21">
        <f t="shared" si="10"/>
        <v>2000</v>
      </c>
    </row>
    <row r="22" spans="1:7">
      <c r="A22">
        <v>48</v>
      </c>
      <c r="B22" s="1">
        <v>20000</v>
      </c>
      <c r="C22" s="1">
        <f>B22</f>
        <v>20000</v>
      </c>
      <c r="D22" s="1">
        <f>B22-2000</f>
        <v>18000</v>
      </c>
      <c r="E22">
        <f t="shared" si="9"/>
        <v>0</v>
      </c>
      <c r="F22">
        <f t="shared" si="10"/>
        <v>2000</v>
      </c>
    </row>
    <row r="23" spans="1:7">
      <c r="E23">
        <f>SUM(E9:E22)</f>
        <v>55000</v>
      </c>
      <c r="F23">
        <f>SUM(F9:F22)</f>
        <v>57000</v>
      </c>
      <c r="G23" t="s">
        <v>24</v>
      </c>
    </row>
    <row r="24" spans="1:7">
      <c r="A24" t="s">
        <v>19</v>
      </c>
      <c r="B24" s="2">
        <f>SUM(B7:B22)</f>
        <v>300000</v>
      </c>
      <c r="C24" s="2">
        <f t="shared" ref="C24:D24" si="12">SUM(C7:C22)</f>
        <v>300000</v>
      </c>
      <c r="D24" s="2">
        <f t="shared" si="12"/>
        <v>300000</v>
      </c>
      <c r="E24">
        <f>E23/C24</f>
        <v>0.18333333333333332</v>
      </c>
      <c r="F24">
        <f>F23/D24</f>
        <v>0.19</v>
      </c>
    </row>
  </sheetData>
  <mergeCells count="2">
    <mergeCell ref="H2:L2"/>
    <mergeCell ref="M2: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H15" sqref="H15:I15"/>
    </sheetView>
  </sheetViews>
  <sheetFormatPr baseColWidth="10" defaultRowHeight="15"/>
  <cols>
    <col min="3" max="4" width="13.85546875" bestFit="1" customWidth="1"/>
    <col min="5" max="5" width="12.42578125" bestFit="1" customWidth="1"/>
    <col min="10" max="10" width="12.7109375" bestFit="1" customWidth="1"/>
    <col min="13" max="13" width="12.7109375" bestFit="1" customWidth="1"/>
  </cols>
  <sheetData>
    <row r="1" spans="1:13">
      <c r="B1" t="s">
        <v>20</v>
      </c>
    </row>
    <row r="2" spans="1:13">
      <c r="H2" s="3" t="s">
        <v>0</v>
      </c>
      <c r="I2" s="3"/>
      <c r="J2" s="3"/>
      <c r="K2" s="3" t="s">
        <v>1</v>
      </c>
      <c r="L2" s="3"/>
      <c r="M2" s="3"/>
    </row>
    <row r="3" spans="1:13"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</row>
    <row r="4" spans="1:13">
      <c r="G4" t="s">
        <v>5</v>
      </c>
      <c r="H4">
        <f>ABS(C11/SUM(C8:C14)*7-1)</f>
        <v>3.4482758620689724E-2</v>
      </c>
      <c r="I4">
        <f>EXP(ABS(LN(7*C11/SUM(C8:C14))))-1</f>
        <v>3.5714285714285587E-2</v>
      </c>
      <c r="J4">
        <f>H4-I4</f>
        <v>-1.2315270935958633E-3</v>
      </c>
      <c r="K4">
        <f>ABS(D11/SUM(D8:D14)*7-1)</f>
        <v>0.1428571428571429</v>
      </c>
      <c r="L4">
        <f>EXP(ABS(LN(7*D11/SUM(D8:D14))))-1</f>
        <v>0.16666666666666674</v>
      </c>
      <c r="M4">
        <f>K4-L4</f>
        <v>-2.3809523809523836E-2</v>
      </c>
    </row>
    <row r="5" spans="1:13">
      <c r="G5" t="s">
        <v>6</v>
      </c>
      <c r="H5">
        <f t="shared" ref="H5:H13" si="0">ABS(C12/SUM(C9:C15)*7-1)</f>
        <v>3.4482758620689724E-2</v>
      </c>
      <c r="I5">
        <f t="shared" ref="I5:I13" si="1">EXP(ABS(LN(7*C12/SUM(C9:C15))))-1</f>
        <v>3.5714285714285587E-2</v>
      </c>
      <c r="J5">
        <f t="shared" ref="J5:J13" si="2">H5-I5</f>
        <v>-1.2315270935958633E-3</v>
      </c>
      <c r="K5">
        <f t="shared" ref="K5:K13" si="3">ABS(D12/SUM(D9:D15)*7-1)</f>
        <v>0.1428571428571429</v>
      </c>
      <c r="L5">
        <f t="shared" ref="L5:L13" si="4">EXP(ABS(LN(7*D12/SUM(D9:D15))))-1</f>
        <v>0.16666666666666674</v>
      </c>
      <c r="M5">
        <f t="shared" ref="M5:M13" si="5">K5-L5</f>
        <v>-2.3809523809523836E-2</v>
      </c>
    </row>
    <row r="6" spans="1:13">
      <c r="B6" t="s">
        <v>7</v>
      </c>
      <c r="C6" t="s">
        <v>8</v>
      </c>
      <c r="D6" t="s">
        <v>9</v>
      </c>
      <c r="G6" t="s">
        <v>10</v>
      </c>
      <c r="H6">
        <f t="shared" si="0"/>
        <v>0.22222222222222232</v>
      </c>
      <c r="I6">
        <f t="shared" si="1"/>
        <v>0.28571428571428559</v>
      </c>
      <c r="J6">
        <f t="shared" si="2"/>
        <v>-6.3492063492063266E-2</v>
      </c>
      <c r="K6">
        <f t="shared" si="3"/>
        <v>0.11851851851851858</v>
      </c>
      <c r="L6">
        <f t="shared" si="4"/>
        <v>0.13445378151260501</v>
      </c>
      <c r="M6">
        <f t="shared" si="5"/>
        <v>-1.593526299408643E-2</v>
      </c>
    </row>
    <row r="7" spans="1:13">
      <c r="A7">
        <v>33</v>
      </c>
      <c r="B7" s="1">
        <v>20000</v>
      </c>
      <c r="C7" s="1">
        <f>B7</f>
        <v>20000</v>
      </c>
      <c r="D7" s="1">
        <f>C7</f>
        <v>20000</v>
      </c>
      <c r="G7" t="s">
        <v>11</v>
      </c>
      <c r="H7">
        <f t="shared" si="0"/>
        <v>0.5</v>
      </c>
      <c r="I7">
        <f t="shared" si="1"/>
        <v>0.5</v>
      </c>
      <c r="J7">
        <f t="shared" si="2"/>
        <v>0</v>
      </c>
      <c r="K7">
        <f t="shared" si="3"/>
        <v>0.54411764705882337</v>
      </c>
      <c r="L7">
        <f t="shared" si="4"/>
        <v>0.54411764705882359</v>
      </c>
      <c r="M7">
        <f t="shared" si="5"/>
        <v>0</v>
      </c>
    </row>
    <row r="8" spans="1:13">
      <c r="A8">
        <v>34</v>
      </c>
      <c r="B8" s="1">
        <v>20000</v>
      </c>
      <c r="C8" s="1">
        <f>B8-5000</f>
        <v>15000</v>
      </c>
      <c r="D8" s="1">
        <f>B8-3000</f>
        <v>17000</v>
      </c>
      <c r="G8" t="s">
        <v>12</v>
      </c>
      <c r="H8">
        <f t="shared" si="0"/>
        <v>0.22222222222222232</v>
      </c>
      <c r="I8">
        <f t="shared" si="1"/>
        <v>0.28571428571428559</v>
      </c>
      <c r="J8">
        <f t="shared" si="2"/>
        <v>-6.3492063492063266E-2</v>
      </c>
      <c r="K8">
        <f t="shared" si="3"/>
        <v>0.11851851851851858</v>
      </c>
      <c r="L8">
        <f t="shared" si="4"/>
        <v>0.13445378151260501</v>
      </c>
      <c r="M8">
        <f t="shared" si="5"/>
        <v>-1.593526299408643E-2</v>
      </c>
    </row>
    <row r="9" spans="1:13">
      <c r="A9">
        <v>35</v>
      </c>
      <c r="B9" s="1">
        <v>20000</v>
      </c>
      <c r="C9" s="1">
        <f>B9+10000</f>
        <v>30000</v>
      </c>
      <c r="D9" s="1">
        <f>B9+10000</f>
        <v>30000</v>
      </c>
      <c r="G9" t="s">
        <v>13</v>
      </c>
      <c r="H9">
        <f t="shared" si="0"/>
        <v>3.4482758620689724E-2</v>
      </c>
      <c r="I9">
        <f t="shared" si="1"/>
        <v>3.5714285714285587E-2</v>
      </c>
      <c r="J9">
        <f t="shared" si="2"/>
        <v>-1.2315270935958633E-3</v>
      </c>
      <c r="K9">
        <f t="shared" si="3"/>
        <v>0.1428571428571429</v>
      </c>
      <c r="L9">
        <f t="shared" si="4"/>
        <v>0.16666666666666674</v>
      </c>
      <c r="M9">
        <f t="shared" si="5"/>
        <v>-2.3809523809523836E-2</v>
      </c>
    </row>
    <row r="10" spans="1:13">
      <c r="A10">
        <v>36</v>
      </c>
      <c r="B10" s="1">
        <v>20000</v>
      </c>
      <c r="C10" s="1">
        <f>B10-5000</f>
        <v>15000</v>
      </c>
      <c r="D10" s="1">
        <f>B10-3000</f>
        <v>17000</v>
      </c>
      <c r="G10" t="s">
        <v>14</v>
      </c>
      <c r="H10">
        <f t="shared" si="0"/>
        <v>3.4482758620689724E-2</v>
      </c>
      <c r="I10">
        <f t="shared" si="1"/>
        <v>3.5714285714285587E-2</v>
      </c>
      <c r="J10">
        <f t="shared" si="2"/>
        <v>-1.2315270935958633E-3</v>
      </c>
      <c r="K10">
        <f t="shared" si="3"/>
        <v>0.1428571428571429</v>
      </c>
      <c r="L10">
        <f t="shared" si="4"/>
        <v>0.16666666666666674</v>
      </c>
      <c r="M10">
        <f t="shared" si="5"/>
        <v>-2.3809523809523836E-2</v>
      </c>
    </row>
    <row r="11" spans="1:13">
      <c r="A11">
        <v>37</v>
      </c>
      <c r="B11" s="1">
        <v>20000</v>
      </c>
      <c r="C11" s="1">
        <f>B11</f>
        <v>20000</v>
      </c>
      <c r="D11" s="1">
        <f>B11-2000</f>
        <v>18000</v>
      </c>
      <c r="G11" t="s">
        <v>15</v>
      </c>
      <c r="H11">
        <f t="shared" si="0"/>
        <v>0.22222222222222232</v>
      </c>
      <c r="I11">
        <f t="shared" si="1"/>
        <v>0.28571428571428559</v>
      </c>
      <c r="J11">
        <f t="shared" si="2"/>
        <v>-6.3492063492063266E-2</v>
      </c>
      <c r="K11">
        <f t="shared" si="3"/>
        <v>0.11851851851851858</v>
      </c>
      <c r="L11">
        <f t="shared" si="4"/>
        <v>0.13445378151260501</v>
      </c>
      <c r="M11">
        <f t="shared" si="5"/>
        <v>-1.593526299408643E-2</v>
      </c>
    </row>
    <row r="12" spans="1:13">
      <c r="A12">
        <v>38</v>
      </c>
      <c r="B12" s="1">
        <v>20000</v>
      </c>
      <c r="C12" s="1">
        <f>B12</f>
        <v>20000</v>
      </c>
      <c r="D12" s="1">
        <f>B12-2000</f>
        <v>18000</v>
      </c>
      <c r="G12" t="s">
        <v>16</v>
      </c>
      <c r="H12">
        <f t="shared" si="0"/>
        <v>0.5</v>
      </c>
      <c r="I12">
        <f t="shared" si="1"/>
        <v>0.5</v>
      </c>
      <c r="J12">
        <f t="shared" si="2"/>
        <v>0</v>
      </c>
      <c r="K12">
        <f t="shared" si="3"/>
        <v>0.54411764705882337</v>
      </c>
      <c r="L12">
        <f t="shared" si="4"/>
        <v>0.54411764705882359</v>
      </c>
      <c r="M12">
        <f t="shared" si="5"/>
        <v>0</v>
      </c>
    </row>
    <row r="13" spans="1:13">
      <c r="A13">
        <v>39</v>
      </c>
      <c r="B13" s="1">
        <v>20000</v>
      </c>
      <c r="C13" s="1">
        <f>B13-5000</f>
        <v>15000</v>
      </c>
      <c r="D13" s="1">
        <f>B13-3000</f>
        <v>17000</v>
      </c>
      <c r="G13" t="s">
        <v>17</v>
      </c>
      <c r="H13">
        <f t="shared" si="0"/>
        <v>0.22222222222222232</v>
      </c>
      <c r="I13">
        <f t="shared" si="1"/>
        <v>0.28571428571428559</v>
      </c>
      <c r="J13">
        <f t="shared" si="2"/>
        <v>-6.3492063492063266E-2</v>
      </c>
      <c r="K13">
        <f t="shared" si="3"/>
        <v>0.11851851851851858</v>
      </c>
      <c r="L13">
        <f t="shared" si="4"/>
        <v>0.13445378151260501</v>
      </c>
      <c r="M13">
        <f t="shared" si="5"/>
        <v>-1.593526299408643E-2</v>
      </c>
    </row>
    <row r="14" spans="1:13">
      <c r="A14">
        <v>40</v>
      </c>
      <c r="B14" s="1">
        <v>20000</v>
      </c>
      <c r="C14" s="1">
        <f>B14+10000</f>
        <v>30000</v>
      </c>
      <c r="D14" s="1">
        <f>B14+10000</f>
        <v>30000</v>
      </c>
    </row>
    <row r="15" spans="1:13">
      <c r="A15">
        <v>41</v>
      </c>
      <c r="B15" s="1">
        <v>20000</v>
      </c>
      <c r="C15" s="1">
        <f>B15-5000</f>
        <v>15000</v>
      </c>
      <c r="D15" s="1">
        <f>B15-3000</f>
        <v>17000</v>
      </c>
      <c r="G15" t="s">
        <v>18</v>
      </c>
      <c r="H15">
        <f t="shared" ref="H15:M15" si="6">SUM(H4:H13)</f>
        <v>2.0268199233716482</v>
      </c>
      <c r="I15">
        <f t="shared" si="6"/>
        <v>2.2857142857142847</v>
      </c>
      <c r="J15">
        <f t="shared" si="6"/>
        <v>-0.25889436234263652</v>
      </c>
      <c r="K15">
        <f t="shared" si="6"/>
        <v>2.1337379396202927</v>
      </c>
      <c r="L15">
        <f t="shared" si="6"/>
        <v>2.2927170868347342</v>
      </c>
      <c r="M15">
        <f t="shared" si="6"/>
        <v>-0.15897914721444106</v>
      </c>
    </row>
    <row r="16" spans="1:13">
      <c r="A16">
        <v>42</v>
      </c>
      <c r="B16" s="1">
        <v>20000</v>
      </c>
      <c r="C16" s="1">
        <f>B16</f>
        <v>20000</v>
      </c>
      <c r="D16" s="1">
        <f>B16-2000</f>
        <v>18000</v>
      </c>
    </row>
    <row r="17" spans="1:13">
      <c r="A17">
        <v>43</v>
      </c>
      <c r="B17" s="1">
        <v>20000</v>
      </c>
      <c r="C17" s="1">
        <f>B17</f>
        <v>20000</v>
      </c>
      <c r="D17" s="1">
        <f>B17-2000</f>
        <v>18000</v>
      </c>
      <c r="M17" t="s">
        <v>21</v>
      </c>
    </row>
    <row r="18" spans="1:13">
      <c r="A18">
        <v>44</v>
      </c>
      <c r="B18" s="1">
        <v>20000</v>
      </c>
      <c r="C18" s="1">
        <f>B18-5000</f>
        <v>15000</v>
      </c>
      <c r="D18" s="1">
        <f>B18-3000</f>
        <v>17000</v>
      </c>
    </row>
    <row r="19" spans="1:13">
      <c r="A19">
        <v>45</v>
      </c>
      <c r="B19" s="1">
        <v>20000</v>
      </c>
      <c r="C19" s="1">
        <f>B19+10000</f>
        <v>30000</v>
      </c>
      <c r="D19" s="1">
        <f>B19+10000</f>
        <v>30000</v>
      </c>
    </row>
    <row r="20" spans="1:13">
      <c r="A20">
        <v>46</v>
      </c>
      <c r="B20" s="1">
        <v>20000</v>
      </c>
      <c r="C20" s="1">
        <f>B20-5000</f>
        <v>15000</v>
      </c>
      <c r="D20" s="1">
        <f>B20-3000</f>
        <v>17000</v>
      </c>
    </row>
    <row r="21" spans="1:13">
      <c r="A21">
        <v>47</v>
      </c>
      <c r="B21" s="1">
        <v>20000</v>
      </c>
      <c r="C21" s="1">
        <f>B21</f>
        <v>20000</v>
      </c>
      <c r="D21" s="1">
        <f>B21-2000</f>
        <v>18000</v>
      </c>
    </row>
    <row r="22" spans="1:13">
      <c r="A22">
        <v>48</v>
      </c>
      <c r="B22" s="1">
        <v>20000</v>
      </c>
      <c r="C22" s="1">
        <f>B22</f>
        <v>20000</v>
      </c>
      <c r="D22" s="1">
        <f>B22-2000</f>
        <v>18000</v>
      </c>
    </row>
    <row r="23" spans="1:13">
      <c r="A23">
        <v>49</v>
      </c>
      <c r="B23" s="1">
        <v>20000</v>
      </c>
      <c r="C23" s="1">
        <f>B23-5000</f>
        <v>15000</v>
      </c>
      <c r="D23" s="1">
        <f>B23-3000</f>
        <v>17000</v>
      </c>
    </row>
    <row r="24" spans="1:13">
      <c r="A24" t="s">
        <v>19</v>
      </c>
      <c r="B24" s="1">
        <v>20000</v>
      </c>
      <c r="C24" s="2">
        <f t="shared" ref="C24:D24" si="7">SUM(C7:C22)</f>
        <v>320000</v>
      </c>
      <c r="D24" s="2">
        <f t="shared" si="7"/>
        <v>320000</v>
      </c>
    </row>
  </sheetData>
  <mergeCells count="2">
    <mergeCell ref="H2:J2"/>
    <mergeCell ref="K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comparison</vt:lpstr>
      <vt:lpstr>uniformcomparison</vt:lpstr>
      <vt:lpstr>largerwindowuniform</vt:lpstr>
      <vt:lpstr>Feuil3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Remund</dc:creator>
  <cp:lastModifiedBy>referee</cp:lastModifiedBy>
  <dcterms:created xsi:type="dcterms:W3CDTF">2011-12-14T14:46:59Z</dcterms:created>
  <dcterms:modified xsi:type="dcterms:W3CDTF">2011-12-15T14:35:49Z</dcterms:modified>
</cp:coreProperties>
</file>