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15" windowHeight="11820"/>
  </bookViews>
  <sheets>
    <sheet name="linearity" sheetId="1" r:id="rId1"/>
    <sheet name="Philippines 1990" sheetId="3" r:id="rId2"/>
    <sheet name="Spain 1908" sheetId="6" r:id="rId3"/>
  </sheets>
  <calcPr calcId="125725"/>
</workbook>
</file>

<file path=xl/calcChain.xml><?xml version="1.0" encoding="utf-8"?>
<calcChain xmlns="http://schemas.openxmlformats.org/spreadsheetml/2006/main">
  <c r="G4" i="6"/>
  <c r="G6"/>
  <c r="F4"/>
  <c r="H8"/>
  <c r="I8" s="1"/>
  <c r="H7"/>
  <c r="H6"/>
  <c r="I7"/>
  <c r="I6"/>
  <c r="H34"/>
  <c r="H24"/>
  <c r="G24"/>
  <c r="D66"/>
  <c r="E66" s="1"/>
  <c r="C66"/>
  <c r="D65"/>
  <c r="E65" s="1"/>
  <c r="C65"/>
  <c r="D64"/>
  <c r="E64" s="1"/>
  <c r="C64"/>
  <c r="D63"/>
  <c r="E63" s="1"/>
  <c r="C63"/>
  <c r="D62"/>
  <c r="E62" s="1"/>
  <c r="C62"/>
  <c r="D61"/>
  <c r="E61" s="1"/>
  <c r="C61"/>
  <c r="D60"/>
  <c r="E60" s="1"/>
  <c r="C60"/>
  <c r="D59"/>
  <c r="E59" s="1"/>
  <c r="C59"/>
  <c r="E58"/>
  <c r="D58"/>
  <c r="C58"/>
  <c r="D57"/>
  <c r="E57" s="1"/>
  <c r="C57"/>
  <c r="D56"/>
  <c r="E56" s="1"/>
  <c r="C56"/>
  <c r="D55"/>
  <c r="E55" s="1"/>
  <c r="C55"/>
  <c r="E54"/>
  <c r="D54"/>
  <c r="C54"/>
  <c r="D53"/>
  <c r="E53" s="1"/>
  <c r="C53"/>
  <c r="D52"/>
  <c r="E52" s="1"/>
  <c r="C52"/>
  <c r="D51"/>
  <c r="E51" s="1"/>
  <c r="C51"/>
  <c r="E50"/>
  <c r="D50"/>
  <c r="C50"/>
  <c r="D49"/>
  <c r="E49" s="1"/>
  <c r="C49"/>
  <c r="D48"/>
  <c r="E48" s="1"/>
  <c r="C48"/>
  <c r="D47"/>
  <c r="E47" s="1"/>
  <c r="C47"/>
  <c r="D46"/>
  <c r="E46" s="1"/>
  <c r="C46"/>
  <c r="D45"/>
  <c r="E45" s="1"/>
  <c r="C45"/>
  <c r="D44"/>
  <c r="E44" s="1"/>
  <c r="C44"/>
  <c r="D43"/>
  <c r="E43" s="1"/>
  <c r="C43"/>
  <c r="D42"/>
  <c r="E42" s="1"/>
  <c r="C42"/>
  <c r="D41"/>
  <c r="E41" s="1"/>
  <c r="C41"/>
  <c r="D40"/>
  <c r="E40" s="1"/>
  <c r="C40"/>
  <c r="D39"/>
  <c r="E39" s="1"/>
  <c r="C39"/>
  <c r="D38"/>
  <c r="E38" s="1"/>
  <c r="C38"/>
  <c r="E37"/>
  <c r="D37"/>
  <c r="C37"/>
  <c r="D36"/>
  <c r="H45" s="1"/>
  <c r="I45" s="1"/>
  <c r="C36"/>
  <c r="D35"/>
  <c r="H44" s="1"/>
  <c r="I44" s="1"/>
  <c r="C35"/>
  <c r="D34"/>
  <c r="H43" s="1"/>
  <c r="I43" s="1"/>
  <c r="C34"/>
  <c r="G33"/>
  <c r="H33" s="1"/>
  <c r="D33"/>
  <c r="H42" s="1"/>
  <c r="I42" s="1"/>
  <c r="C33"/>
  <c r="G30" s="1"/>
  <c r="H30" s="1"/>
  <c r="G32"/>
  <c r="H32" s="1"/>
  <c r="D32"/>
  <c r="H41" s="1"/>
  <c r="I41" s="1"/>
  <c r="C32"/>
  <c r="G31"/>
  <c r="H31" s="1"/>
  <c r="D31"/>
  <c r="H40" s="1"/>
  <c r="I40" s="1"/>
  <c r="C31"/>
  <c r="G28" s="1"/>
  <c r="H28" s="1"/>
  <c r="D30"/>
  <c r="H39" s="1"/>
  <c r="I39" s="1"/>
  <c r="C30"/>
  <c r="G29"/>
  <c r="H29" s="1"/>
  <c r="D29"/>
  <c r="H38" s="1"/>
  <c r="I38" s="1"/>
  <c r="C29"/>
  <c r="G26" s="1"/>
  <c r="H26" s="1"/>
  <c r="D28"/>
  <c r="H37" s="1"/>
  <c r="I37" s="1"/>
  <c r="C28"/>
  <c r="G27"/>
  <c r="H27" s="1"/>
  <c r="D27"/>
  <c r="H36" s="1"/>
  <c r="I36" s="1"/>
  <c r="C27"/>
  <c r="G25"/>
  <c r="H25" s="1"/>
  <c r="G21"/>
  <c r="H21" s="1"/>
  <c r="G20"/>
  <c r="H20" s="1"/>
  <c r="K44" s="1"/>
  <c r="G19"/>
  <c r="H19" s="1"/>
  <c r="H18"/>
  <c r="K42" s="1"/>
  <c r="G18"/>
  <c r="G17"/>
  <c r="H17" s="1"/>
  <c r="G16"/>
  <c r="H16" s="1"/>
  <c r="K40" s="1"/>
  <c r="G15"/>
  <c r="H15" s="1"/>
  <c r="H14"/>
  <c r="K38" s="1"/>
  <c r="G14"/>
  <c r="G13"/>
  <c r="H13" s="1"/>
  <c r="G12"/>
  <c r="H12" s="1"/>
  <c r="K36" s="1"/>
  <c r="H4"/>
  <c r="N47" i="3"/>
  <c r="L47"/>
  <c r="K37"/>
  <c r="K38"/>
  <c r="K39"/>
  <c r="K40"/>
  <c r="K41"/>
  <c r="K42"/>
  <c r="K43"/>
  <c r="K44"/>
  <c r="K45"/>
  <c r="K36"/>
  <c r="H34"/>
  <c r="J37"/>
  <c r="J38"/>
  <c r="J39"/>
  <c r="J40"/>
  <c r="J41"/>
  <c r="J42"/>
  <c r="J43"/>
  <c r="J44"/>
  <c r="J45"/>
  <c r="J36"/>
  <c r="I37"/>
  <c r="I38"/>
  <c r="I39"/>
  <c r="I40"/>
  <c r="I41"/>
  <c r="I42"/>
  <c r="I43"/>
  <c r="I44"/>
  <c r="I45"/>
  <c r="I36"/>
  <c r="H37"/>
  <c r="H38"/>
  <c r="H39"/>
  <c r="H40"/>
  <c r="H41"/>
  <c r="H42"/>
  <c r="H43"/>
  <c r="H44"/>
  <c r="H45"/>
  <c r="H36"/>
  <c r="C35"/>
  <c r="D35"/>
  <c r="D27"/>
  <c r="E27" s="1"/>
  <c r="D33"/>
  <c r="E33" s="1"/>
  <c r="D28"/>
  <c r="E28" s="1"/>
  <c r="D29"/>
  <c r="E29" s="1"/>
  <c r="D30"/>
  <c r="E30" s="1"/>
  <c r="D31"/>
  <c r="E31" s="1"/>
  <c r="D32"/>
  <c r="E32" s="1"/>
  <c r="D34"/>
  <c r="E34" s="1"/>
  <c r="E35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C27"/>
  <c r="G16"/>
  <c r="H16" s="1"/>
  <c r="C28"/>
  <c r="C29"/>
  <c r="C30"/>
  <c r="C31"/>
  <c r="C32"/>
  <c r="C33"/>
  <c r="C34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G20"/>
  <c r="H20" s="1"/>
  <c r="F4"/>
  <c r="E36" i="6" l="1"/>
  <c r="G45" s="1"/>
  <c r="J45" s="1"/>
  <c r="I13"/>
  <c r="K37"/>
  <c r="I17"/>
  <c r="K41"/>
  <c r="I21"/>
  <c r="K45"/>
  <c r="I15"/>
  <c r="K39"/>
  <c r="I19"/>
  <c r="K43"/>
  <c r="L47"/>
  <c r="G7"/>
  <c r="I12"/>
  <c r="I14"/>
  <c r="I16"/>
  <c r="I18"/>
  <c r="I20"/>
  <c r="E28"/>
  <c r="G37" s="1"/>
  <c r="J37" s="1"/>
  <c r="E30"/>
  <c r="G39" s="1"/>
  <c r="J39" s="1"/>
  <c r="E32"/>
  <c r="G41" s="1"/>
  <c r="J41" s="1"/>
  <c r="E34"/>
  <c r="G43" s="1"/>
  <c r="J43" s="1"/>
  <c r="E35"/>
  <c r="G44" s="1"/>
  <c r="J44" s="1"/>
  <c r="E27"/>
  <c r="G36" s="1"/>
  <c r="E29"/>
  <c r="G38" s="1"/>
  <c r="J38" s="1"/>
  <c r="E31"/>
  <c r="G40" s="1"/>
  <c r="J40" s="1"/>
  <c r="E33"/>
  <c r="G42" s="1"/>
  <c r="J42" s="1"/>
  <c r="G42" i="3"/>
  <c r="G36"/>
  <c r="G45"/>
  <c r="G24"/>
  <c r="H24" s="1"/>
  <c r="G43"/>
  <c r="G40"/>
  <c r="G38"/>
  <c r="G44"/>
  <c r="G41"/>
  <c r="G39"/>
  <c r="G37"/>
  <c r="G46"/>
  <c r="G32"/>
  <c r="G33"/>
  <c r="H33" s="1"/>
  <c r="G31"/>
  <c r="H31" s="1"/>
  <c r="G29"/>
  <c r="H29" s="1"/>
  <c r="G27"/>
  <c r="H27" s="1"/>
  <c r="G25"/>
  <c r="H25" s="1"/>
  <c r="H32"/>
  <c r="G30"/>
  <c r="H30" s="1"/>
  <c r="G28"/>
  <c r="H28" s="1"/>
  <c r="G26"/>
  <c r="H26" s="1"/>
  <c r="I20"/>
  <c r="G19"/>
  <c r="H19" s="1"/>
  <c r="G13"/>
  <c r="H13" s="1"/>
  <c r="G14"/>
  <c r="H14" s="1"/>
  <c r="G15"/>
  <c r="H15" s="1"/>
  <c r="G17"/>
  <c r="H17" s="1"/>
  <c r="G18"/>
  <c r="H18" s="1"/>
  <c r="G12"/>
  <c r="H12" s="1"/>
  <c r="G21"/>
  <c r="H21" s="1"/>
  <c r="H4"/>
  <c r="G4"/>
  <c r="G6" s="1"/>
  <c r="E8" i="1"/>
  <c r="E13"/>
  <c r="E3"/>
  <c r="D17"/>
  <c r="D16"/>
  <c r="D15"/>
  <c r="C12"/>
  <c r="E12" s="1"/>
  <c r="C11"/>
  <c r="E11" s="1"/>
  <c r="C10"/>
  <c r="E10" s="1"/>
  <c r="C9"/>
  <c r="E9" s="1"/>
  <c r="C5"/>
  <c r="C6"/>
  <c r="E6" s="1"/>
  <c r="C7"/>
  <c r="E7" s="1"/>
  <c r="D6"/>
  <c r="D13"/>
  <c r="D3"/>
  <c r="D5"/>
  <c r="D7"/>
  <c r="D4"/>
  <c r="C4"/>
  <c r="D11"/>
  <c r="D9"/>
  <c r="D12"/>
  <c r="D8"/>
  <c r="D10"/>
  <c r="J36" i="6" l="1"/>
  <c r="G8"/>
  <c r="I22"/>
  <c r="N47" s="1"/>
  <c r="G7" i="3"/>
  <c r="C16" i="1"/>
  <c r="I19" i="3"/>
  <c r="I17"/>
  <c r="I15"/>
  <c r="I13"/>
  <c r="I21"/>
  <c r="I18"/>
  <c r="I16"/>
  <c r="I14"/>
  <c r="I12"/>
  <c r="C15" i="1"/>
  <c r="E5"/>
  <c r="E16" s="1"/>
  <c r="E4"/>
  <c r="I22" i="3" l="1"/>
  <c r="C17" i="1"/>
  <c r="G8" i="3"/>
  <c r="E15" i="1"/>
  <c r="E17" s="1"/>
</calcChain>
</file>

<file path=xl/sharedStrings.xml><?xml version="1.0" encoding="utf-8"?>
<sst xmlns="http://schemas.openxmlformats.org/spreadsheetml/2006/main" count="113" uniqueCount="41">
  <si>
    <t>hypothèse de linéarité</t>
  </si>
  <si>
    <t>total 0/5</t>
  </si>
  <si>
    <t>total 23-32</t>
  </si>
  <si>
    <t>Whipple</t>
  </si>
  <si>
    <t>âge</t>
  </si>
  <si>
    <t>effectifs déclarés</t>
  </si>
  <si>
    <t>attraction</t>
  </si>
  <si>
    <t>Age</t>
  </si>
  <si>
    <t>40P23</t>
  </si>
  <si>
    <t>0s</t>
  </si>
  <si>
    <t>5s</t>
  </si>
  <si>
    <t>W</t>
  </si>
  <si>
    <t>Wtim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</si>
  <si>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</si>
  <si>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</si>
  <si>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</si>
  <si>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</si>
  <si>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</si>
  <si>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</si>
  <si>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</si>
  <si>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</si>
  <si>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</si>
  <si>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W0</t>
  </si>
  <si>
    <t>Wtot</t>
  </si>
  <si>
    <t>Spoorenberg</t>
  </si>
  <si>
    <t>Riffe</t>
  </si>
  <si>
    <t>P</t>
  </si>
  <si>
    <t>Philippines 1990</t>
  </si>
  <si>
    <t>S/P</t>
  </si>
  <si>
    <t>sign</t>
  </si>
  <si>
    <t>for Riffe 2</t>
  </si>
  <si>
    <t>ratio</t>
  </si>
  <si>
    <t>Riffe2 (for Wi comparability)</t>
  </si>
  <si>
    <t>condition</t>
  </si>
  <si>
    <t>Wtot ---------------------&gt;</t>
  </si>
  <si>
    <t>&lt;-------- Wtot modified</t>
  </si>
  <si>
    <t>Wi Spoor (no abs)</t>
  </si>
  <si>
    <t>Wi Tim centered on 0</t>
  </si>
  <si>
    <t>nice and bright so you find it :-)</t>
  </si>
  <si>
    <t>Wtot Riffe:</t>
  </si>
  <si>
    <t>Wtot Spoor: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</si>
</sst>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"/>
  </numFmts>
  <fonts count="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linearity!$C$2</c:f>
              <c:strCache>
                <c:ptCount val="1"/>
                <c:pt idx="0">
                  <c:v>effectifs déclarés</c:v>
                </c:pt>
              </c:strCache>
            </c:strRef>
          </c:tx>
          <c:cat>
            <c:numRef>
              <c:f>linearity!$B$3:$B$13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</c:numCache>
            </c:numRef>
          </c:cat>
          <c:val>
            <c:numRef>
              <c:f>linearity!$C$3:$C$13</c:f>
              <c:numCache>
                <c:formatCode>0</c:formatCode>
                <c:ptCount val="11"/>
                <c:pt idx="0" formatCode="General">
                  <c:v>295000</c:v>
                </c:pt>
                <c:pt idx="1">
                  <c:v>297492.7146670302</c:v>
                </c:pt>
                <c:pt idx="2">
                  <c:v>296532.65905581182</c:v>
                </c:pt>
                <c:pt idx="3">
                  <c:v>298604.08874022117</c:v>
                </c:pt>
                <c:pt idx="4">
                  <c:v>299124.7824708416</c:v>
                </c:pt>
                <c:pt idx="5">
                  <c:v>300000</c:v>
                </c:pt>
                <c:pt idx="6">
                  <c:v>303081.76194911025</c:v>
                </c:pt>
                <c:pt idx="7">
                  <c:v>302543.07396447059</c:v>
                </c:pt>
                <c:pt idx="8">
                  <c:v>305561.69809683098</c:v>
                </c:pt>
                <c:pt idx="9">
                  <c:v>307213.31789120659</c:v>
                </c:pt>
                <c:pt idx="10">
                  <c:v>310000</c:v>
                </c:pt>
              </c:numCache>
            </c:numRef>
          </c:val>
        </c:ser>
        <c:ser>
          <c:idx val="2"/>
          <c:order val="2"/>
          <c:tx>
            <c:strRef>
              <c:f>linearity!$E$2</c:f>
              <c:strCache>
                <c:ptCount val="1"/>
                <c:pt idx="0">
                  <c:v>attraction</c:v>
                </c:pt>
              </c:strCache>
            </c:strRef>
          </c:tx>
          <c:val>
            <c:numRef>
              <c:f>linearity!$E$3:$E$13</c:f>
              <c:numCache>
                <c:formatCode>0</c:formatCode>
                <c:ptCount val="11"/>
                <c:pt idx="0">
                  <c:v>295000</c:v>
                </c:pt>
                <c:pt idx="1">
                  <c:v>297492.7146670302</c:v>
                </c:pt>
                <c:pt idx="2">
                  <c:v>316532.65905581182</c:v>
                </c:pt>
                <c:pt idx="3">
                  <c:v>298604.08874022117</c:v>
                </c:pt>
                <c:pt idx="4">
                  <c:v>299124.7824708416</c:v>
                </c:pt>
                <c:pt idx="5">
                  <c:v>300000</c:v>
                </c:pt>
                <c:pt idx="6">
                  <c:v>303081.76194911025</c:v>
                </c:pt>
                <c:pt idx="7">
                  <c:v>322543.07396447059</c:v>
                </c:pt>
                <c:pt idx="8">
                  <c:v>305561.69809683098</c:v>
                </c:pt>
                <c:pt idx="9">
                  <c:v>307213.31789120659</c:v>
                </c:pt>
                <c:pt idx="10">
                  <c:v>310000</c:v>
                </c:pt>
              </c:numCache>
            </c:numRef>
          </c:val>
        </c:ser>
        <c:axId val="102488704"/>
        <c:axId val="105185664"/>
      </c:barChart>
      <c:lineChart>
        <c:grouping val="standard"/>
        <c:ser>
          <c:idx val="1"/>
          <c:order val="1"/>
          <c:tx>
            <c:strRef>
              <c:f>linearity!$D$2</c:f>
              <c:strCache>
                <c:ptCount val="1"/>
                <c:pt idx="0">
                  <c:v>hypothèse de linéarité</c:v>
                </c:pt>
              </c:strCache>
            </c:strRef>
          </c:tx>
          <c:marker>
            <c:symbol val="none"/>
          </c:marker>
          <c:cat>
            <c:numRef>
              <c:f>linearity!$B$3:$B$13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</c:numCache>
            </c:numRef>
          </c:cat>
          <c:val>
            <c:numRef>
              <c:f>linearity!$D$3:$D$13</c:f>
              <c:numCache>
                <c:formatCode>General</c:formatCode>
                <c:ptCount val="11"/>
                <c:pt idx="0">
                  <c:v>295000</c:v>
                </c:pt>
                <c:pt idx="1">
                  <c:v>296000</c:v>
                </c:pt>
                <c:pt idx="2">
                  <c:v>297000</c:v>
                </c:pt>
                <c:pt idx="3">
                  <c:v>298000</c:v>
                </c:pt>
                <c:pt idx="4">
                  <c:v>299000</c:v>
                </c:pt>
                <c:pt idx="5">
                  <c:v>300000</c:v>
                </c:pt>
                <c:pt idx="6">
                  <c:v>302000</c:v>
                </c:pt>
                <c:pt idx="7">
                  <c:v>304000</c:v>
                </c:pt>
                <c:pt idx="8">
                  <c:v>306000</c:v>
                </c:pt>
                <c:pt idx="9">
                  <c:v>308000</c:v>
                </c:pt>
                <c:pt idx="10">
                  <c:v>310000</c:v>
                </c:pt>
              </c:numCache>
            </c:numRef>
          </c:val>
          <c:smooth val="1"/>
        </c:ser>
        <c:marker val="1"/>
        <c:axId val="102488704"/>
        <c:axId val="105185664"/>
      </c:lineChart>
      <c:catAx>
        <c:axId val="102488704"/>
        <c:scaling>
          <c:orientation val="minMax"/>
        </c:scaling>
        <c:axPos val="b"/>
        <c:numFmt formatCode="General" sourceLinked="1"/>
        <c:tickLblPos val="nextTo"/>
        <c:crossAx val="105185664"/>
        <c:crosses val="autoZero"/>
        <c:auto val="1"/>
        <c:lblAlgn val="ctr"/>
        <c:lblOffset val="100"/>
      </c:catAx>
      <c:valAx>
        <c:axId val="105185664"/>
        <c:scaling>
          <c:orientation val="minMax"/>
          <c:max val="330000"/>
          <c:min val="290000"/>
        </c:scaling>
        <c:axPos val="l"/>
        <c:majorGridlines/>
        <c:numFmt formatCode="General" sourceLinked="1"/>
        <c:tickLblPos val="nextTo"/>
        <c:crossAx val="102488704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502187226596681E-2"/>
          <c:y val="5.1400554097404488E-2"/>
          <c:w val="0.87780336832895878"/>
          <c:h val="0.8971988918051913"/>
        </c:manualLayout>
      </c:layout>
      <c:lineChart>
        <c:grouping val="standard"/>
        <c:ser>
          <c:idx val="0"/>
          <c:order val="0"/>
          <c:tx>
            <c:strRef>
              <c:f>'Spain 1908'!$J$35</c:f>
              <c:strCache>
                <c:ptCount val="1"/>
                <c:pt idx="0">
                  <c:v>Wi Tim centered on 0</c:v>
                </c:pt>
              </c:strCache>
            </c:strRef>
          </c:tx>
          <c:marker>
            <c:symbol val="none"/>
          </c:marker>
          <c:cat>
            <c:strRef>
              <c:f>'Spain 1908'!$F$36:$F$45</c:f>
              <c:strCache>
                <c:ptCount val="10"/>
                <c:pt idx="0">
                  <c:v>W3</c:v>
                </c:pt>
                <c:pt idx="1">
                  <c:v>W4</c:v>
                </c:pt>
                <c:pt idx="2">
                  <c:v>W5</c:v>
                </c:pt>
                <c:pt idx="3">
                  <c:v>W6</c:v>
                </c:pt>
                <c:pt idx="4">
                  <c:v>W7</c:v>
                </c:pt>
                <c:pt idx="5">
                  <c:v>W8</c:v>
                </c:pt>
                <c:pt idx="6">
                  <c:v>W9</c:v>
                </c:pt>
                <c:pt idx="7">
                  <c:v>W0</c:v>
                </c:pt>
                <c:pt idx="8">
                  <c:v>W1</c:v>
                </c:pt>
                <c:pt idx="9">
                  <c:v>W2</c:v>
                </c:pt>
              </c:strCache>
            </c:strRef>
          </c:cat>
          <c:val>
            <c:numRef>
              <c:f>'Spain 1908'!$J$36:$J$45</c:f>
              <c:numCache>
                <c:formatCode>General</c:formatCode>
                <c:ptCount val="10"/>
                <c:pt idx="0">
                  <c:v>3.4587817667322496E-2</c:v>
                </c:pt>
                <c:pt idx="1">
                  <c:v>-0.14652065962201061</c:v>
                </c:pt>
                <c:pt idx="2">
                  <c:v>-3.2387826137340869E-2</c:v>
                </c:pt>
                <c:pt idx="3">
                  <c:v>-0.28890393014566113</c:v>
                </c:pt>
                <c:pt idx="4">
                  <c:v>0.64888309682160683</c:v>
                </c:pt>
                <c:pt idx="5">
                  <c:v>-0.46408350459555142</c:v>
                </c:pt>
                <c:pt idx="6">
                  <c:v>-6.8460878525144597E-2</c:v>
                </c:pt>
                <c:pt idx="7">
                  <c:v>-0.11168028944104408</c:v>
                </c:pt>
                <c:pt idx="8">
                  <c:v>1.7537303673849647E-2</c:v>
                </c:pt>
                <c:pt idx="9">
                  <c:v>0.12270470125303207</c:v>
                </c:pt>
              </c:numCache>
            </c:numRef>
          </c:val>
        </c:ser>
        <c:ser>
          <c:idx val="1"/>
          <c:order val="1"/>
          <c:tx>
            <c:strRef>
              <c:f>'Spain 1908'!$K$35</c:f>
              <c:strCache>
                <c:ptCount val="1"/>
                <c:pt idx="0">
                  <c:v>Wi Spoor (no abs)</c:v>
                </c:pt>
              </c:strCache>
            </c:strRef>
          </c:tx>
          <c:marker>
            <c:symbol val="none"/>
          </c:marker>
          <c:cat>
            <c:strRef>
              <c:f>'Spain 1908'!$F$36:$F$45</c:f>
              <c:strCache>
                <c:ptCount val="10"/>
                <c:pt idx="0">
                  <c:v>W3</c:v>
                </c:pt>
                <c:pt idx="1">
                  <c:v>W4</c:v>
                </c:pt>
                <c:pt idx="2">
                  <c:v>W5</c:v>
                </c:pt>
                <c:pt idx="3">
                  <c:v>W6</c:v>
                </c:pt>
                <c:pt idx="4">
                  <c:v>W7</c:v>
                </c:pt>
                <c:pt idx="5">
                  <c:v>W8</c:v>
                </c:pt>
                <c:pt idx="6">
                  <c:v>W9</c:v>
                </c:pt>
                <c:pt idx="7">
                  <c:v>W0</c:v>
                </c:pt>
                <c:pt idx="8">
                  <c:v>W1</c:v>
                </c:pt>
                <c:pt idx="9">
                  <c:v>W2</c:v>
                </c:pt>
              </c:strCache>
            </c:strRef>
          </c:cat>
          <c:val>
            <c:numRef>
              <c:f>'Spain 1908'!$K$36:$K$45</c:f>
              <c:numCache>
                <c:formatCode>General</c:formatCode>
                <c:ptCount val="10"/>
                <c:pt idx="0">
                  <c:v>2.7669743396942614E-2</c:v>
                </c:pt>
                <c:pt idx="1">
                  <c:v>-0.11710023650757462</c:v>
                </c:pt>
                <c:pt idx="2">
                  <c:v>-1.0900652572846226E-2</c:v>
                </c:pt>
                <c:pt idx="3">
                  <c:v>-0.21349181098611136</c:v>
                </c:pt>
                <c:pt idx="4">
                  <c:v>0.62064180165874427</c:v>
                </c:pt>
                <c:pt idx="5">
                  <c:v>-0.31323980580565736</c:v>
                </c:pt>
                <c:pt idx="6">
                  <c:v>-5.2552801602991583E-2</c:v>
                </c:pt>
                <c:pt idx="7">
                  <c:v>-8.9881236021810418E-2</c:v>
                </c:pt>
                <c:pt idx="8">
                  <c:v>7.8788865705960998E-3</c:v>
                </c:pt>
                <c:pt idx="9">
                  <c:v>0.11752369056956669</c:v>
                </c:pt>
              </c:numCache>
            </c:numRef>
          </c:val>
        </c:ser>
        <c:marker val="1"/>
        <c:axId val="107861120"/>
        <c:axId val="107862656"/>
      </c:lineChart>
      <c:catAx>
        <c:axId val="107861120"/>
        <c:scaling>
          <c:orientation val="minMax"/>
        </c:scaling>
        <c:axPos val="b"/>
        <c:tickLblPos val="nextTo"/>
        <c:crossAx val="107862656"/>
        <c:crosses val="autoZero"/>
        <c:auto val="1"/>
        <c:lblAlgn val="ctr"/>
        <c:lblOffset val="100"/>
      </c:catAx>
      <c:valAx>
        <c:axId val="107862656"/>
        <c:scaling>
          <c:orientation val="minMax"/>
        </c:scaling>
        <c:axPos val="l"/>
        <c:majorGridlines/>
        <c:numFmt formatCode="General" sourceLinked="1"/>
        <c:tickLblPos val="nextTo"/>
        <c:crossAx val="107861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863888888888892"/>
          <c:y val="0.7866531787693205"/>
          <c:w val="0.32636111111111127"/>
          <c:h val="0.16743438320209991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linearity!$C$2</c:f>
              <c:strCache>
                <c:ptCount val="1"/>
                <c:pt idx="0">
                  <c:v>effectifs déclarés</c:v>
                </c:pt>
              </c:strCache>
            </c:strRef>
          </c:tx>
          <c:cat>
            <c:numRef>
              <c:f>linearity!$B$3:$B$13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</c:numCache>
            </c:numRef>
          </c:cat>
          <c:val>
            <c:numRef>
              <c:f>linearity!$C$3:$C$13</c:f>
              <c:numCache>
                <c:formatCode>0</c:formatCode>
                <c:ptCount val="11"/>
                <c:pt idx="0" formatCode="General">
                  <c:v>295000</c:v>
                </c:pt>
                <c:pt idx="1">
                  <c:v>297492.7146670302</c:v>
                </c:pt>
                <c:pt idx="2">
                  <c:v>296532.65905581182</c:v>
                </c:pt>
                <c:pt idx="3">
                  <c:v>298604.08874022117</c:v>
                </c:pt>
                <c:pt idx="4">
                  <c:v>299124.7824708416</c:v>
                </c:pt>
                <c:pt idx="5">
                  <c:v>300000</c:v>
                </c:pt>
                <c:pt idx="6">
                  <c:v>303081.76194911025</c:v>
                </c:pt>
                <c:pt idx="7">
                  <c:v>302543.07396447059</c:v>
                </c:pt>
                <c:pt idx="8">
                  <c:v>305561.69809683098</c:v>
                </c:pt>
                <c:pt idx="9">
                  <c:v>307213.31789120659</c:v>
                </c:pt>
                <c:pt idx="10">
                  <c:v>310000</c:v>
                </c:pt>
              </c:numCache>
            </c:numRef>
          </c:val>
        </c:ser>
        <c:axId val="105202432"/>
        <c:axId val="105203968"/>
      </c:barChart>
      <c:lineChart>
        <c:grouping val="standard"/>
        <c:ser>
          <c:idx val="1"/>
          <c:order val="1"/>
          <c:tx>
            <c:strRef>
              <c:f>linearity!$D$2</c:f>
              <c:strCache>
                <c:ptCount val="1"/>
                <c:pt idx="0">
                  <c:v>hypothèse de linéarité</c:v>
                </c:pt>
              </c:strCache>
            </c:strRef>
          </c:tx>
          <c:marker>
            <c:symbol val="none"/>
          </c:marker>
          <c:cat>
            <c:numRef>
              <c:f>linearity!$B$3:$B$13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</c:numCache>
            </c:numRef>
          </c:cat>
          <c:val>
            <c:numRef>
              <c:f>linearity!$D$3:$D$13</c:f>
              <c:numCache>
                <c:formatCode>General</c:formatCode>
                <c:ptCount val="11"/>
                <c:pt idx="0">
                  <c:v>295000</c:v>
                </c:pt>
                <c:pt idx="1">
                  <c:v>296000</c:v>
                </c:pt>
                <c:pt idx="2">
                  <c:v>297000</c:v>
                </c:pt>
                <c:pt idx="3">
                  <c:v>298000</c:v>
                </c:pt>
                <c:pt idx="4">
                  <c:v>299000</c:v>
                </c:pt>
                <c:pt idx="5">
                  <c:v>300000</c:v>
                </c:pt>
                <c:pt idx="6">
                  <c:v>302000</c:v>
                </c:pt>
                <c:pt idx="7">
                  <c:v>304000</c:v>
                </c:pt>
                <c:pt idx="8">
                  <c:v>306000</c:v>
                </c:pt>
                <c:pt idx="9">
                  <c:v>308000</c:v>
                </c:pt>
                <c:pt idx="10">
                  <c:v>310000</c:v>
                </c:pt>
              </c:numCache>
            </c:numRef>
          </c:val>
          <c:smooth val="1"/>
        </c:ser>
        <c:marker val="1"/>
        <c:axId val="105202432"/>
        <c:axId val="105203968"/>
      </c:lineChart>
      <c:catAx>
        <c:axId val="105202432"/>
        <c:scaling>
          <c:orientation val="minMax"/>
        </c:scaling>
        <c:axPos val="b"/>
        <c:numFmt formatCode="General" sourceLinked="1"/>
        <c:tickLblPos val="nextTo"/>
        <c:crossAx val="105203968"/>
        <c:crosses val="autoZero"/>
        <c:auto val="1"/>
        <c:lblAlgn val="ctr"/>
        <c:lblOffset val="100"/>
      </c:catAx>
      <c:valAx>
        <c:axId val="105203968"/>
        <c:scaling>
          <c:orientation val="minMax"/>
          <c:max val="330000"/>
          <c:min val="290000"/>
        </c:scaling>
        <c:axPos val="l"/>
        <c:majorGridlines/>
        <c:numFmt formatCode="General" sourceLinked="1"/>
        <c:tickLblPos val="nextTo"/>
        <c:crossAx val="105202432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tx>
            <c:strRef>
              <c:f>linearity!$D$2</c:f>
              <c:strCache>
                <c:ptCount val="1"/>
                <c:pt idx="0">
                  <c:v>hypothèse de linéarité</c:v>
                </c:pt>
              </c:strCache>
            </c:strRef>
          </c:tx>
          <c:marker>
            <c:symbol val="none"/>
          </c:marker>
          <c:cat>
            <c:numRef>
              <c:f>linearity!$B$3:$B$13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</c:numCache>
            </c:numRef>
          </c:cat>
          <c:val>
            <c:numRef>
              <c:f>linearity!$D$3:$D$13</c:f>
              <c:numCache>
                <c:formatCode>General</c:formatCode>
                <c:ptCount val="11"/>
                <c:pt idx="0">
                  <c:v>295000</c:v>
                </c:pt>
                <c:pt idx="1">
                  <c:v>296000</c:v>
                </c:pt>
                <c:pt idx="2">
                  <c:v>297000</c:v>
                </c:pt>
                <c:pt idx="3">
                  <c:v>298000</c:v>
                </c:pt>
                <c:pt idx="4">
                  <c:v>299000</c:v>
                </c:pt>
                <c:pt idx="5">
                  <c:v>300000</c:v>
                </c:pt>
                <c:pt idx="6">
                  <c:v>302000</c:v>
                </c:pt>
                <c:pt idx="7">
                  <c:v>304000</c:v>
                </c:pt>
                <c:pt idx="8">
                  <c:v>306000</c:v>
                </c:pt>
                <c:pt idx="9">
                  <c:v>308000</c:v>
                </c:pt>
                <c:pt idx="10">
                  <c:v>310000</c:v>
                </c:pt>
              </c:numCache>
            </c:numRef>
          </c:val>
          <c:smooth val="1"/>
        </c:ser>
        <c:marker val="1"/>
        <c:axId val="105227776"/>
        <c:axId val="105229312"/>
      </c:lineChart>
      <c:catAx>
        <c:axId val="105227776"/>
        <c:scaling>
          <c:orientation val="minMax"/>
        </c:scaling>
        <c:axPos val="b"/>
        <c:numFmt formatCode="General" sourceLinked="1"/>
        <c:tickLblPos val="nextTo"/>
        <c:crossAx val="105229312"/>
        <c:crosses val="autoZero"/>
        <c:auto val="1"/>
        <c:lblAlgn val="ctr"/>
        <c:lblOffset val="100"/>
      </c:catAx>
      <c:valAx>
        <c:axId val="105229312"/>
        <c:scaling>
          <c:orientation val="minMax"/>
          <c:max val="330000"/>
          <c:min val="290000"/>
        </c:scaling>
        <c:axPos val="l"/>
        <c:majorGridlines/>
        <c:numFmt formatCode="General" sourceLinked="1"/>
        <c:tickLblPos val="nextTo"/>
        <c:crossAx val="10522777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linearity!$C$2</c:f>
              <c:strCache>
                <c:ptCount val="1"/>
                <c:pt idx="0">
                  <c:v>effectifs déclarés</c:v>
                </c:pt>
              </c:strCache>
            </c:strRef>
          </c:tx>
          <c:cat>
            <c:numRef>
              <c:f>linearity!$B$3:$B$13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</c:numCache>
            </c:numRef>
          </c:cat>
          <c:val>
            <c:numRef>
              <c:f>linearity!$C$3:$C$13</c:f>
              <c:numCache>
                <c:formatCode>0</c:formatCode>
                <c:ptCount val="11"/>
                <c:pt idx="0" formatCode="General">
                  <c:v>295000</c:v>
                </c:pt>
                <c:pt idx="1">
                  <c:v>297492.7146670302</c:v>
                </c:pt>
                <c:pt idx="2">
                  <c:v>296532.65905581182</c:v>
                </c:pt>
                <c:pt idx="3">
                  <c:v>298604.08874022117</c:v>
                </c:pt>
                <c:pt idx="4">
                  <c:v>299124.7824708416</c:v>
                </c:pt>
                <c:pt idx="5">
                  <c:v>300000</c:v>
                </c:pt>
                <c:pt idx="6">
                  <c:v>303081.76194911025</c:v>
                </c:pt>
                <c:pt idx="7">
                  <c:v>302543.07396447059</c:v>
                </c:pt>
                <c:pt idx="8">
                  <c:v>305561.69809683098</c:v>
                </c:pt>
                <c:pt idx="9">
                  <c:v>307213.31789120659</c:v>
                </c:pt>
                <c:pt idx="10">
                  <c:v>310000</c:v>
                </c:pt>
              </c:numCache>
            </c:numRef>
          </c:val>
        </c:ser>
        <c:axId val="105240832"/>
        <c:axId val="105275392"/>
      </c:barChart>
      <c:catAx>
        <c:axId val="105240832"/>
        <c:scaling>
          <c:orientation val="minMax"/>
        </c:scaling>
        <c:axPos val="b"/>
        <c:numFmt formatCode="General" sourceLinked="1"/>
        <c:tickLblPos val="nextTo"/>
        <c:crossAx val="105275392"/>
        <c:crosses val="autoZero"/>
        <c:auto val="1"/>
        <c:lblAlgn val="ctr"/>
        <c:lblOffset val="100"/>
      </c:catAx>
      <c:valAx>
        <c:axId val="105275392"/>
        <c:scaling>
          <c:orientation val="minMax"/>
          <c:max val="330000"/>
          <c:min val="290000"/>
        </c:scaling>
        <c:axPos val="l"/>
        <c:majorGridlines/>
        <c:numFmt formatCode="General" sourceLinked="1"/>
        <c:tickLblPos val="nextTo"/>
        <c:crossAx val="105240832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'Philippines 1990'!$F$11:$I$11</c:f>
              <c:strCache>
                <c:ptCount val="1"/>
                <c:pt idx="0">
                  <c:v>Spoorenberg</c:v>
                </c:pt>
              </c:strCache>
            </c:strRef>
          </c:tx>
          <c:marker>
            <c:symbol val="none"/>
          </c:marker>
          <c:cat>
            <c:strRef>
              <c:f>'Philippines 1990'!$F$12:$F$21</c:f>
              <c:strCache>
                <c:ptCount val="10"/>
                <c:pt idx="0">
                  <c:v>W3</c:v>
                </c:pt>
                <c:pt idx="1">
                  <c:v>W4</c:v>
                </c:pt>
                <c:pt idx="2">
                  <c:v>W5</c:v>
                </c:pt>
                <c:pt idx="3">
                  <c:v>W6</c:v>
                </c:pt>
                <c:pt idx="4">
                  <c:v>W7</c:v>
                </c:pt>
                <c:pt idx="5">
                  <c:v>W8</c:v>
                </c:pt>
                <c:pt idx="6">
                  <c:v>W9</c:v>
                </c:pt>
                <c:pt idx="7">
                  <c:v>W0</c:v>
                </c:pt>
                <c:pt idx="8">
                  <c:v>W1</c:v>
                </c:pt>
                <c:pt idx="9">
                  <c:v>W2</c:v>
                </c:pt>
              </c:strCache>
            </c:strRef>
          </c:cat>
          <c:val>
            <c:numRef>
              <c:f>'Philippines 1990'!$H$12:$H$21</c:f>
              <c:numCache>
                <c:formatCode>General</c:formatCode>
                <c:ptCount val="10"/>
                <c:pt idx="0">
                  <c:v>0.89723180741663611</c:v>
                </c:pt>
                <c:pt idx="1">
                  <c:v>0.85319061635288374</c:v>
                </c:pt>
                <c:pt idx="2">
                  <c:v>1.4124591683951426</c:v>
                </c:pt>
                <c:pt idx="3">
                  <c:v>0.8400358213348611</c:v>
                </c:pt>
                <c:pt idx="4">
                  <c:v>0.86830914263847603</c:v>
                </c:pt>
                <c:pt idx="5">
                  <c:v>1.0309227775230365</c:v>
                </c:pt>
                <c:pt idx="6">
                  <c:v>0.80728622887178858</c:v>
                </c:pt>
                <c:pt idx="7">
                  <c:v>1.7216544911146334</c:v>
                </c:pt>
                <c:pt idx="8">
                  <c:v>0.5682716375878617</c:v>
                </c:pt>
                <c:pt idx="9">
                  <c:v>0.94158278088478864</c:v>
                </c:pt>
              </c:numCache>
            </c:numRef>
          </c:val>
        </c:ser>
        <c:ser>
          <c:idx val="1"/>
          <c:order val="1"/>
          <c:tx>
            <c:strRef>
              <c:f>'Philippines 1990'!$F$23:$I$23</c:f>
              <c:strCache>
                <c:ptCount val="1"/>
                <c:pt idx="0">
                  <c:v>Riffe</c:v>
                </c:pt>
              </c:strCache>
            </c:strRef>
          </c:tx>
          <c:marker>
            <c:symbol val="none"/>
          </c:marker>
          <c:val>
            <c:numRef>
              <c:f>'Philippines 1990'!$G$24:$G$33</c:f>
              <c:numCache>
                <c:formatCode>General</c:formatCode>
                <c:ptCount val="10"/>
                <c:pt idx="0">
                  <c:v>1.1438575140742828</c:v>
                </c:pt>
                <c:pt idx="1">
                  <c:v>1.2104519502318172</c:v>
                </c:pt>
                <c:pt idx="2">
                  <c:v>1.4863746986368538</c:v>
                </c:pt>
                <c:pt idx="3">
                  <c:v>1.1980836726456601</c:v>
                </c:pt>
                <c:pt idx="4">
                  <c:v>1.2148279254992629</c:v>
                </c:pt>
                <c:pt idx="5">
                  <c:v>1.1334055340426961</c:v>
                </c:pt>
                <c:pt idx="6">
                  <c:v>1.2843810941178415</c:v>
                </c:pt>
                <c:pt idx="7">
                  <c:v>1.8781901484736061</c:v>
                </c:pt>
                <c:pt idx="8">
                  <c:v>2.067343799183043</c:v>
                </c:pt>
                <c:pt idx="9">
                  <c:v>1.2174242382285825</c:v>
                </c:pt>
              </c:numCache>
            </c:numRef>
          </c:val>
        </c:ser>
        <c:marker val="1"/>
        <c:axId val="105436288"/>
        <c:axId val="105437824"/>
      </c:lineChart>
      <c:catAx>
        <c:axId val="105436288"/>
        <c:scaling>
          <c:orientation val="minMax"/>
        </c:scaling>
        <c:axPos val="b"/>
        <c:tickLblPos val="nextTo"/>
        <c:crossAx val="105437824"/>
        <c:crosses val="autoZero"/>
        <c:auto val="1"/>
        <c:lblAlgn val="ctr"/>
        <c:lblOffset val="100"/>
      </c:catAx>
      <c:valAx>
        <c:axId val="105437824"/>
        <c:scaling>
          <c:orientation val="minMax"/>
        </c:scaling>
        <c:axPos val="l"/>
        <c:majorGridlines/>
        <c:numFmt formatCode="General" sourceLinked="1"/>
        <c:tickLblPos val="nextTo"/>
        <c:crossAx val="10543628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bar"/>
        <c:grouping val="clustered"/>
        <c:ser>
          <c:idx val="0"/>
          <c:order val="0"/>
          <c:tx>
            <c:strRef>
              <c:f>'Philippines 1990'!$B$1:$B$2</c:f>
              <c:strCache>
                <c:ptCount val="1"/>
              </c:strCache>
            </c:strRef>
          </c:tx>
          <c:cat>
            <c:numRef>
              <c:f>'Philippines 1990'!$A$4:$A$94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'Philippines 1990'!$B$4:$B$94</c:f>
              <c:numCache>
                <c:formatCode>General</c:formatCode>
                <c:ptCount val="91"/>
                <c:pt idx="0">
                  <c:v>786464</c:v>
                </c:pt>
                <c:pt idx="1">
                  <c:v>888180</c:v>
                </c:pt>
                <c:pt idx="2">
                  <c:v>963230</c:v>
                </c:pt>
                <c:pt idx="3">
                  <c:v>969309</c:v>
                </c:pt>
                <c:pt idx="4">
                  <c:v>965232</c:v>
                </c:pt>
                <c:pt idx="5">
                  <c:v>957698</c:v>
                </c:pt>
                <c:pt idx="6">
                  <c:v>928673</c:v>
                </c:pt>
                <c:pt idx="7">
                  <c:v>938899</c:v>
                </c:pt>
                <c:pt idx="8">
                  <c:v>841636</c:v>
                </c:pt>
                <c:pt idx="9">
                  <c:v>702492</c:v>
                </c:pt>
                <c:pt idx="10">
                  <c:v>841356</c:v>
                </c:pt>
                <c:pt idx="11">
                  <c:v>581400</c:v>
                </c:pt>
                <c:pt idx="12">
                  <c:v>796786</c:v>
                </c:pt>
                <c:pt idx="13">
                  <c:v>619293</c:v>
                </c:pt>
                <c:pt idx="14">
                  <c:v>596592</c:v>
                </c:pt>
                <c:pt idx="15">
                  <c:v>565714</c:v>
                </c:pt>
                <c:pt idx="16">
                  <c:v>566942</c:v>
                </c:pt>
                <c:pt idx="17">
                  <c:v>538891</c:v>
                </c:pt>
                <c:pt idx="18">
                  <c:v>651318</c:v>
                </c:pt>
                <c:pt idx="19">
                  <c:v>491441</c:v>
                </c:pt>
                <c:pt idx="20">
                  <c:v>565801</c:v>
                </c:pt>
                <c:pt idx="21">
                  <c:v>494895</c:v>
                </c:pt>
                <c:pt idx="22">
                  <c:v>515823</c:v>
                </c:pt>
                <c:pt idx="23">
                  <c:v>456892</c:v>
                </c:pt>
                <c:pt idx="24">
                  <c:v>425212</c:v>
                </c:pt>
                <c:pt idx="25">
                  <c:v>522203</c:v>
                </c:pt>
                <c:pt idx="26">
                  <c:v>358549</c:v>
                </c:pt>
                <c:pt idx="27">
                  <c:v>376221</c:v>
                </c:pt>
                <c:pt idx="28">
                  <c:v>395766</c:v>
                </c:pt>
                <c:pt idx="29">
                  <c:v>300610</c:v>
                </c:pt>
                <c:pt idx="30">
                  <c:v>535924</c:v>
                </c:pt>
                <c:pt idx="31">
                  <c:v>222086</c:v>
                </c:pt>
                <c:pt idx="32">
                  <c:v>318481</c:v>
                </c:pt>
                <c:pt idx="33">
                  <c:v>246260</c:v>
                </c:pt>
                <c:pt idx="34">
                  <c:v>233700</c:v>
                </c:pt>
                <c:pt idx="35">
                  <c:v>401936</c:v>
                </c:pt>
                <c:pt idx="36">
                  <c:v>242659</c:v>
                </c:pt>
                <c:pt idx="37">
                  <c:v>242462</c:v>
                </c:pt>
                <c:pt idx="38">
                  <c:v>316210</c:v>
                </c:pt>
                <c:pt idx="39">
                  <c:v>225207</c:v>
                </c:pt>
                <c:pt idx="40">
                  <c:v>434156</c:v>
                </c:pt>
                <c:pt idx="41">
                  <c:v>126632</c:v>
                </c:pt>
                <c:pt idx="42">
                  <c:v>217881</c:v>
                </c:pt>
                <c:pt idx="43">
                  <c:v>169167</c:v>
                </c:pt>
                <c:pt idx="44">
                  <c:v>151142</c:v>
                </c:pt>
                <c:pt idx="45">
                  <c:v>319118</c:v>
                </c:pt>
                <c:pt idx="46">
                  <c:v>160329</c:v>
                </c:pt>
                <c:pt idx="47">
                  <c:v>160855</c:v>
                </c:pt>
                <c:pt idx="48">
                  <c:v>237287</c:v>
                </c:pt>
                <c:pt idx="49">
                  <c:v>155094</c:v>
                </c:pt>
                <c:pt idx="50">
                  <c:v>313636</c:v>
                </c:pt>
                <c:pt idx="51">
                  <c:v>78534</c:v>
                </c:pt>
                <c:pt idx="52">
                  <c:v>128935</c:v>
                </c:pt>
                <c:pt idx="53">
                  <c:v>93279</c:v>
                </c:pt>
                <c:pt idx="54">
                  <c:v>95715</c:v>
                </c:pt>
                <c:pt idx="55">
                  <c:v>163093</c:v>
                </c:pt>
                <c:pt idx="56">
                  <c:v>87754</c:v>
                </c:pt>
                <c:pt idx="57">
                  <c:v>71828</c:v>
                </c:pt>
                <c:pt idx="58">
                  <c:v>93049</c:v>
                </c:pt>
                <c:pt idx="59">
                  <c:v>72206</c:v>
                </c:pt>
                <c:pt idx="60">
                  <c:v>275436</c:v>
                </c:pt>
                <c:pt idx="61">
                  <c:v>31299</c:v>
                </c:pt>
                <c:pt idx="62">
                  <c:v>49634</c:v>
                </c:pt>
                <c:pt idx="63">
                  <c:v>40154</c:v>
                </c:pt>
                <c:pt idx="64">
                  <c:v>34381</c:v>
                </c:pt>
                <c:pt idx="65">
                  <c:v>102440</c:v>
                </c:pt>
                <c:pt idx="66">
                  <c:v>26445</c:v>
                </c:pt>
                <c:pt idx="67">
                  <c:v>35311</c:v>
                </c:pt>
                <c:pt idx="68">
                  <c:v>40711</c:v>
                </c:pt>
                <c:pt idx="69">
                  <c:v>20921</c:v>
                </c:pt>
                <c:pt idx="70">
                  <c:v>136771</c:v>
                </c:pt>
                <c:pt idx="71">
                  <c:v>13000</c:v>
                </c:pt>
                <c:pt idx="72">
                  <c:v>28017</c:v>
                </c:pt>
                <c:pt idx="73">
                  <c:v>16662</c:v>
                </c:pt>
                <c:pt idx="74">
                  <c:v>14490</c:v>
                </c:pt>
                <c:pt idx="75">
                  <c:v>50558</c:v>
                </c:pt>
                <c:pt idx="76">
                  <c:v>15010</c:v>
                </c:pt>
                <c:pt idx="77">
                  <c:v>11878</c:v>
                </c:pt>
                <c:pt idx="78">
                  <c:v>23353</c:v>
                </c:pt>
                <c:pt idx="79">
                  <c:v>9212</c:v>
                </c:pt>
                <c:pt idx="80">
                  <c:v>73741</c:v>
                </c:pt>
                <c:pt idx="81">
                  <c:v>5532</c:v>
                </c:pt>
                <c:pt idx="82">
                  <c:v>9331</c:v>
                </c:pt>
                <c:pt idx="83">
                  <c:v>5653</c:v>
                </c:pt>
                <c:pt idx="84">
                  <c:v>5089</c:v>
                </c:pt>
                <c:pt idx="85">
                  <c:v>18604</c:v>
                </c:pt>
                <c:pt idx="86">
                  <c:v>4803</c:v>
                </c:pt>
                <c:pt idx="87">
                  <c:v>5617</c:v>
                </c:pt>
                <c:pt idx="88">
                  <c:v>4388</c:v>
                </c:pt>
                <c:pt idx="89">
                  <c:v>4000</c:v>
                </c:pt>
                <c:pt idx="90">
                  <c:v>57111</c:v>
                </c:pt>
              </c:numCache>
            </c:numRef>
          </c:val>
        </c:ser>
        <c:gapWidth val="0"/>
        <c:overlap val="-100"/>
        <c:axId val="105335424"/>
        <c:axId val="105345408"/>
      </c:barChart>
      <c:catAx>
        <c:axId val="105335424"/>
        <c:scaling>
          <c:orientation val="minMax"/>
        </c:scaling>
        <c:axPos val="l"/>
        <c:numFmt formatCode="General" sourceLinked="1"/>
        <c:tickLblPos val="nextTo"/>
        <c:crossAx val="105345408"/>
        <c:crosses val="autoZero"/>
        <c:auto val="1"/>
        <c:lblAlgn val="ctr"/>
        <c:lblOffset val="100"/>
        <c:tickLblSkip val="10"/>
        <c:tickMarkSkip val="10"/>
      </c:catAx>
      <c:valAx>
        <c:axId val="105345408"/>
        <c:scaling>
          <c:orientation val="minMax"/>
        </c:scaling>
        <c:axPos val="b"/>
        <c:majorGridlines/>
        <c:numFmt formatCode="General" sourceLinked="1"/>
        <c:tickLblPos val="nextTo"/>
        <c:crossAx val="10533542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502187226596681E-2"/>
          <c:y val="5.1400554097404488E-2"/>
          <c:w val="0.87780336832895878"/>
          <c:h val="0.89719889180519108"/>
        </c:manualLayout>
      </c:layout>
      <c:lineChart>
        <c:grouping val="standard"/>
        <c:ser>
          <c:idx val="0"/>
          <c:order val="0"/>
          <c:tx>
            <c:strRef>
              <c:f>'Philippines 1990'!$J$35</c:f>
              <c:strCache>
                <c:ptCount val="1"/>
                <c:pt idx="0">
                  <c:v>Wi Tim centered on 0</c:v>
                </c:pt>
              </c:strCache>
            </c:strRef>
          </c:tx>
          <c:marker>
            <c:symbol val="none"/>
          </c:marker>
          <c:cat>
            <c:strRef>
              <c:f>'Philippines 1990'!$F$36:$F$45</c:f>
              <c:strCache>
                <c:ptCount val="10"/>
                <c:pt idx="0">
                  <c:v>W3</c:v>
                </c:pt>
                <c:pt idx="1">
                  <c:v>W4</c:v>
                </c:pt>
                <c:pt idx="2">
                  <c:v>W5</c:v>
                </c:pt>
                <c:pt idx="3">
                  <c:v>W6</c:v>
                </c:pt>
                <c:pt idx="4">
                  <c:v>W7</c:v>
                </c:pt>
                <c:pt idx="5">
                  <c:v>W8</c:v>
                </c:pt>
                <c:pt idx="6">
                  <c:v>W9</c:v>
                </c:pt>
                <c:pt idx="7">
                  <c:v>W0</c:v>
                </c:pt>
                <c:pt idx="8">
                  <c:v>W1</c:v>
                </c:pt>
                <c:pt idx="9">
                  <c:v>W2</c:v>
                </c:pt>
              </c:strCache>
            </c:strRef>
          </c:cat>
          <c:val>
            <c:numRef>
              <c:f>'Philippines 1990'!$J$36:$J$45</c:f>
              <c:numCache>
                <c:formatCode>General</c:formatCode>
                <c:ptCount val="10"/>
                <c:pt idx="0">
                  <c:v>-0.14385751407428288</c:v>
                </c:pt>
                <c:pt idx="1">
                  <c:v>-0.21045195023181734</c:v>
                </c:pt>
                <c:pt idx="2">
                  <c:v>0.48637469863685379</c:v>
                </c:pt>
                <c:pt idx="3">
                  <c:v>-0.19808367264566018</c:v>
                </c:pt>
                <c:pt idx="4">
                  <c:v>-0.21482792549926277</c:v>
                </c:pt>
                <c:pt idx="5">
                  <c:v>0.13340553404269595</c:v>
                </c:pt>
                <c:pt idx="6">
                  <c:v>-0.28438109411784163</c:v>
                </c:pt>
                <c:pt idx="7">
                  <c:v>0.87819014847360599</c:v>
                </c:pt>
                <c:pt idx="8">
                  <c:v>-1.0673437991830432</c:v>
                </c:pt>
                <c:pt idx="9">
                  <c:v>-0.21742423822858253</c:v>
                </c:pt>
              </c:numCache>
            </c:numRef>
          </c:val>
        </c:ser>
        <c:ser>
          <c:idx val="1"/>
          <c:order val="1"/>
          <c:tx>
            <c:strRef>
              <c:f>'Philippines 1990'!$K$35</c:f>
              <c:strCache>
                <c:ptCount val="1"/>
                <c:pt idx="0">
                  <c:v>Wi Spoor (no abs)</c:v>
                </c:pt>
              </c:strCache>
            </c:strRef>
          </c:tx>
          <c:marker>
            <c:symbol val="none"/>
          </c:marker>
          <c:cat>
            <c:strRef>
              <c:f>'Philippines 1990'!$F$36:$F$45</c:f>
              <c:strCache>
                <c:ptCount val="10"/>
                <c:pt idx="0">
                  <c:v>W3</c:v>
                </c:pt>
                <c:pt idx="1">
                  <c:v>W4</c:v>
                </c:pt>
                <c:pt idx="2">
                  <c:v>W5</c:v>
                </c:pt>
                <c:pt idx="3">
                  <c:v>W6</c:v>
                </c:pt>
                <c:pt idx="4">
                  <c:v>W7</c:v>
                </c:pt>
                <c:pt idx="5">
                  <c:v>W8</c:v>
                </c:pt>
                <c:pt idx="6">
                  <c:v>W9</c:v>
                </c:pt>
                <c:pt idx="7">
                  <c:v>W0</c:v>
                </c:pt>
                <c:pt idx="8">
                  <c:v>W1</c:v>
                </c:pt>
                <c:pt idx="9">
                  <c:v>W2</c:v>
                </c:pt>
              </c:strCache>
            </c:strRef>
          </c:cat>
          <c:val>
            <c:numRef>
              <c:f>'Philippines 1990'!$K$36:$K$45</c:f>
              <c:numCache>
                <c:formatCode>General</c:formatCode>
                <c:ptCount val="10"/>
                <c:pt idx="0">
                  <c:v>-0.10276819258336389</c:v>
                </c:pt>
                <c:pt idx="1">
                  <c:v>-0.14680938364711626</c:v>
                </c:pt>
                <c:pt idx="2">
                  <c:v>0.41245916839514263</c:v>
                </c:pt>
                <c:pt idx="3">
                  <c:v>-0.1599641786651389</c:v>
                </c:pt>
                <c:pt idx="4">
                  <c:v>-0.13169085736152397</c:v>
                </c:pt>
                <c:pt idx="5">
                  <c:v>3.0922777523036515E-2</c:v>
                </c:pt>
                <c:pt idx="6">
                  <c:v>-0.19271377112821142</c:v>
                </c:pt>
                <c:pt idx="7">
                  <c:v>0.72165449111463342</c:v>
                </c:pt>
                <c:pt idx="8">
                  <c:v>-0.4317283624121383</c:v>
                </c:pt>
                <c:pt idx="9">
                  <c:v>-5.8417219115211361E-2</c:v>
                </c:pt>
              </c:numCache>
            </c:numRef>
          </c:val>
        </c:ser>
        <c:marker val="1"/>
        <c:axId val="105365888"/>
        <c:axId val="105367424"/>
      </c:lineChart>
      <c:catAx>
        <c:axId val="105365888"/>
        <c:scaling>
          <c:orientation val="minMax"/>
        </c:scaling>
        <c:axPos val="b"/>
        <c:tickLblPos val="nextTo"/>
        <c:crossAx val="105367424"/>
        <c:crosses val="autoZero"/>
        <c:auto val="1"/>
        <c:lblAlgn val="ctr"/>
        <c:lblOffset val="100"/>
      </c:catAx>
      <c:valAx>
        <c:axId val="105367424"/>
        <c:scaling>
          <c:orientation val="minMax"/>
        </c:scaling>
        <c:axPos val="l"/>
        <c:majorGridlines/>
        <c:numFmt formatCode="General" sourceLinked="1"/>
        <c:tickLblPos val="nextTo"/>
        <c:crossAx val="10536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863888888888892"/>
          <c:y val="0.7866531787693205"/>
          <c:w val="0.32636111111111116"/>
          <c:h val="0.167434383202099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'Spain 1908'!$F$11:$I$11</c:f>
              <c:strCache>
                <c:ptCount val="1"/>
                <c:pt idx="0">
                  <c:v>Spoorenberg</c:v>
                </c:pt>
              </c:strCache>
            </c:strRef>
          </c:tx>
          <c:marker>
            <c:symbol val="none"/>
          </c:marker>
          <c:cat>
            <c:strRef>
              <c:f>'Spain 1908'!$F$12:$F$21</c:f>
              <c:strCache>
                <c:ptCount val="10"/>
                <c:pt idx="0">
                  <c:v>W3</c:v>
                </c:pt>
                <c:pt idx="1">
                  <c:v>W4</c:v>
                </c:pt>
                <c:pt idx="2">
                  <c:v>W5</c:v>
                </c:pt>
                <c:pt idx="3">
                  <c:v>W6</c:v>
                </c:pt>
                <c:pt idx="4">
                  <c:v>W7</c:v>
                </c:pt>
                <c:pt idx="5">
                  <c:v>W8</c:v>
                </c:pt>
                <c:pt idx="6">
                  <c:v>W9</c:v>
                </c:pt>
                <c:pt idx="7">
                  <c:v>W0</c:v>
                </c:pt>
                <c:pt idx="8">
                  <c:v>W1</c:v>
                </c:pt>
                <c:pt idx="9">
                  <c:v>W2</c:v>
                </c:pt>
              </c:strCache>
            </c:strRef>
          </c:cat>
          <c:val>
            <c:numRef>
              <c:f>'Spain 1908'!$H$12:$H$21</c:f>
              <c:numCache>
                <c:formatCode>General</c:formatCode>
                <c:ptCount val="10"/>
                <c:pt idx="0">
                  <c:v>1.0276697433969426</c:v>
                </c:pt>
                <c:pt idx="1">
                  <c:v>0.88289976349242538</c:v>
                </c:pt>
                <c:pt idx="2">
                  <c:v>0.98909934742715377</c:v>
                </c:pt>
                <c:pt idx="3">
                  <c:v>0.78650818901388864</c:v>
                </c:pt>
                <c:pt idx="4">
                  <c:v>1.6206418016587443</c:v>
                </c:pt>
                <c:pt idx="5">
                  <c:v>0.68676019419434264</c:v>
                </c:pt>
                <c:pt idx="6">
                  <c:v>0.94744719839700842</c:v>
                </c:pt>
                <c:pt idx="7">
                  <c:v>0.91011876397818958</c:v>
                </c:pt>
                <c:pt idx="8">
                  <c:v>1.0078788865705961</c:v>
                </c:pt>
                <c:pt idx="9">
                  <c:v>1.1175236905695667</c:v>
                </c:pt>
              </c:numCache>
            </c:numRef>
          </c:val>
        </c:ser>
        <c:ser>
          <c:idx val="1"/>
          <c:order val="1"/>
          <c:tx>
            <c:strRef>
              <c:f>'Spain 1908'!$F$23:$I$23</c:f>
              <c:strCache>
                <c:ptCount val="1"/>
                <c:pt idx="0">
                  <c:v>Riffe</c:v>
                </c:pt>
              </c:strCache>
            </c:strRef>
          </c:tx>
          <c:marker>
            <c:symbol val="none"/>
          </c:marker>
          <c:val>
            <c:numRef>
              <c:f>'Spain 1908'!$G$24:$G$33</c:f>
              <c:numCache>
                <c:formatCode>General</c:formatCode>
                <c:ptCount val="10"/>
                <c:pt idx="0">
                  <c:v>1.0345878176673224</c:v>
                </c:pt>
                <c:pt idx="1">
                  <c:v>1.1465206596220106</c:v>
                </c:pt>
                <c:pt idx="2">
                  <c:v>1.0323878261373409</c:v>
                </c:pt>
                <c:pt idx="3">
                  <c:v>1.2889039301456611</c:v>
                </c:pt>
                <c:pt idx="4">
                  <c:v>1.6488830968216071</c:v>
                </c:pt>
                <c:pt idx="5">
                  <c:v>1.4640835045955516</c:v>
                </c:pt>
                <c:pt idx="6">
                  <c:v>1.0684608785251446</c:v>
                </c:pt>
                <c:pt idx="7">
                  <c:v>1.111680289441044</c:v>
                </c:pt>
                <c:pt idx="8">
                  <c:v>1.0175373036738495</c:v>
                </c:pt>
                <c:pt idx="9">
                  <c:v>1.122704701253032</c:v>
                </c:pt>
              </c:numCache>
            </c:numRef>
          </c:val>
        </c:ser>
        <c:marker val="1"/>
        <c:axId val="105502592"/>
        <c:axId val="105504128"/>
      </c:lineChart>
      <c:catAx>
        <c:axId val="105502592"/>
        <c:scaling>
          <c:orientation val="minMax"/>
        </c:scaling>
        <c:axPos val="b"/>
        <c:tickLblPos val="nextTo"/>
        <c:crossAx val="105504128"/>
        <c:crosses val="autoZero"/>
        <c:auto val="1"/>
        <c:lblAlgn val="ctr"/>
        <c:lblOffset val="100"/>
      </c:catAx>
      <c:valAx>
        <c:axId val="105504128"/>
        <c:scaling>
          <c:orientation val="minMax"/>
        </c:scaling>
        <c:axPos val="l"/>
        <c:majorGridlines/>
        <c:numFmt formatCode="General" sourceLinked="1"/>
        <c:tickLblPos val="nextTo"/>
        <c:crossAx val="10550259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'Spain 1908'!$B$1:$B$2</c:f>
              <c:strCache>
                <c:ptCount val="1"/>
              </c:strCache>
            </c:strRef>
          </c:tx>
          <c:cat>
            <c:numRef>
              <c:f>'Spain 1908'!$A$4:$A$94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'Spain 1908'!$B$4:$B$94</c:f>
              <c:numCache>
                <c:formatCode>General</c:formatCode>
                <c:ptCount val="91"/>
                <c:pt idx="0">
                  <c:v>597043.63</c:v>
                </c:pt>
                <c:pt idx="1">
                  <c:v>533372.22</c:v>
                </c:pt>
                <c:pt idx="2">
                  <c:v>502486.1</c:v>
                </c:pt>
                <c:pt idx="3">
                  <c:v>497541.52</c:v>
                </c:pt>
                <c:pt idx="4">
                  <c:v>489263.59</c:v>
                </c:pt>
                <c:pt idx="5">
                  <c:v>488777.69</c:v>
                </c:pt>
                <c:pt idx="6">
                  <c:v>437553.82</c:v>
                </c:pt>
                <c:pt idx="7">
                  <c:v>473386.45</c:v>
                </c:pt>
                <c:pt idx="8">
                  <c:v>392514.62</c:v>
                </c:pt>
                <c:pt idx="9">
                  <c:v>444045.61</c:v>
                </c:pt>
                <c:pt idx="10">
                  <c:v>397068.97</c:v>
                </c:pt>
                <c:pt idx="11">
                  <c:v>406879.9</c:v>
                </c:pt>
                <c:pt idx="12">
                  <c:v>369562.86</c:v>
                </c:pt>
                <c:pt idx="13">
                  <c:v>363338.75</c:v>
                </c:pt>
                <c:pt idx="14">
                  <c:v>354313.56</c:v>
                </c:pt>
                <c:pt idx="15">
                  <c:v>392050.67</c:v>
                </c:pt>
                <c:pt idx="16">
                  <c:v>316395.62</c:v>
                </c:pt>
                <c:pt idx="17">
                  <c:v>364096.43</c:v>
                </c:pt>
                <c:pt idx="18">
                  <c:v>290077.84000000003</c:v>
                </c:pt>
                <c:pt idx="19">
                  <c:v>354942.54</c:v>
                </c:pt>
                <c:pt idx="20">
                  <c:v>327459.74</c:v>
                </c:pt>
                <c:pt idx="21">
                  <c:v>331649.3</c:v>
                </c:pt>
                <c:pt idx="22">
                  <c:v>326023.84000000003</c:v>
                </c:pt>
                <c:pt idx="23">
                  <c:v>315332.90000000002</c:v>
                </c:pt>
                <c:pt idx="24">
                  <c:v>279050.25</c:v>
                </c:pt>
                <c:pt idx="25">
                  <c:v>323874.90000000002</c:v>
                </c:pt>
                <c:pt idx="26">
                  <c:v>244560.4</c:v>
                </c:pt>
                <c:pt idx="27">
                  <c:v>411619.72</c:v>
                </c:pt>
                <c:pt idx="28">
                  <c:v>200024.68</c:v>
                </c:pt>
                <c:pt idx="29">
                  <c:v>280893.15999999997</c:v>
                </c:pt>
                <c:pt idx="30">
                  <c:v>248371.94</c:v>
                </c:pt>
                <c:pt idx="31">
                  <c:v>263284.99</c:v>
                </c:pt>
                <c:pt idx="32">
                  <c:v>266687.62</c:v>
                </c:pt>
                <c:pt idx="33">
                  <c:v>273456.65000000002</c:v>
                </c:pt>
                <c:pt idx="34">
                  <c:v>217794.14</c:v>
                </c:pt>
                <c:pt idx="35">
                  <c:v>268808.34999999998</c:v>
                </c:pt>
                <c:pt idx="36">
                  <c:v>198076</c:v>
                </c:pt>
                <c:pt idx="37">
                  <c:v>413883.84</c:v>
                </c:pt>
                <c:pt idx="38">
                  <c:v>157929.18</c:v>
                </c:pt>
                <c:pt idx="39">
                  <c:v>232721.25</c:v>
                </c:pt>
                <c:pt idx="40">
                  <c:v>181283.04</c:v>
                </c:pt>
                <c:pt idx="41">
                  <c:v>223838.06</c:v>
                </c:pt>
                <c:pt idx="42">
                  <c:v>249474.2</c:v>
                </c:pt>
                <c:pt idx="43">
                  <c:v>218298.37</c:v>
                </c:pt>
                <c:pt idx="44">
                  <c:v>173426.26</c:v>
                </c:pt>
                <c:pt idx="45">
                  <c:v>232709.16</c:v>
                </c:pt>
                <c:pt idx="46">
                  <c:v>168448.86</c:v>
                </c:pt>
                <c:pt idx="47">
                  <c:v>378118.9</c:v>
                </c:pt>
                <c:pt idx="48">
                  <c:v>136311.26999999999</c:v>
                </c:pt>
                <c:pt idx="49">
                  <c:v>187734.53</c:v>
                </c:pt>
                <c:pt idx="50">
                  <c:v>141978.4</c:v>
                </c:pt>
                <c:pt idx="51">
                  <c:v>177415.51</c:v>
                </c:pt>
                <c:pt idx="52">
                  <c:v>181881.46</c:v>
                </c:pt>
                <c:pt idx="53">
                  <c:v>182439.16</c:v>
                </c:pt>
                <c:pt idx="54">
                  <c:v>133767.32</c:v>
                </c:pt>
                <c:pt idx="55">
                  <c:v>175209.15</c:v>
                </c:pt>
                <c:pt idx="56">
                  <c:v>124074.29</c:v>
                </c:pt>
                <c:pt idx="57">
                  <c:v>325196.26</c:v>
                </c:pt>
                <c:pt idx="58">
                  <c:v>110682.84</c:v>
                </c:pt>
                <c:pt idx="59">
                  <c:v>145830.92000000001</c:v>
                </c:pt>
                <c:pt idx="60">
                  <c:v>116621.57</c:v>
                </c:pt>
                <c:pt idx="61">
                  <c:v>137115.21</c:v>
                </c:pt>
                <c:pt idx="62">
                  <c:v>141047.29999999999</c:v>
                </c:pt>
                <c:pt idx="63">
                  <c:v>126561.69</c:v>
                </c:pt>
                <c:pt idx="64">
                  <c:v>99497.79</c:v>
                </c:pt>
                <c:pt idx="65">
                  <c:v>114322.45</c:v>
                </c:pt>
                <c:pt idx="66">
                  <c:v>75410.080000000002</c:v>
                </c:pt>
                <c:pt idx="67">
                  <c:v>173851.38</c:v>
                </c:pt>
                <c:pt idx="68">
                  <c:v>60349.8</c:v>
                </c:pt>
                <c:pt idx="69">
                  <c:v>73358</c:v>
                </c:pt>
                <c:pt idx="70">
                  <c:v>55835.43</c:v>
                </c:pt>
                <c:pt idx="71">
                  <c:v>59633.34</c:v>
                </c:pt>
                <c:pt idx="72">
                  <c:v>62287.29</c:v>
                </c:pt>
                <c:pt idx="73">
                  <c:v>54167.11</c:v>
                </c:pt>
                <c:pt idx="74">
                  <c:v>42968.46</c:v>
                </c:pt>
                <c:pt idx="75">
                  <c:v>45474.7</c:v>
                </c:pt>
                <c:pt idx="76">
                  <c:v>30004.080000000002</c:v>
                </c:pt>
                <c:pt idx="77">
                  <c:v>63641.67</c:v>
                </c:pt>
                <c:pt idx="78">
                  <c:v>26607.98</c:v>
                </c:pt>
                <c:pt idx="79">
                  <c:v>27366.09</c:v>
                </c:pt>
                <c:pt idx="80">
                  <c:v>31076.74</c:v>
                </c:pt>
                <c:pt idx="81">
                  <c:v>25597.64</c:v>
                </c:pt>
                <c:pt idx="82">
                  <c:v>22839.97</c:v>
                </c:pt>
                <c:pt idx="83">
                  <c:v>19793.62</c:v>
                </c:pt>
                <c:pt idx="84">
                  <c:v>16350.8</c:v>
                </c:pt>
                <c:pt idx="85">
                  <c:v>12869.27</c:v>
                </c:pt>
                <c:pt idx="86">
                  <c:v>10428.879999999999</c:v>
                </c:pt>
                <c:pt idx="87">
                  <c:v>8615.17</c:v>
                </c:pt>
                <c:pt idx="88">
                  <c:v>6868.74</c:v>
                </c:pt>
                <c:pt idx="89">
                  <c:v>5188</c:v>
                </c:pt>
                <c:pt idx="90">
                  <c:v>3676.33</c:v>
                </c:pt>
              </c:numCache>
            </c:numRef>
          </c:val>
        </c:ser>
        <c:gapWidth val="0"/>
        <c:overlap val="-100"/>
        <c:axId val="107810176"/>
        <c:axId val="107824256"/>
      </c:barChart>
      <c:catAx>
        <c:axId val="107810176"/>
        <c:scaling>
          <c:orientation val="minMax"/>
        </c:scaling>
        <c:axPos val="l"/>
        <c:numFmt formatCode="General" sourceLinked="1"/>
        <c:tickLblPos val="nextTo"/>
        <c:crossAx val="107824256"/>
        <c:crosses val="autoZero"/>
        <c:auto val="1"/>
        <c:lblAlgn val="ctr"/>
        <c:lblOffset val="100"/>
        <c:tickLblSkip val="10"/>
        <c:tickMarkSkip val="10"/>
      </c:catAx>
      <c:valAx>
        <c:axId val="107824256"/>
        <c:scaling>
          <c:orientation val="minMax"/>
        </c:scaling>
        <c:axPos val="b"/>
        <c:majorGridlines/>
        <c:numFmt formatCode="General" sourceLinked="1"/>
        <c:tickLblPos val="nextTo"/>
        <c:crossAx val="10781017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13</xdr:col>
      <xdr:colOff>304800</xdr:colOff>
      <xdr:row>20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13</xdr:col>
      <xdr:colOff>304800</xdr:colOff>
      <xdr:row>39</xdr:row>
      <xdr:rowOff>47625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13</xdr:col>
      <xdr:colOff>304800</xdr:colOff>
      <xdr:row>58</xdr:row>
      <xdr:rowOff>47625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638175</xdr:colOff>
      <xdr:row>37</xdr:row>
      <xdr:rowOff>0</xdr:rowOff>
    </xdr:from>
    <xdr:to>
      <xdr:col>5</xdr:col>
      <xdr:colOff>704850</xdr:colOff>
      <xdr:row>54</xdr:row>
      <xdr:rowOff>47625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0.16602</cdr:x>
      <cdr:y>0.15072</cdr:y>
    </cdr:from>
    <cdr:to>
      <cdr:x>0.46875</cdr:x>
      <cdr:y>0.25507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809625" y="495300"/>
          <a:ext cx="147637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CH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16</xdr:col>
      <xdr:colOff>0</xdr:colOff>
      <xdr:row>24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26</xdr:row>
      <xdr:rowOff>9525</xdr:rowOff>
    </xdr:from>
    <xdr:to>
      <xdr:col>17</xdr:col>
      <xdr:colOff>28575</xdr:colOff>
      <xdr:row>43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47</xdr:row>
      <xdr:rowOff>57150</xdr:rowOff>
    </xdr:from>
    <xdr:to>
      <xdr:col>13</xdr:col>
      <xdr:colOff>466725</xdr:colOff>
      <xdr:row>61</xdr:row>
      <xdr:rowOff>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16</xdr:col>
      <xdr:colOff>0</xdr:colOff>
      <xdr:row>24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26</xdr:row>
      <xdr:rowOff>9525</xdr:rowOff>
    </xdr:from>
    <xdr:to>
      <xdr:col>17</xdr:col>
      <xdr:colOff>28575</xdr:colOff>
      <xdr:row>43</xdr:row>
      <xdr:rowOff>104775</xdr:rowOff>
    </xdr:to>
    <xdr:graphicFrame macro="">
      <xdr:nvGraphicFramePr>
        <xdr:cNvPr id="3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47</xdr:row>
      <xdr:rowOff>57150</xdr:rowOff>
    </xdr:from>
    <xdr:to>
      <xdr:col>13</xdr:col>
      <xdr:colOff>466725</xdr:colOff>
      <xdr:row>61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7"/>
  <sheetViews>
    <sheetView tabSelected="1" workbookViewId="0">
      <selection activeCell="B32" sqref="B32"/>
    </sheetView>
  </sheetViews>
  <sheetFormatPr baseColWidth="10" defaultRowHeight="15"/>
  <cols>
    <col min="3" max="3" width="16.42578125" bestFit="1" customWidth="1"/>
    <col min="4" max="4" width="21.42578125" bestFit="1" customWidth="1"/>
  </cols>
  <sheetData>
    <row r="2" spans="2:5">
      <c r="B2" t="s">
        <v>4</v>
      </c>
      <c r="C2" t="s">
        <v>5</v>
      </c>
      <c r="D2" t="s">
        <v>0</v>
      </c>
      <c r="E2" t="s">
        <v>6</v>
      </c>
    </row>
    <row r="3" spans="2:5">
      <c r="B3">
        <v>23</v>
      </c>
      <c r="C3">
        <v>295000</v>
      </c>
      <c r="D3">
        <f>C$3+(C$8-C$3)/(B$8-B$3)*(B3-B$3)</f>
        <v>295000</v>
      </c>
      <c r="E3" s="2">
        <f>C3</f>
        <v>295000</v>
      </c>
    </row>
    <row r="4" spans="2:5">
      <c r="B4">
        <v>24</v>
      </c>
      <c r="C4" s="2">
        <f ca="1">D4+RAND()*2000-RAND()*2000</f>
        <v>297492.7146670302</v>
      </c>
      <c r="D4">
        <f t="shared" ref="D4:D8" si="0">C$3+(C$8-C$3)/(B$8-B$3)*(B4-B$3)</f>
        <v>296000</v>
      </c>
      <c r="E4" s="2">
        <f t="shared" ref="E4:E13" ca="1" si="1">C4</f>
        <v>297492.7146670302</v>
      </c>
    </row>
    <row r="5" spans="2:5">
      <c r="B5">
        <v>25</v>
      </c>
      <c r="C5" s="2">
        <f t="shared" ref="C5:C7" ca="1" si="2">D5+RAND()*2000-RAND()*2000</f>
        <v>296532.65905581182</v>
      </c>
      <c r="D5">
        <f t="shared" si="0"/>
        <v>297000</v>
      </c>
      <c r="E5" s="2">
        <f ca="1">C5+20000</f>
        <v>316532.65905581182</v>
      </c>
    </row>
    <row r="6" spans="2:5">
      <c r="B6">
        <v>26</v>
      </c>
      <c r="C6" s="2">
        <f t="shared" ca="1" si="2"/>
        <v>298604.08874022117</v>
      </c>
      <c r="D6">
        <f t="shared" si="0"/>
        <v>298000</v>
      </c>
      <c r="E6" s="2">
        <f t="shared" ca="1" si="1"/>
        <v>298604.08874022117</v>
      </c>
    </row>
    <row r="7" spans="2:5">
      <c r="B7">
        <v>27</v>
      </c>
      <c r="C7" s="2">
        <f t="shared" ca="1" si="2"/>
        <v>299124.7824708416</v>
      </c>
      <c r="D7">
        <f t="shared" si="0"/>
        <v>299000</v>
      </c>
      <c r="E7" s="2">
        <f t="shared" ca="1" si="1"/>
        <v>299124.7824708416</v>
      </c>
    </row>
    <row r="8" spans="2:5">
      <c r="B8">
        <v>28</v>
      </c>
      <c r="C8" s="2">
        <v>300000</v>
      </c>
      <c r="D8">
        <f t="shared" si="0"/>
        <v>300000</v>
      </c>
      <c r="E8" s="2">
        <f t="shared" si="1"/>
        <v>300000</v>
      </c>
    </row>
    <row r="9" spans="2:5">
      <c r="B9">
        <v>29</v>
      </c>
      <c r="C9" s="2">
        <f ca="1">D9+RAND()*2000-RAND()*2000</f>
        <v>303081.76194911025</v>
      </c>
      <c r="D9">
        <f>C$8+(C$13-C$8)/(B$13-B$8)*(B9-B$8)</f>
        <v>302000</v>
      </c>
      <c r="E9" s="2">
        <f t="shared" ca="1" si="1"/>
        <v>303081.76194911025</v>
      </c>
    </row>
    <row r="10" spans="2:5">
      <c r="B10">
        <v>30</v>
      </c>
      <c r="C10" s="2">
        <f t="shared" ref="C10:C12" ca="1" si="3">D10+RAND()*2000-RAND()*2000</f>
        <v>302543.07396447059</v>
      </c>
      <c r="D10">
        <f t="shared" ref="D10:D13" si="4">C$8+(C$13-C$8)/(B$13-B$8)*(B10-B$8)</f>
        <v>304000</v>
      </c>
      <c r="E10" s="2">
        <f ca="1">C10+20000</f>
        <v>322543.07396447059</v>
      </c>
    </row>
    <row r="11" spans="2:5">
      <c r="B11">
        <v>31</v>
      </c>
      <c r="C11" s="2">
        <f t="shared" ca="1" si="3"/>
        <v>305561.69809683098</v>
      </c>
      <c r="D11">
        <f t="shared" si="4"/>
        <v>306000</v>
      </c>
      <c r="E11" s="2">
        <f t="shared" ca="1" si="1"/>
        <v>305561.69809683098</v>
      </c>
    </row>
    <row r="12" spans="2:5">
      <c r="B12">
        <v>32</v>
      </c>
      <c r="C12" s="2">
        <f t="shared" ca="1" si="3"/>
        <v>307213.31789120659</v>
      </c>
      <c r="D12">
        <f t="shared" si="4"/>
        <v>308000</v>
      </c>
      <c r="E12" s="2">
        <f t="shared" ca="1" si="1"/>
        <v>307213.31789120659</v>
      </c>
    </row>
    <row r="13" spans="2:5">
      <c r="B13">
        <v>33</v>
      </c>
      <c r="C13" s="2">
        <v>310000</v>
      </c>
      <c r="D13">
        <f t="shared" si="4"/>
        <v>310000</v>
      </c>
      <c r="E13" s="2">
        <f t="shared" si="1"/>
        <v>310000</v>
      </c>
    </row>
    <row r="15" spans="2:5">
      <c r="B15" t="s">
        <v>2</v>
      </c>
      <c r="C15" s="2">
        <f ca="1">SUM(C3:C12)</f>
        <v>3005154.0968355234</v>
      </c>
      <c r="D15" s="2">
        <f>SUM(D3:D12)</f>
        <v>3005000</v>
      </c>
      <c r="E15" s="2">
        <f ca="1">SUM(E3:E12)</f>
        <v>3045154.0968355229</v>
      </c>
    </row>
    <row r="16" spans="2:5">
      <c r="B16" t="s">
        <v>1</v>
      </c>
      <c r="C16" s="2">
        <f ca="1">C5+C10</f>
        <v>599075.73302028235</v>
      </c>
      <c r="D16" s="2">
        <f>D5+D10</f>
        <v>601000</v>
      </c>
      <c r="E16" s="2">
        <f ca="1">E5+E10</f>
        <v>639075.73302028235</v>
      </c>
    </row>
    <row r="17" spans="2:5">
      <c r="B17" t="s">
        <v>3</v>
      </c>
      <c r="C17">
        <f ca="1">C16/C15*5</f>
        <v>0.9967471113230415</v>
      </c>
      <c r="D17">
        <f>D16/D15*5</f>
        <v>1</v>
      </c>
      <c r="E17" s="1">
        <f ca="1">E16/E15*5</f>
        <v>1.0493323370472449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39"/>
  <sheetViews>
    <sheetView workbookViewId="0">
      <selection activeCell="G49" sqref="G49"/>
    </sheetView>
  </sheetViews>
  <sheetFormatPr baseColWidth="10" defaultRowHeight="15"/>
  <cols>
    <col min="7" max="7" width="11.5703125" bestFit="1" customWidth="1"/>
    <col min="10" max="10" width="10.42578125" customWidth="1"/>
  </cols>
  <sheetData>
    <row r="1" spans="1:18">
      <c r="A1" s="3"/>
    </row>
    <row r="3" spans="1:18">
      <c r="A3" t="s">
        <v>7</v>
      </c>
      <c r="B3" t="s">
        <v>26</v>
      </c>
      <c r="F3" t="s">
        <v>8</v>
      </c>
      <c r="G3" t="s">
        <v>9</v>
      </c>
      <c r="H3" t="s">
        <v>10</v>
      </c>
    </row>
    <row r="4" spans="1:18">
      <c r="A4">
        <v>0</v>
      </c>
      <c r="B4">
        <v>786464</v>
      </c>
      <c r="F4">
        <f>SUM(B27:B66)</f>
        <v>9506437</v>
      </c>
      <c r="G4">
        <f>B34+B44+B54+B64</f>
        <v>1559152</v>
      </c>
      <c r="H4">
        <f>B29+B49+B39+B59</f>
        <v>1406350</v>
      </c>
    </row>
    <row r="5" spans="1:18">
      <c r="A5">
        <v>1</v>
      </c>
      <c r="B5">
        <v>888180</v>
      </c>
    </row>
    <row r="6" spans="1:18">
      <c r="A6">
        <v>2</v>
      </c>
      <c r="B6">
        <v>963230</v>
      </c>
      <c r="F6" t="s">
        <v>11</v>
      </c>
      <c r="G6" s="5">
        <f>(G4+H4)/F4*5</f>
        <v>1.5597336836082751</v>
      </c>
    </row>
    <row r="7" spans="1:18">
      <c r="A7">
        <v>3</v>
      </c>
      <c r="B7">
        <v>969309</v>
      </c>
      <c r="F7" t="s">
        <v>12</v>
      </c>
      <c r="G7" s="5">
        <f>SUM(H24:H33)/2</f>
        <v>1.9171702875668228</v>
      </c>
    </row>
    <row r="8" spans="1:18">
      <c r="A8">
        <v>4</v>
      </c>
      <c r="B8">
        <v>965232</v>
      </c>
      <c r="F8" t="s">
        <v>23</v>
      </c>
      <c r="G8" s="5">
        <f>SUM(I12:I19)</f>
        <v>1.8989828204181669</v>
      </c>
    </row>
    <row r="9" spans="1:18">
      <c r="A9">
        <v>5</v>
      </c>
      <c r="B9">
        <v>957698</v>
      </c>
    </row>
    <row r="10" spans="1:18" ht="15.75">
      <c r="A10">
        <v>6</v>
      </c>
      <c r="B10">
        <v>928673</v>
      </c>
      <c r="R10" s="4"/>
    </row>
    <row r="11" spans="1:18" ht="15.75">
      <c r="A11">
        <v>7</v>
      </c>
      <c r="B11">
        <v>938899</v>
      </c>
      <c r="F11" s="10" t="s">
        <v>24</v>
      </c>
      <c r="G11" s="10"/>
      <c r="H11" s="10"/>
      <c r="I11" s="10"/>
      <c r="R11" s="4"/>
    </row>
    <row r="12" spans="1:18" ht="15.75">
      <c r="A12">
        <v>8</v>
      </c>
      <c r="B12">
        <v>841636</v>
      </c>
      <c r="F12" t="s">
        <v>15</v>
      </c>
      <c r="G12">
        <f t="shared" ref="G12:G19" si="0">B37+B47+B57+B27</f>
        <v>965598</v>
      </c>
      <c r="H12">
        <f t="shared" ref="H12:H19" si="1">G12/(SUM(B35:B39)+SUM(B45:B49)+SUM(B55:B59)+SUM(B25:B29))*5</f>
        <v>0.89723180741663611</v>
      </c>
      <c r="I12">
        <f t="shared" ref="I12:I21" si="2">ABS(H12-1)</f>
        <v>0.10276819258336389</v>
      </c>
      <c r="R12" s="4"/>
    </row>
    <row r="13" spans="1:18" ht="15.75">
      <c r="A13">
        <v>9</v>
      </c>
      <c r="B13">
        <v>702492</v>
      </c>
      <c r="F13" t="s">
        <v>16</v>
      </c>
      <c r="G13">
        <f t="shared" si="0"/>
        <v>905769</v>
      </c>
      <c r="H13">
        <f t="shared" si="1"/>
        <v>0.85319061635288374</v>
      </c>
      <c r="I13">
        <f t="shared" si="2"/>
        <v>0.14680938364711626</v>
      </c>
      <c r="R13" s="4"/>
    </row>
    <row r="14" spans="1:18" ht="15.75">
      <c r="A14">
        <v>10</v>
      </c>
      <c r="B14">
        <v>841356</v>
      </c>
      <c r="F14" t="s">
        <v>17</v>
      </c>
      <c r="G14">
        <f t="shared" si="0"/>
        <v>1406350</v>
      </c>
      <c r="H14">
        <f t="shared" si="1"/>
        <v>1.4124591683951426</v>
      </c>
      <c r="I14">
        <f t="shared" si="2"/>
        <v>0.41245916839514263</v>
      </c>
      <c r="R14" s="4"/>
    </row>
    <row r="15" spans="1:18" ht="15.75">
      <c r="A15">
        <v>11</v>
      </c>
      <c r="B15">
        <v>581400</v>
      </c>
      <c r="F15" t="s">
        <v>18</v>
      </c>
      <c r="G15">
        <f t="shared" si="0"/>
        <v>849291</v>
      </c>
      <c r="H15">
        <f t="shared" si="1"/>
        <v>0.8400358213348611</v>
      </c>
      <c r="I15">
        <f t="shared" si="2"/>
        <v>0.1599641786651389</v>
      </c>
      <c r="R15" s="4"/>
    </row>
    <row r="16" spans="1:18" ht="15.75">
      <c r="A16">
        <v>12</v>
      </c>
      <c r="B16">
        <v>796786</v>
      </c>
      <c r="F16" t="s">
        <v>19</v>
      </c>
      <c r="G16">
        <f t="shared" si="0"/>
        <v>851366</v>
      </c>
      <c r="H16">
        <f t="shared" si="1"/>
        <v>0.86830914263847603</v>
      </c>
      <c r="I16">
        <f t="shared" si="2"/>
        <v>0.13169085736152397</v>
      </c>
      <c r="R16" s="4"/>
    </row>
    <row r="17" spans="1:18" ht="15.75">
      <c r="A17">
        <v>13</v>
      </c>
      <c r="B17">
        <v>619293</v>
      </c>
      <c r="F17" t="s">
        <v>20</v>
      </c>
      <c r="G17">
        <f t="shared" si="0"/>
        <v>1042312</v>
      </c>
      <c r="H17">
        <f t="shared" si="1"/>
        <v>1.0309227775230365</v>
      </c>
      <c r="I17">
        <f t="shared" si="2"/>
        <v>3.0922777523036515E-2</v>
      </c>
      <c r="R17" s="4"/>
    </row>
    <row r="18" spans="1:18" ht="15.75">
      <c r="A18">
        <v>14</v>
      </c>
      <c r="B18">
        <v>596592</v>
      </c>
      <c r="F18" t="s">
        <v>21</v>
      </c>
      <c r="G18">
        <f t="shared" si="0"/>
        <v>753117</v>
      </c>
      <c r="H18">
        <f t="shared" si="1"/>
        <v>0.80728622887178858</v>
      </c>
      <c r="I18">
        <f t="shared" si="2"/>
        <v>0.19271377112821142</v>
      </c>
      <c r="R18" s="4"/>
    </row>
    <row r="19" spans="1:18" ht="15.75">
      <c r="A19">
        <v>15</v>
      </c>
      <c r="B19">
        <v>565714</v>
      </c>
      <c r="F19" t="s">
        <v>22</v>
      </c>
      <c r="G19">
        <f t="shared" si="0"/>
        <v>1559152</v>
      </c>
      <c r="H19">
        <f t="shared" si="1"/>
        <v>1.7216544911146334</v>
      </c>
      <c r="I19">
        <f t="shared" si="2"/>
        <v>0.72165449111463342</v>
      </c>
      <c r="R19" s="4"/>
    </row>
    <row r="20" spans="1:18" ht="15.75">
      <c r="A20">
        <v>16</v>
      </c>
      <c r="B20">
        <v>566942</v>
      </c>
      <c r="F20" t="s">
        <v>13</v>
      </c>
      <c r="G20">
        <f>B35+B45+B55+B65</f>
        <v>458551</v>
      </c>
      <c r="H20">
        <f>G20/(SUM(B33:B37)+SUM(B43:B47)+SUM(B53:B57)+SUM(B63:B67))*5</f>
        <v>0.5682716375878617</v>
      </c>
      <c r="I20">
        <f t="shared" si="2"/>
        <v>0.4317283624121383</v>
      </c>
      <c r="R20" s="4"/>
    </row>
    <row r="21" spans="1:18" ht="15.75">
      <c r="A21">
        <v>17</v>
      </c>
      <c r="B21">
        <v>538891</v>
      </c>
      <c r="F21" t="s">
        <v>14</v>
      </c>
      <c r="G21">
        <f>B36+B46+B56+B66</f>
        <v>714931</v>
      </c>
      <c r="H21">
        <f>G21/(SUM(B34:B38)+SUM(B44:B48)+SUM(B54:B58)+SUM(B64:B68))*5</f>
        <v>0.94158278088478864</v>
      </c>
      <c r="I21">
        <f t="shared" si="2"/>
        <v>5.8417219115211361E-2</v>
      </c>
      <c r="R21" s="4"/>
    </row>
    <row r="22" spans="1:18" ht="15.75">
      <c r="A22">
        <v>18</v>
      </c>
      <c r="B22">
        <v>651318</v>
      </c>
      <c r="G22" t="s">
        <v>34</v>
      </c>
      <c r="I22">
        <f>SUM(I12:I21)</f>
        <v>2.3891284019455163</v>
      </c>
      <c r="R22" s="4"/>
    </row>
    <row r="23" spans="1:18" ht="15.75">
      <c r="A23">
        <v>19</v>
      </c>
      <c r="B23">
        <v>491441</v>
      </c>
      <c r="F23" s="10" t="s">
        <v>25</v>
      </c>
      <c r="G23" s="10"/>
      <c r="H23" s="10"/>
      <c r="I23" s="10"/>
      <c r="R23" s="4"/>
    </row>
    <row r="24" spans="1:18" ht="15.75">
      <c r="A24">
        <v>20</v>
      </c>
      <c r="B24">
        <v>565801</v>
      </c>
      <c r="F24" t="s">
        <v>15</v>
      </c>
      <c r="G24">
        <f>AVERAGE(C27,C37,C47,C57)</f>
        <v>1.1438575140742828</v>
      </c>
      <c r="H24">
        <f>ABS(G24-1)</f>
        <v>0.14385751407428282</v>
      </c>
      <c r="R24" s="4"/>
    </row>
    <row r="25" spans="1:18" ht="15.75">
      <c r="A25">
        <v>21</v>
      </c>
      <c r="B25">
        <v>494895</v>
      </c>
      <c r="D25" s="7"/>
      <c r="E25" s="7" t="s">
        <v>30</v>
      </c>
      <c r="F25" t="s">
        <v>16</v>
      </c>
      <c r="G25">
        <f>AVERAGE(C28,C38,C48,C58)</f>
        <v>1.2104519502318172</v>
      </c>
      <c r="H25">
        <f t="shared" ref="H25:H33" si="3">ABS(G25-1)</f>
        <v>0.21045195023181718</v>
      </c>
      <c r="R25" s="4"/>
    </row>
    <row r="26" spans="1:18" ht="15.75">
      <c r="A26">
        <v>22</v>
      </c>
      <c r="B26">
        <v>515823</v>
      </c>
      <c r="D26" t="s">
        <v>31</v>
      </c>
      <c r="F26" t="s">
        <v>17</v>
      </c>
      <c r="G26">
        <f t="shared" ref="G26:G31" si="4">AVERAGE(C29,C39,C49,C59)</f>
        <v>1.4863746986368538</v>
      </c>
      <c r="H26">
        <f t="shared" si="3"/>
        <v>0.48637469863685379</v>
      </c>
      <c r="R26" s="4"/>
    </row>
    <row r="27" spans="1:18" ht="15.75">
      <c r="A27">
        <v>23</v>
      </c>
      <c r="B27">
        <v>456892</v>
      </c>
      <c r="C27">
        <f>EXP(ABS(LN(5*B27/SUM(B25:B29))))</f>
        <v>1.0571535505108429</v>
      </c>
      <c r="D27">
        <f>5*B27/SUM(B25:B29)</f>
        <v>0.94593637747021253</v>
      </c>
      <c r="E27">
        <f>EXP(ABS(LN(D27)))-1</f>
        <v>5.7153550510842921E-2</v>
      </c>
      <c r="F27" t="s">
        <v>18</v>
      </c>
      <c r="G27">
        <f t="shared" si="4"/>
        <v>1.1980836726456601</v>
      </c>
      <c r="H27">
        <f t="shared" si="3"/>
        <v>0.19808367264566007</v>
      </c>
      <c r="R27" s="4"/>
    </row>
    <row r="28" spans="1:18" ht="15.75">
      <c r="A28">
        <v>24</v>
      </c>
      <c r="B28">
        <v>425212</v>
      </c>
      <c r="C28">
        <f t="shared" ref="C28:C66" si="5">EXP(ABS(LN(5*B28/SUM(B26:B30))))</f>
        <v>1.071784897886231</v>
      </c>
      <c r="D28">
        <f t="shared" ref="D28:D66" si="6">5*B28/SUM(B26:B30)</f>
        <v>0.93302303659269248</v>
      </c>
      <c r="E28">
        <f t="shared" ref="E28:E66" si="7">EXP(ABS(LN(D28)))-1</f>
        <v>7.1784897886230992E-2</v>
      </c>
      <c r="F28" t="s">
        <v>19</v>
      </c>
      <c r="G28">
        <f t="shared" si="4"/>
        <v>1.2148279254992629</v>
      </c>
      <c r="H28">
        <f t="shared" si="3"/>
        <v>0.21482792549926288</v>
      </c>
      <c r="I28" s="4"/>
      <c r="R28" s="4"/>
    </row>
    <row r="29" spans="1:18" ht="15.75">
      <c r="A29">
        <v>25</v>
      </c>
      <c r="B29">
        <v>522203</v>
      </c>
      <c r="C29">
        <f t="shared" si="5"/>
        <v>1.2206269339532891</v>
      </c>
      <c r="D29">
        <f t="shared" si="6"/>
        <v>1.2206269339532891</v>
      </c>
      <c r="E29">
        <f t="shared" si="7"/>
        <v>0.22062693395328914</v>
      </c>
      <c r="F29" t="s">
        <v>20</v>
      </c>
      <c r="G29">
        <f t="shared" si="4"/>
        <v>1.1334055340426961</v>
      </c>
      <c r="H29">
        <f t="shared" si="3"/>
        <v>0.13340553404269606</v>
      </c>
      <c r="I29" s="4"/>
      <c r="R29" s="4"/>
    </row>
    <row r="30" spans="1:18" ht="15.75">
      <c r="A30">
        <v>26</v>
      </c>
      <c r="B30">
        <v>358549</v>
      </c>
      <c r="C30">
        <f t="shared" si="5"/>
        <v>1.1590889948096355</v>
      </c>
      <c r="D30">
        <f t="shared" si="6"/>
        <v>0.8627465228968344</v>
      </c>
      <c r="E30">
        <f t="shared" si="7"/>
        <v>0.15908899480963545</v>
      </c>
      <c r="F30" t="s">
        <v>21</v>
      </c>
      <c r="G30">
        <f t="shared" si="4"/>
        <v>1.2843810941178415</v>
      </c>
      <c r="H30">
        <f t="shared" si="3"/>
        <v>0.28438109411784152</v>
      </c>
      <c r="I30" s="4"/>
      <c r="R30" s="4"/>
    </row>
    <row r="31" spans="1:18" ht="15.75">
      <c r="A31">
        <v>27</v>
      </c>
      <c r="B31">
        <v>376221</v>
      </c>
      <c r="C31">
        <f t="shared" si="5"/>
        <v>1.0384050863721057</v>
      </c>
      <c r="D31">
        <f t="shared" si="6"/>
        <v>0.96301531369970239</v>
      </c>
      <c r="E31">
        <f t="shared" si="7"/>
        <v>3.8405086372105712E-2</v>
      </c>
      <c r="F31" t="s">
        <v>22</v>
      </c>
      <c r="G31">
        <f t="shared" si="4"/>
        <v>1.8781901484736061</v>
      </c>
      <c r="H31">
        <f t="shared" si="3"/>
        <v>0.8781901484736061</v>
      </c>
      <c r="I31" s="4"/>
      <c r="R31" s="4"/>
    </row>
    <row r="32" spans="1:18" ht="15.75">
      <c r="A32">
        <v>28</v>
      </c>
      <c r="B32">
        <v>395766</v>
      </c>
      <c r="C32">
        <f t="shared" si="5"/>
        <v>1.0059784349311411</v>
      </c>
      <c r="D32">
        <f t="shared" si="6"/>
        <v>1.0059784349311411</v>
      </c>
      <c r="E32">
        <f t="shared" si="7"/>
        <v>5.9784349311411411E-3</v>
      </c>
      <c r="F32" t="s">
        <v>13</v>
      </c>
      <c r="G32">
        <f>AVERAGE(C35,C45,C55,C65)</f>
        <v>2.067343799183043</v>
      </c>
      <c r="H32">
        <f t="shared" si="3"/>
        <v>1.067343799183043</v>
      </c>
      <c r="I32" s="4"/>
      <c r="R32" s="4"/>
    </row>
    <row r="33" spans="1:18" ht="15.75">
      <c r="A33">
        <v>29</v>
      </c>
      <c r="B33">
        <v>300610</v>
      </c>
      <c r="C33">
        <f t="shared" si="5"/>
        <v>1.2179282126343103</v>
      </c>
      <c r="D33">
        <f>5*B33/SUM(B31:B35)</f>
        <v>0.82106645500645414</v>
      </c>
      <c r="E33">
        <f>EXP(ABS(LN(D33)))-1</f>
        <v>0.21792821263431028</v>
      </c>
      <c r="F33" t="s">
        <v>14</v>
      </c>
      <c r="G33">
        <f>AVERAGE(C36,C46,C56,C66)</f>
        <v>1.2174242382285825</v>
      </c>
      <c r="H33">
        <f t="shared" si="3"/>
        <v>0.21742423822858248</v>
      </c>
      <c r="I33" s="4"/>
      <c r="R33" s="4"/>
    </row>
    <row r="34" spans="1:18" ht="15.75">
      <c r="A34">
        <v>30</v>
      </c>
      <c r="B34">
        <v>535924</v>
      </c>
      <c r="C34">
        <f t="shared" si="5"/>
        <v>1.5114613786595386</v>
      </c>
      <c r="D34">
        <f t="shared" si="6"/>
        <v>1.5114613786595386</v>
      </c>
      <c r="E34">
        <f t="shared" si="7"/>
        <v>0.51146137865953856</v>
      </c>
      <c r="H34">
        <f>SUM(H24:H33)/2</f>
        <v>1.9171702875668228</v>
      </c>
      <c r="I34" s="4" t="s">
        <v>35</v>
      </c>
      <c r="R34" s="4"/>
    </row>
    <row r="35" spans="1:18" ht="15.75">
      <c r="A35">
        <v>31</v>
      </c>
      <c r="B35">
        <v>222086</v>
      </c>
      <c r="C35">
        <f>EXP(ABS(LN(5*B35/SUM(B33:B37))))</f>
        <v>1.4619210576083139</v>
      </c>
      <c r="D35">
        <f>5*B35/SUM(B33:B37)</f>
        <v>0.68403146311880103</v>
      </c>
      <c r="E35">
        <f t="shared" si="7"/>
        <v>0.46192105760831392</v>
      </c>
      <c r="F35" t="s">
        <v>32</v>
      </c>
      <c r="H35" t="s">
        <v>33</v>
      </c>
      <c r="I35" t="s">
        <v>29</v>
      </c>
      <c r="J35" t="s">
        <v>37</v>
      </c>
      <c r="K35" t="s">
        <v>36</v>
      </c>
      <c r="R35" s="4"/>
    </row>
    <row r="36" spans="1:18" ht="15.75">
      <c r="A36">
        <v>32</v>
      </c>
      <c r="B36">
        <v>318481</v>
      </c>
      <c r="C36">
        <f t="shared" si="5"/>
        <v>1.0230999883709799</v>
      </c>
      <c r="D36">
        <f t="shared" si="6"/>
        <v>1.0230999883709799</v>
      </c>
      <c r="E36">
        <f t="shared" si="7"/>
        <v>2.3099988370979929E-2</v>
      </c>
      <c r="F36" t="s">
        <v>15</v>
      </c>
      <c r="G36">
        <f>AVERAGE(E27,E37,E47,E57)</f>
        <v>0.14385751407428288</v>
      </c>
      <c r="H36">
        <f>AVERAGE(D27,D37,D47,D57)-1</f>
        <v>-0.12382561391260505</v>
      </c>
      <c r="I36">
        <f>SIGN(H36)</f>
        <v>-1</v>
      </c>
      <c r="J36">
        <f>G36*I36</f>
        <v>-0.14385751407428288</v>
      </c>
      <c r="K36">
        <f>H12-1</f>
        <v>-0.10276819258336389</v>
      </c>
      <c r="R36" s="4"/>
    </row>
    <row r="37" spans="1:18" ht="15.75">
      <c r="A37">
        <v>33</v>
      </c>
      <c r="B37">
        <v>246260</v>
      </c>
      <c r="C37">
        <f t="shared" si="5"/>
        <v>1.1552529846503696</v>
      </c>
      <c r="D37">
        <f t="shared" si="6"/>
        <v>0.86561126721749526</v>
      </c>
      <c r="E37">
        <f t="shared" si="7"/>
        <v>0.15525298465036963</v>
      </c>
      <c r="F37" t="s">
        <v>16</v>
      </c>
      <c r="G37">
        <f t="shared" ref="G37:G45" si="8">AVERAGE(E28,E38,E48,E58)</f>
        <v>0.21045195023181734</v>
      </c>
      <c r="H37">
        <f t="shared" ref="H37:H45" si="9">AVERAGE(D28,D38,D48,D58)-1</f>
        <v>-0.16830030696058584</v>
      </c>
      <c r="I37">
        <f t="shared" ref="I37:I45" si="10">SIGN(H37)</f>
        <v>-1</v>
      </c>
      <c r="J37">
        <f t="shared" ref="J37:J45" si="11">G37*I37</f>
        <v>-0.21045195023181734</v>
      </c>
      <c r="K37">
        <f t="shared" ref="K37:K45" si="12">H13-1</f>
        <v>-0.14680938364711626</v>
      </c>
      <c r="R37" s="4"/>
    </row>
    <row r="38" spans="1:18" ht="15.75">
      <c r="A38">
        <v>34</v>
      </c>
      <c r="B38">
        <v>233700</v>
      </c>
      <c r="C38">
        <f t="shared" si="5"/>
        <v>1.2349473684210526</v>
      </c>
      <c r="D38">
        <f t="shared" si="6"/>
        <v>0.80975110808046369</v>
      </c>
      <c r="E38">
        <f t="shared" si="7"/>
        <v>0.23494736842105257</v>
      </c>
      <c r="F38" t="s">
        <v>17</v>
      </c>
      <c r="G38">
        <f t="shared" si="8"/>
        <v>0.48637469863685379</v>
      </c>
      <c r="H38">
        <f t="shared" si="9"/>
        <v>0.48637469863685379</v>
      </c>
      <c r="I38">
        <f t="shared" si="10"/>
        <v>1</v>
      </c>
      <c r="J38">
        <f t="shared" si="11"/>
        <v>0.48637469863685379</v>
      </c>
      <c r="K38">
        <f t="shared" si="12"/>
        <v>0.41245916839514263</v>
      </c>
      <c r="R38" s="4"/>
    </row>
    <row r="39" spans="1:18" ht="15.75">
      <c r="A39">
        <v>35</v>
      </c>
      <c r="B39">
        <v>401936</v>
      </c>
      <c r="C39">
        <f t="shared" si="5"/>
        <v>1.4701207080819039</v>
      </c>
      <c r="D39">
        <f t="shared" si="6"/>
        <v>1.4701207080819039</v>
      </c>
      <c r="E39">
        <f t="shared" si="7"/>
        <v>0.47012070808190387</v>
      </c>
      <c r="F39" t="s">
        <v>18</v>
      </c>
      <c r="G39">
        <f t="shared" si="8"/>
        <v>0.19808367264566018</v>
      </c>
      <c r="H39">
        <f t="shared" si="9"/>
        <v>-0.1639350600761843</v>
      </c>
      <c r="I39">
        <f t="shared" si="10"/>
        <v>-1</v>
      </c>
      <c r="J39">
        <f t="shared" si="11"/>
        <v>-0.19808367264566018</v>
      </c>
      <c r="K39">
        <f t="shared" si="12"/>
        <v>-0.1599641786651389</v>
      </c>
      <c r="R39" s="4"/>
    </row>
    <row r="40" spans="1:18" ht="15.75">
      <c r="A40">
        <v>36</v>
      </c>
      <c r="B40">
        <v>242659</v>
      </c>
      <c r="C40">
        <f t="shared" si="5"/>
        <v>1.1843508792173381</v>
      </c>
      <c r="D40">
        <f t="shared" si="6"/>
        <v>0.84434437255692019</v>
      </c>
      <c r="E40">
        <f t="shared" si="7"/>
        <v>0.18435087921733806</v>
      </c>
      <c r="F40" t="s">
        <v>19</v>
      </c>
      <c r="G40">
        <f t="shared" si="8"/>
        <v>0.21482792549926277</v>
      </c>
      <c r="H40">
        <f t="shared" si="9"/>
        <v>-0.16836020080940184</v>
      </c>
      <c r="I40">
        <f t="shared" si="10"/>
        <v>-1</v>
      </c>
      <c r="J40">
        <f t="shared" si="11"/>
        <v>-0.21482792549926277</v>
      </c>
      <c r="K40">
        <f t="shared" si="12"/>
        <v>-0.13169085736152397</v>
      </c>
      <c r="R40" s="4"/>
    </row>
    <row r="41" spans="1:18" ht="15.75">
      <c r="A41">
        <v>37</v>
      </c>
      <c r="B41">
        <v>242462</v>
      </c>
      <c r="C41">
        <f t="shared" si="5"/>
        <v>1.1783075286024201</v>
      </c>
      <c r="D41">
        <f t="shared" si="6"/>
        <v>0.84867487962679056</v>
      </c>
      <c r="E41">
        <f t="shared" si="7"/>
        <v>0.17830752860242005</v>
      </c>
      <c r="F41" t="s">
        <v>20</v>
      </c>
      <c r="G41">
        <f t="shared" si="8"/>
        <v>0.13340553404269595</v>
      </c>
      <c r="H41">
        <f t="shared" si="9"/>
        <v>4.6119850718335798E-3</v>
      </c>
      <c r="I41">
        <f t="shared" si="10"/>
        <v>1</v>
      </c>
      <c r="J41">
        <f t="shared" si="11"/>
        <v>0.13340553404269595</v>
      </c>
      <c r="K41">
        <f t="shared" si="12"/>
        <v>3.0922777523036515E-2</v>
      </c>
      <c r="R41" s="4"/>
    </row>
    <row r="42" spans="1:18" ht="15.75">
      <c r="A42">
        <v>38</v>
      </c>
      <c r="B42">
        <v>316210</v>
      </c>
      <c r="C42">
        <f t="shared" si="5"/>
        <v>1.0823964499066883</v>
      </c>
      <c r="D42">
        <f t="shared" si="6"/>
        <v>1.0823964499066883</v>
      </c>
      <c r="E42">
        <f t="shared" si="7"/>
        <v>8.2396449906688263E-2</v>
      </c>
      <c r="F42" t="s">
        <v>21</v>
      </c>
      <c r="G42">
        <f t="shared" si="8"/>
        <v>0.28438109411784163</v>
      </c>
      <c r="H42">
        <f t="shared" si="9"/>
        <v>-0.21434862679427158</v>
      </c>
      <c r="I42">
        <f t="shared" si="10"/>
        <v>-1</v>
      </c>
      <c r="J42">
        <f t="shared" si="11"/>
        <v>-0.28438109411784163</v>
      </c>
      <c r="K42">
        <f t="shared" si="12"/>
        <v>-0.19271377112821142</v>
      </c>
      <c r="R42" s="4"/>
    </row>
    <row r="43" spans="1:18" ht="15.75">
      <c r="A43">
        <v>39</v>
      </c>
      <c r="B43">
        <v>225207</v>
      </c>
      <c r="C43">
        <f t="shared" si="5"/>
        <v>1.1941609275022536</v>
      </c>
      <c r="D43">
        <f t="shared" si="6"/>
        <v>0.83740807203567869</v>
      </c>
      <c r="E43">
        <f t="shared" si="7"/>
        <v>0.19416092750225356</v>
      </c>
      <c r="F43" t="s">
        <v>22</v>
      </c>
      <c r="G43">
        <f t="shared" si="8"/>
        <v>0.87819014847360599</v>
      </c>
      <c r="H43">
        <f t="shared" si="9"/>
        <v>0.8781901484736061</v>
      </c>
      <c r="I43">
        <f t="shared" si="10"/>
        <v>1</v>
      </c>
      <c r="J43">
        <f t="shared" si="11"/>
        <v>0.87819014847360599</v>
      </c>
      <c r="K43">
        <f t="shared" si="12"/>
        <v>0.72165449111463342</v>
      </c>
      <c r="R43" s="4"/>
    </row>
    <row r="44" spans="1:18" ht="15.75">
      <c r="A44">
        <v>40</v>
      </c>
      <c r="B44">
        <v>434156</v>
      </c>
      <c r="C44">
        <f t="shared" si="5"/>
        <v>1.6444231663694637</v>
      </c>
      <c r="D44">
        <f t="shared" si="6"/>
        <v>1.6444231663694637</v>
      </c>
      <c r="E44">
        <f t="shared" si="7"/>
        <v>0.64442316636946373</v>
      </c>
      <c r="F44" t="s">
        <v>13</v>
      </c>
      <c r="G44">
        <f t="shared" si="8"/>
        <v>1.0673437991830432</v>
      </c>
      <c r="H44">
        <f t="shared" si="9"/>
        <v>-0.48300800813816025</v>
      </c>
      <c r="I44">
        <f t="shared" si="10"/>
        <v>-1</v>
      </c>
      <c r="J44">
        <f t="shared" si="11"/>
        <v>-1.0673437991830432</v>
      </c>
      <c r="K44">
        <f t="shared" si="12"/>
        <v>-0.4317283624121383</v>
      </c>
      <c r="R44" s="4"/>
    </row>
    <row r="45" spans="1:18" ht="15.75">
      <c r="A45">
        <v>41</v>
      </c>
      <c r="B45">
        <v>126632</v>
      </c>
      <c r="C45">
        <f t="shared" si="5"/>
        <v>1.8526802072146058</v>
      </c>
      <c r="D45">
        <f t="shared" si="6"/>
        <v>0.53975855957539498</v>
      </c>
      <c r="E45">
        <f t="shared" si="7"/>
        <v>0.8526802072146058</v>
      </c>
      <c r="F45" t="s">
        <v>14</v>
      </c>
      <c r="G45">
        <f t="shared" si="8"/>
        <v>0.21742423822858253</v>
      </c>
      <c r="H45">
        <f t="shared" si="9"/>
        <v>-0.12545392974177427</v>
      </c>
      <c r="I45">
        <f t="shared" si="10"/>
        <v>-1</v>
      </c>
      <c r="J45">
        <f t="shared" si="11"/>
        <v>-0.21742423822858253</v>
      </c>
      <c r="K45">
        <f t="shared" si="12"/>
        <v>-5.8417219115211361E-2</v>
      </c>
      <c r="R45" s="4"/>
    </row>
    <row r="46" spans="1:18" ht="15.75">
      <c r="A46">
        <v>42</v>
      </c>
      <c r="B46">
        <v>217881</v>
      </c>
      <c r="C46">
        <f t="shared" si="5"/>
        <v>1.0087873655802939</v>
      </c>
      <c r="D46">
        <f t="shared" si="6"/>
        <v>0.99128917958321272</v>
      </c>
      <c r="E46">
        <f t="shared" si="7"/>
        <v>8.7873655802939155E-3</v>
      </c>
      <c r="G46">
        <f>SUM(G36:G45)</f>
        <v>3.8343405751336461</v>
      </c>
      <c r="R46" s="4"/>
    </row>
    <row r="47" spans="1:18" ht="15.75">
      <c r="A47">
        <v>43</v>
      </c>
      <c r="B47">
        <v>169167</v>
      </c>
      <c r="C47">
        <f t="shared" si="5"/>
        <v>1.1632765255634965</v>
      </c>
      <c r="D47">
        <f t="shared" si="6"/>
        <v>0.85964083175803407</v>
      </c>
      <c r="E47">
        <f t="shared" si="7"/>
        <v>0.16327652556349648</v>
      </c>
      <c r="H47" s="8" t="s">
        <v>38</v>
      </c>
      <c r="I47" s="8"/>
      <c r="J47" s="8"/>
      <c r="K47" s="8" t="s">
        <v>39</v>
      </c>
      <c r="L47" s="8">
        <f>H34</f>
        <v>1.9171702875668228</v>
      </c>
      <c r="M47" s="8" t="s">
        <v>40</v>
      </c>
      <c r="N47" s="8">
        <f>I22</f>
        <v>2.3891284019455163</v>
      </c>
      <c r="R47" s="4"/>
    </row>
    <row r="48" spans="1:18" ht="15.75">
      <c r="A48">
        <v>44</v>
      </c>
      <c r="B48">
        <v>151142</v>
      </c>
      <c r="C48">
        <f t="shared" si="5"/>
        <v>1.3465972396818884</v>
      </c>
      <c r="D48">
        <f t="shared" si="6"/>
        <v>0.74261254258640363</v>
      </c>
      <c r="E48">
        <f t="shared" si="7"/>
        <v>0.34659723968188838</v>
      </c>
      <c r="H48" s="8"/>
      <c r="I48" s="9"/>
      <c r="J48" s="8"/>
      <c r="K48" s="8"/>
      <c r="L48" s="8"/>
      <c r="M48" s="8"/>
      <c r="N48" s="8"/>
      <c r="R48" s="4"/>
    </row>
    <row r="49" spans="1:18" ht="15.75">
      <c r="A49">
        <v>45</v>
      </c>
      <c r="B49">
        <v>319118</v>
      </c>
      <c r="C49">
        <f t="shared" si="5"/>
        <v>1.6610157493511941</v>
      </c>
      <c r="D49">
        <f t="shared" si="6"/>
        <v>1.6610157493511941</v>
      </c>
      <c r="E49">
        <f t="shared" si="7"/>
        <v>0.66101574935119412</v>
      </c>
      <c r="H49" s="8"/>
      <c r="I49" s="9"/>
      <c r="J49" s="8"/>
      <c r="K49" s="8"/>
      <c r="L49" s="8"/>
      <c r="M49" s="8"/>
      <c r="N49" s="8"/>
      <c r="R49" s="4"/>
    </row>
    <row r="50" spans="1:18" ht="15.75">
      <c r="A50">
        <v>46</v>
      </c>
      <c r="B50">
        <v>160329</v>
      </c>
      <c r="C50">
        <f t="shared" si="5"/>
        <v>1.2832750157488664</v>
      </c>
      <c r="D50">
        <f t="shared" si="6"/>
        <v>0.7792561903937959</v>
      </c>
      <c r="E50">
        <f t="shared" si="7"/>
        <v>0.28327501574886638</v>
      </c>
      <c r="H50" s="8"/>
      <c r="I50" s="9"/>
      <c r="J50" s="8"/>
      <c r="K50" s="8"/>
      <c r="L50" s="8"/>
      <c r="M50" s="8"/>
      <c r="N50" s="8"/>
      <c r="R50" s="4"/>
    </row>
    <row r="51" spans="1:18" ht="15.75">
      <c r="A51">
        <v>47</v>
      </c>
      <c r="B51">
        <v>160855</v>
      </c>
      <c r="C51">
        <f t="shared" si="5"/>
        <v>1.2839924155295142</v>
      </c>
      <c r="D51">
        <f t="shared" si="6"/>
        <v>0.7788207998001323</v>
      </c>
      <c r="E51">
        <f t="shared" si="7"/>
        <v>0.28399241552951415</v>
      </c>
      <c r="H51" s="8"/>
      <c r="I51" s="9"/>
      <c r="J51" s="8"/>
      <c r="K51" s="8"/>
      <c r="L51" s="8"/>
      <c r="M51" s="8"/>
      <c r="N51" s="8"/>
      <c r="R51" s="4"/>
    </row>
    <row r="52" spans="1:18" ht="15.75">
      <c r="A52">
        <v>48</v>
      </c>
      <c r="B52">
        <v>237287</v>
      </c>
      <c r="C52">
        <f t="shared" si="5"/>
        <v>1.1550173724519348</v>
      </c>
      <c r="D52">
        <f t="shared" si="6"/>
        <v>1.1550173724519348</v>
      </c>
      <c r="E52">
        <f t="shared" si="7"/>
        <v>0.15501737245193481</v>
      </c>
      <c r="H52" s="8"/>
      <c r="I52" s="9"/>
      <c r="J52" s="8"/>
      <c r="K52" s="8"/>
      <c r="L52" s="8"/>
      <c r="M52" s="8"/>
      <c r="N52" s="8"/>
      <c r="R52" s="4"/>
    </row>
    <row r="53" spans="1:18" ht="15.75">
      <c r="A53">
        <v>49</v>
      </c>
      <c r="B53">
        <v>155094</v>
      </c>
      <c r="C53">
        <f t="shared" si="5"/>
        <v>1.2191393606458019</v>
      </c>
      <c r="D53">
        <f t="shared" si="6"/>
        <v>0.82025077056841189</v>
      </c>
      <c r="E53">
        <f t="shared" si="7"/>
        <v>0.21913936064580186</v>
      </c>
      <c r="H53" s="8"/>
      <c r="I53" s="9"/>
      <c r="J53" s="8"/>
      <c r="K53" s="8"/>
      <c r="L53" s="8"/>
      <c r="M53" s="8"/>
      <c r="N53" s="8"/>
      <c r="R53" s="4"/>
    </row>
    <row r="54" spans="1:18" ht="15.75">
      <c r="A54">
        <v>50</v>
      </c>
      <c r="B54">
        <v>313636</v>
      </c>
      <c r="C54">
        <f t="shared" si="5"/>
        <v>1.7166984496752002</v>
      </c>
      <c r="D54">
        <f t="shared" si="6"/>
        <v>1.7166984496752002</v>
      </c>
      <c r="E54">
        <f t="shared" si="7"/>
        <v>0.71669844967520024</v>
      </c>
      <c r="H54" s="8"/>
      <c r="I54" s="9"/>
      <c r="J54" s="8"/>
      <c r="K54" s="8"/>
      <c r="L54" s="8"/>
      <c r="M54" s="8"/>
      <c r="N54" s="8"/>
      <c r="R54" s="4"/>
    </row>
    <row r="55" spans="1:18" ht="15.75">
      <c r="A55">
        <v>51</v>
      </c>
      <c r="B55">
        <v>78534</v>
      </c>
      <c r="C55">
        <f t="shared" si="5"/>
        <v>1.9596047571752364</v>
      </c>
      <c r="D55">
        <f t="shared" si="6"/>
        <v>0.51030698733427071</v>
      </c>
      <c r="E55">
        <f t="shared" si="7"/>
        <v>0.95960475717523641</v>
      </c>
      <c r="H55" s="8"/>
      <c r="I55" s="9"/>
      <c r="J55" s="8"/>
      <c r="K55" s="8"/>
      <c r="L55" s="8"/>
      <c r="M55" s="8"/>
      <c r="N55" s="8"/>
      <c r="R55" s="4"/>
    </row>
    <row r="56" spans="1:18" ht="15.75">
      <c r="A56">
        <v>52</v>
      </c>
      <c r="B56">
        <v>128935</v>
      </c>
      <c r="C56">
        <f t="shared" si="5"/>
        <v>1.1014836933338503</v>
      </c>
      <c r="D56">
        <f t="shared" si="6"/>
        <v>0.9078663679289789</v>
      </c>
      <c r="E56">
        <f t="shared" si="7"/>
        <v>0.10148369333385032</v>
      </c>
      <c r="H56" s="8"/>
      <c r="I56" s="9"/>
      <c r="J56" s="8"/>
      <c r="K56" s="8"/>
      <c r="L56" s="8"/>
      <c r="M56" s="8"/>
      <c r="N56" s="8"/>
      <c r="R56" s="4"/>
    </row>
    <row r="57" spans="1:18" ht="15.75">
      <c r="A57">
        <v>53</v>
      </c>
      <c r="B57">
        <v>93279</v>
      </c>
      <c r="C57">
        <f t="shared" si="5"/>
        <v>1.1997469955724225</v>
      </c>
      <c r="D57">
        <f t="shared" si="6"/>
        <v>0.83350906790383805</v>
      </c>
      <c r="E57">
        <f t="shared" si="7"/>
        <v>0.19974699557242248</v>
      </c>
      <c r="H57" s="8"/>
      <c r="I57" s="9"/>
      <c r="J57" s="8"/>
      <c r="K57" s="8"/>
      <c r="L57" s="8"/>
      <c r="M57" s="8"/>
      <c r="N57" s="8"/>
      <c r="R57" s="4"/>
    </row>
    <row r="58" spans="1:18" ht="15.75">
      <c r="A58">
        <v>54</v>
      </c>
      <c r="B58">
        <v>95715</v>
      </c>
      <c r="C58">
        <f t="shared" si="5"/>
        <v>1.1884782949380974</v>
      </c>
      <c r="D58">
        <f t="shared" si="6"/>
        <v>0.84141208489809693</v>
      </c>
      <c r="E58">
        <f t="shared" si="7"/>
        <v>0.18847829493809742</v>
      </c>
      <c r="H58" s="8"/>
      <c r="I58" s="9"/>
      <c r="J58" s="8"/>
      <c r="K58" s="8"/>
      <c r="L58" s="8"/>
      <c r="M58" s="8"/>
      <c r="N58" s="8"/>
      <c r="R58" s="4"/>
    </row>
    <row r="59" spans="1:18" ht="15.75">
      <c r="A59">
        <v>55</v>
      </c>
      <c r="B59">
        <v>163093</v>
      </c>
      <c r="C59">
        <f t="shared" si="5"/>
        <v>1.593735403161028</v>
      </c>
      <c r="D59">
        <f t="shared" si="6"/>
        <v>1.593735403161028</v>
      </c>
      <c r="E59">
        <f t="shared" si="7"/>
        <v>0.59373540316102802</v>
      </c>
      <c r="H59" s="8"/>
      <c r="I59" s="9"/>
      <c r="J59" s="8"/>
      <c r="K59" s="8"/>
      <c r="L59" s="8"/>
      <c r="M59" s="8"/>
      <c r="N59" s="8"/>
      <c r="R59" s="4"/>
    </row>
    <row r="60" spans="1:18" ht="15.75">
      <c r="A60">
        <v>56</v>
      </c>
      <c r="B60">
        <v>87754</v>
      </c>
      <c r="C60">
        <f t="shared" si="5"/>
        <v>1.1656198008068008</v>
      </c>
      <c r="D60">
        <f t="shared" si="6"/>
        <v>0.85791267384771208</v>
      </c>
      <c r="E60">
        <f t="shared" si="7"/>
        <v>0.16561980080680083</v>
      </c>
      <c r="H60" s="8"/>
      <c r="I60" s="9"/>
      <c r="J60" s="8"/>
      <c r="K60" s="8"/>
      <c r="L60" s="8"/>
      <c r="M60" s="8"/>
      <c r="N60" s="8"/>
      <c r="R60" s="4"/>
    </row>
    <row r="61" spans="1:18" ht="15.75">
      <c r="A61">
        <v>57</v>
      </c>
      <c r="B61">
        <v>71828</v>
      </c>
      <c r="C61">
        <f t="shared" si="5"/>
        <v>1.3586066714930112</v>
      </c>
      <c r="D61">
        <f t="shared" si="6"/>
        <v>0.7360482036357674</v>
      </c>
      <c r="E61">
        <f t="shared" si="7"/>
        <v>0.35860667149301118</v>
      </c>
      <c r="H61" s="8"/>
      <c r="I61" s="9"/>
      <c r="J61" s="8"/>
      <c r="K61" s="8"/>
      <c r="L61" s="8"/>
      <c r="M61" s="8"/>
      <c r="N61" s="8"/>
      <c r="R61" s="4"/>
    </row>
    <row r="62" spans="1:18" ht="15.75">
      <c r="A62">
        <v>58</v>
      </c>
      <c r="B62">
        <v>93049</v>
      </c>
      <c r="C62">
        <f t="shared" si="5"/>
        <v>1.2902298788810196</v>
      </c>
      <c r="D62">
        <f t="shared" si="6"/>
        <v>0.77505568299756944</v>
      </c>
      <c r="E62">
        <f t="shared" si="7"/>
        <v>0.29022987888101959</v>
      </c>
      <c r="H62" s="8"/>
      <c r="I62" s="9"/>
      <c r="J62" s="8"/>
      <c r="K62" s="8"/>
      <c r="L62" s="8"/>
      <c r="M62" s="8"/>
      <c r="N62" s="8"/>
      <c r="R62" s="4"/>
    </row>
    <row r="63" spans="1:18" ht="15.75">
      <c r="A63">
        <v>59</v>
      </c>
      <c r="B63">
        <v>72206</v>
      </c>
      <c r="C63">
        <f t="shared" si="5"/>
        <v>1.5062958756890008</v>
      </c>
      <c r="D63">
        <f t="shared" si="6"/>
        <v>0.66388019521236885</v>
      </c>
      <c r="E63">
        <f t="shared" si="7"/>
        <v>0.50629587568900081</v>
      </c>
      <c r="I63" s="4"/>
      <c r="R63" s="4"/>
    </row>
    <row r="64" spans="1:18" ht="15.75">
      <c r="A64">
        <v>60</v>
      </c>
      <c r="B64">
        <v>275436</v>
      </c>
      <c r="C64">
        <f t="shared" si="5"/>
        <v>2.6401775991902214</v>
      </c>
      <c r="D64">
        <f t="shared" si="6"/>
        <v>2.6401775991902214</v>
      </c>
      <c r="E64">
        <f t="shared" si="7"/>
        <v>1.6401775991902214</v>
      </c>
      <c r="I64" s="4"/>
      <c r="R64" s="4"/>
    </row>
    <row r="65" spans="1:18" ht="15.75">
      <c r="A65">
        <v>61</v>
      </c>
      <c r="B65">
        <v>31299</v>
      </c>
      <c r="C65">
        <f t="shared" si="5"/>
        <v>2.9951691747340168</v>
      </c>
      <c r="D65">
        <f t="shared" si="6"/>
        <v>0.33387095741889239</v>
      </c>
      <c r="E65">
        <f t="shared" si="7"/>
        <v>1.9951691747340168</v>
      </c>
      <c r="I65" s="4"/>
      <c r="R65" s="4"/>
    </row>
    <row r="66" spans="1:18" ht="15.75">
      <c r="A66">
        <v>62</v>
      </c>
      <c r="B66">
        <v>49634</v>
      </c>
      <c r="C66">
        <f t="shared" si="5"/>
        <v>1.736325905629206</v>
      </c>
      <c r="D66">
        <f t="shared" si="6"/>
        <v>0.57592874514973169</v>
      </c>
      <c r="E66">
        <f t="shared" si="7"/>
        <v>0.73632590562920597</v>
      </c>
      <c r="I66" s="4"/>
      <c r="R66" s="4"/>
    </row>
    <row r="67" spans="1:18" ht="15.75">
      <c r="A67">
        <v>63</v>
      </c>
      <c r="B67">
        <v>40154</v>
      </c>
      <c r="I67" s="4"/>
      <c r="R67" s="4"/>
    </row>
    <row r="68" spans="1:18" ht="15.75">
      <c r="A68">
        <v>64</v>
      </c>
      <c r="B68">
        <v>34381</v>
      </c>
      <c r="I68" s="4"/>
      <c r="R68" s="4"/>
    </row>
    <row r="69" spans="1:18" ht="15.75">
      <c r="A69">
        <v>65</v>
      </c>
      <c r="B69">
        <v>102440</v>
      </c>
      <c r="I69" s="4"/>
      <c r="R69" s="4"/>
    </row>
    <row r="70" spans="1:18" ht="15.75">
      <c r="A70">
        <v>66</v>
      </c>
      <c r="B70">
        <v>26445</v>
      </c>
      <c r="I70" s="4"/>
      <c r="R70" s="4"/>
    </row>
    <row r="71" spans="1:18" ht="15.75">
      <c r="A71">
        <v>67</v>
      </c>
      <c r="B71">
        <v>35311</v>
      </c>
      <c r="I71" s="4"/>
      <c r="R71" s="4"/>
    </row>
    <row r="72" spans="1:18" ht="15.75">
      <c r="A72">
        <v>68</v>
      </c>
      <c r="B72">
        <v>40711</v>
      </c>
      <c r="I72" s="4"/>
      <c r="R72" s="4"/>
    </row>
    <row r="73" spans="1:18" ht="15.75">
      <c r="A73">
        <v>69</v>
      </c>
      <c r="B73">
        <v>20921</v>
      </c>
      <c r="I73" s="4"/>
      <c r="R73" s="4"/>
    </row>
    <row r="74" spans="1:18" ht="15.75">
      <c r="A74">
        <v>70</v>
      </c>
      <c r="B74">
        <v>136771</v>
      </c>
      <c r="I74" s="4"/>
      <c r="R74" s="4"/>
    </row>
    <row r="75" spans="1:18" ht="15.75">
      <c r="A75">
        <v>71</v>
      </c>
      <c r="B75">
        <v>13000</v>
      </c>
      <c r="I75" s="4"/>
      <c r="R75" s="4"/>
    </row>
    <row r="76" spans="1:18" ht="15.75">
      <c r="A76">
        <v>72</v>
      </c>
      <c r="B76">
        <v>28017</v>
      </c>
      <c r="I76" s="4"/>
      <c r="R76" s="4"/>
    </row>
    <row r="77" spans="1:18" ht="15.75">
      <c r="A77">
        <v>73</v>
      </c>
      <c r="B77">
        <v>16662</v>
      </c>
      <c r="I77" s="4"/>
      <c r="R77" s="4"/>
    </row>
    <row r="78" spans="1:18" ht="15.75">
      <c r="A78">
        <v>74</v>
      </c>
      <c r="B78">
        <v>14490</v>
      </c>
      <c r="I78" s="4"/>
      <c r="R78" s="4"/>
    </row>
    <row r="79" spans="1:18" ht="15.75">
      <c r="A79">
        <v>75</v>
      </c>
      <c r="B79">
        <v>50558</v>
      </c>
      <c r="I79" s="4"/>
      <c r="R79" s="4"/>
    </row>
    <row r="80" spans="1:18" ht="15.75">
      <c r="A80">
        <v>76</v>
      </c>
      <c r="B80">
        <v>15010</v>
      </c>
      <c r="I80" s="4"/>
      <c r="R80" s="4"/>
    </row>
    <row r="81" spans="1:18" ht="15.75">
      <c r="A81">
        <v>77</v>
      </c>
      <c r="B81">
        <v>11878</v>
      </c>
      <c r="I81" s="4"/>
      <c r="R81" s="4"/>
    </row>
    <row r="82" spans="1:18" ht="15.75">
      <c r="A82">
        <v>78</v>
      </c>
      <c r="B82">
        <v>23353</v>
      </c>
      <c r="I82" s="4"/>
      <c r="R82" s="4"/>
    </row>
    <row r="83" spans="1:18" ht="15.75">
      <c r="A83">
        <v>79</v>
      </c>
      <c r="B83">
        <v>9212</v>
      </c>
      <c r="I83" s="4"/>
      <c r="R83" s="4"/>
    </row>
    <row r="84" spans="1:18" ht="15.75">
      <c r="A84">
        <v>80</v>
      </c>
      <c r="B84">
        <v>73741</v>
      </c>
      <c r="I84" s="4"/>
      <c r="R84" s="4"/>
    </row>
    <row r="85" spans="1:18" ht="15.75">
      <c r="A85">
        <v>81</v>
      </c>
      <c r="B85">
        <v>5532</v>
      </c>
      <c r="I85" s="4"/>
      <c r="R85" s="4"/>
    </row>
    <row r="86" spans="1:18" ht="15.75">
      <c r="A86">
        <v>82</v>
      </c>
      <c r="B86">
        <v>9331</v>
      </c>
      <c r="I86" s="4"/>
      <c r="R86" s="4"/>
    </row>
    <row r="87" spans="1:18" ht="15.75">
      <c r="A87">
        <v>83</v>
      </c>
      <c r="B87">
        <v>5653</v>
      </c>
      <c r="I87" s="4"/>
      <c r="R87" s="4"/>
    </row>
    <row r="88" spans="1:18" ht="15.75">
      <c r="A88">
        <v>84</v>
      </c>
      <c r="B88">
        <v>5089</v>
      </c>
      <c r="I88" s="4"/>
      <c r="R88" s="4"/>
    </row>
    <row r="89" spans="1:18" ht="15.75">
      <c r="A89">
        <v>85</v>
      </c>
      <c r="B89">
        <v>18604</v>
      </c>
      <c r="I89" s="4"/>
      <c r="R89" s="4"/>
    </row>
    <row r="90" spans="1:18" ht="15.75">
      <c r="A90">
        <v>86</v>
      </c>
      <c r="B90">
        <v>4803</v>
      </c>
      <c r="I90" s="4"/>
      <c r="R90" s="4"/>
    </row>
    <row r="91" spans="1:18" ht="15.75">
      <c r="A91">
        <v>87</v>
      </c>
      <c r="B91">
        <v>5617</v>
      </c>
      <c r="I91" s="4"/>
      <c r="R91" s="4"/>
    </row>
    <row r="92" spans="1:18" ht="15.75">
      <c r="A92">
        <v>88</v>
      </c>
      <c r="B92">
        <v>4388</v>
      </c>
      <c r="I92" s="4"/>
      <c r="R92" s="4"/>
    </row>
    <row r="93" spans="1:18" ht="15.75">
      <c r="A93">
        <v>89</v>
      </c>
      <c r="B93">
        <v>4000</v>
      </c>
      <c r="I93" s="4"/>
      <c r="R93" s="4"/>
    </row>
    <row r="94" spans="1:18" ht="15.75">
      <c r="A94">
        <v>90</v>
      </c>
      <c r="B94">
        <v>57111</v>
      </c>
      <c r="I94" s="4"/>
      <c r="R94" s="4"/>
    </row>
    <row r="95" spans="1:18" ht="15.75">
      <c r="I95" s="4"/>
      <c r="R95" s="4"/>
    </row>
    <row r="96" spans="1:18" ht="15.75">
      <c r="I96" s="4"/>
      <c r="R96" s="4"/>
    </row>
    <row r="97" spans="9:18" ht="15.75">
      <c r="I97" s="4"/>
      <c r="R97" s="4"/>
    </row>
    <row r="98" spans="9:18" ht="15.75">
      <c r="I98" s="4"/>
      <c r="R98" s="4"/>
    </row>
    <row r="99" spans="9:18" ht="15.75">
      <c r="I99" s="4"/>
      <c r="R99" s="4"/>
    </row>
    <row r="100" spans="9:18" ht="15.75">
      <c r="I100" s="4"/>
      <c r="R100" s="4"/>
    </row>
    <row r="101" spans="9:18" ht="15.75">
      <c r="I101" s="4"/>
      <c r="R101" s="4"/>
    </row>
    <row r="102" spans="9:18" ht="15.75">
      <c r="I102" s="4"/>
      <c r="R102" s="4"/>
    </row>
    <row r="103" spans="9:18" ht="15.75">
      <c r="I103" s="4"/>
      <c r="R103" s="4"/>
    </row>
    <row r="104" spans="9:18" ht="15.75">
      <c r="I104" s="4"/>
      <c r="R104" s="4"/>
    </row>
    <row r="105" spans="9:18" ht="15.75">
      <c r="I105" s="4"/>
      <c r="R105" s="4"/>
    </row>
    <row r="106" spans="9:18" ht="15.75">
      <c r="I106" s="4"/>
      <c r="R106" s="4"/>
    </row>
    <row r="107" spans="9:18" ht="15.75">
      <c r="I107" s="4"/>
      <c r="R107" s="4"/>
    </row>
    <row r="108" spans="9:18" ht="15.75">
      <c r="I108" s="4"/>
      <c r="R108" s="4"/>
    </row>
    <row r="109" spans="9:18" ht="15.75">
      <c r="I109" s="4"/>
      <c r="R109" s="4"/>
    </row>
    <row r="110" spans="9:18" ht="15.75">
      <c r="I110" s="4"/>
      <c r="R110" s="4"/>
    </row>
    <row r="111" spans="9:18" ht="15.75">
      <c r="I111" s="4"/>
      <c r="R111" s="4"/>
    </row>
    <row r="112" spans="9:18" ht="15.75">
      <c r="I112" s="4"/>
      <c r="R112" s="4"/>
    </row>
    <row r="113" spans="9:18" ht="15.75">
      <c r="I113" s="4"/>
      <c r="R113" s="4"/>
    </row>
    <row r="114" spans="9:18" ht="15.75">
      <c r="I114" s="4"/>
      <c r="R114" s="4"/>
    </row>
    <row r="115" spans="9:18" ht="15.75">
      <c r="I115" s="4"/>
      <c r="R115" s="4"/>
    </row>
    <row r="116" spans="9:18" ht="15.75">
      <c r="I116" s="4"/>
      <c r="R116" s="4"/>
    </row>
    <row r="117" spans="9:18" ht="15.75">
      <c r="I117" s="4"/>
      <c r="R117" s="4"/>
    </row>
    <row r="118" spans="9:18" ht="15.75">
      <c r="I118" s="4"/>
      <c r="R118" s="4"/>
    </row>
    <row r="119" spans="9:18" ht="15.75">
      <c r="I119" s="4"/>
      <c r="R119" s="4"/>
    </row>
    <row r="120" spans="9:18" ht="15.75">
      <c r="I120" s="4"/>
      <c r="R120" s="4"/>
    </row>
    <row r="121" spans="9:18" ht="15.75">
      <c r="I121" s="4"/>
    </row>
    <row r="122" spans="9:18" ht="15.75">
      <c r="I122" s="4"/>
    </row>
    <row r="123" spans="9:18" ht="15.75">
      <c r="I123" s="4"/>
    </row>
    <row r="124" spans="9:18" ht="15.75">
      <c r="I124" s="4"/>
    </row>
    <row r="125" spans="9:18" ht="15.75">
      <c r="I125" s="4"/>
    </row>
    <row r="126" spans="9:18" ht="15.75">
      <c r="I126" s="4"/>
    </row>
    <row r="127" spans="9:18" ht="15.75">
      <c r="I127" s="4"/>
    </row>
    <row r="128" spans="9:18" ht="15.75">
      <c r="I128" s="4"/>
    </row>
    <row r="129" spans="9:9" ht="15.75">
      <c r="I129" s="4"/>
    </row>
    <row r="130" spans="9:9" ht="15.75">
      <c r="I130" s="4"/>
    </row>
    <row r="131" spans="9:9" ht="15.75">
      <c r="I131" s="4"/>
    </row>
    <row r="132" spans="9:9" ht="15.75">
      <c r="I132" s="4"/>
    </row>
    <row r="133" spans="9:9" ht="15.75">
      <c r="I133" s="4"/>
    </row>
    <row r="134" spans="9:9" ht="15.75">
      <c r="I134" s="4"/>
    </row>
    <row r="135" spans="9:9" ht="15.75">
      <c r="I135" s="4"/>
    </row>
    <row r="136" spans="9:9" ht="15.75">
      <c r="I136" s="4"/>
    </row>
    <row r="137" spans="9:9" ht="15.75">
      <c r="I137" s="4"/>
    </row>
    <row r="138" spans="9:9" ht="15.75">
      <c r="I138" s="4"/>
    </row>
    <row r="139" spans="9:9" ht="15.75">
      <c r="I139" s="4"/>
    </row>
  </sheetData>
  <mergeCells count="2">
    <mergeCell ref="F11:I11"/>
    <mergeCell ref="F23:I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39"/>
  <sheetViews>
    <sheetView workbookViewId="0">
      <selection activeCell="G4" sqref="G4"/>
    </sheetView>
  </sheetViews>
  <sheetFormatPr baseColWidth="10" defaultRowHeight="15"/>
  <cols>
    <col min="7" max="7" width="11.5703125" bestFit="1" customWidth="1"/>
    <col min="10" max="10" width="10.42578125" customWidth="1"/>
  </cols>
  <sheetData>
    <row r="1" spans="1:18">
      <c r="A1" s="3"/>
    </row>
    <row r="3" spans="1:18">
      <c r="A3" t="s">
        <v>7</v>
      </c>
      <c r="B3" t="s">
        <v>26</v>
      </c>
      <c r="F3" t="s">
        <v>8</v>
      </c>
      <c r="G3" t="s">
        <v>9</v>
      </c>
      <c r="H3" t="s">
        <v>10</v>
      </c>
    </row>
    <row r="4" spans="1:18">
      <c r="A4">
        <v>0</v>
      </c>
      <c r="B4">
        <v>597043.63</v>
      </c>
      <c r="F4">
        <f>SUM(B27:B66)</f>
        <v>8839272.0100000035</v>
      </c>
      <c r="G4">
        <f>B34+B44+B54+B64</f>
        <v>688254.95</v>
      </c>
      <c r="H4">
        <f>B29+B49+B39+B59</f>
        <v>1000601.56</v>
      </c>
    </row>
    <row r="5" spans="1:18">
      <c r="A5">
        <v>1</v>
      </c>
      <c r="B5">
        <v>533372.22</v>
      </c>
      <c r="H5" t="s">
        <v>27</v>
      </c>
      <c r="I5" t="s">
        <v>28</v>
      </c>
    </row>
    <row r="6" spans="1:18">
      <c r="A6">
        <v>2</v>
      </c>
      <c r="B6">
        <v>502486.1</v>
      </c>
      <c r="F6" t="s">
        <v>11</v>
      </c>
      <c r="G6" s="5">
        <f>(G4+H4)/F4*5</f>
        <v>0.9553142544371136</v>
      </c>
      <c r="H6" s="5">
        <f>'Philippines 1990'!G6</f>
        <v>1.5597336836082751</v>
      </c>
      <c r="I6" s="6">
        <f>G6/H6</f>
        <v>0.61248549318182155</v>
      </c>
    </row>
    <row r="7" spans="1:18">
      <c r="A7">
        <v>3</v>
      </c>
      <c r="B7">
        <v>497541.52</v>
      </c>
      <c r="F7" t="s">
        <v>12</v>
      </c>
      <c r="G7" s="5">
        <f>SUM(H24:H33)/2</f>
        <v>0.9678750039412819</v>
      </c>
      <c r="H7" s="5">
        <f>'Philippines 1990'!G7</f>
        <v>1.9171702875668228</v>
      </c>
      <c r="I7" s="6">
        <f t="shared" ref="I7:I8" si="0">G7/H7</f>
        <v>0.50484561033420805</v>
      </c>
    </row>
    <row r="8" spans="1:18">
      <c r="A8">
        <v>4</v>
      </c>
      <c r="B8">
        <v>489263.59</v>
      </c>
      <c r="F8" t="s">
        <v>23</v>
      </c>
      <c r="G8" s="5">
        <f>SUM(I12:I19)</f>
        <v>1.4454780885526783</v>
      </c>
      <c r="H8" s="5">
        <f>'Philippines 1990'!G8</f>
        <v>1.8989828204181669</v>
      </c>
      <c r="I8" s="6">
        <f t="shared" si="0"/>
        <v>0.76118544781483377</v>
      </c>
    </row>
    <row r="9" spans="1:18">
      <c r="A9">
        <v>5</v>
      </c>
      <c r="B9">
        <v>488777.69</v>
      </c>
    </row>
    <row r="10" spans="1:18" ht="15.75">
      <c r="A10">
        <v>6</v>
      </c>
      <c r="B10">
        <v>437553.82</v>
      </c>
      <c r="R10" s="4"/>
    </row>
    <row r="11" spans="1:18" ht="15.75">
      <c r="A11">
        <v>7</v>
      </c>
      <c r="B11">
        <v>473386.45</v>
      </c>
      <c r="F11" s="10" t="s">
        <v>24</v>
      </c>
      <c r="G11" s="10"/>
      <c r="H11" s="10"/>
      <c r="I11" s="10"/>
      <c r="R11" s="4"/>
    </row>
    <row r="12" spans="1:18" ht="15.75">
      <c r="A12">
        <v>8</v>
      </c>
      <c r="B12">
        <v>392514.62</v>
      </c>
      <c r="F12" t="s">
        <v>15</v>
      </c>
      <c r="G12">
        <f t="shared" ref="G12:G19" si="1">B37+B47+B57+B27</f>
        <v>989527.08000000007</v>
      </c>
      <c r="H12">
        <f t="shared" ref="H12:H19" si="2">G12/(SUM(B35:B39)+SUM(B45:B49)+SUM(B55:B59)+SUM(B25:B29))*5</f>
        <v>1.0276697433969426</v>
      </c>
      <c r="I12">
        <f t="shared" ref="I12:I21" si="3">ABS(H12-1)</f>
        <v>2.7669743396942614E-2</v>
      </c>
      <c r="R12" s="4"/>
    </row>
    <row r="13" spans="1:18" ht="15.75">
      <c r="A13">
        <v>9</v>
      </c>
      <c r="B13">
        <v>444045.61</v>
      </c>
      <c r="F13" t="s">
        <v>16</v>
      </c>
      <c r="G13">
        <f t="shared" si="1"/>
        <v>804037.97</v>
      </c>
      <c r="H13">
        <f t="shared" si="2"/>
        <v>0.88289976349242538</v>
      </c>
      <c r="I13">
        <f t="shared" si="3"/>
        <v>0.11710023650757462</v>
      </c>
      <c r="R13" s="4"/>
    </row>
    <row r="14" spans="1:18" ht="15.75">
      <c r="A14">
        <v>10</v>
      </c>
      <c r="B14">
        <v>397068.97</v>
      </c>
      <c r="F14" t="s">
        <v>17</v>
      </c>
      <c r="G14">
        <f t="shared" si="1"/>
        <v>1000601.56</v>
      </c>
      <c r="H14">
        <f t="shared" si="2"/>
        <v>0.98909934742715377</v>
      </c>
      <c r="I14">
        <f t="shared" si="3"/>
        <v>1.0900652572846226E-2</v>
      </c>
      <c r="R14" s="4"/>
    </row>
    <row r="15" spans="1:18" ht="15.75">
      <c r="A15">
        <v>11</v>
      </c>
      <c r="B15">
        <v>406879.9</v>
      </c>
      <c r="F15" t="s">
        <v>18</v>
      </c>
      <c r="G15">
        <f t="shared" si="1"/>
        <v>735159.54999999993</v>
      </c>
      <c r="H15">
        <f t="shared" si="2"/>
        <v>0.78650818901388864</v>
      </c>
      <c r="I15">
        <f t="shared" si="3"/>
        <v>0.21349181098611136</v>
      </c>
      <c r="R15" s="4"/>
    </row>
    <row r="16" spans="1:18" ht="15.75">
      <c r="A16">
        <v>12</v>
      </c>
      <c r="B16">
        <v>369562.86</v>
      </c>
      <c r="F16" t="s">
        <v>19</v>
      </c>
      <c r="G16">
        <f t="shared" si="1"/>
        <v>1528818.72</v>
      </c>
      <c r="H16">
        <f t="shared" si="2"/>
        <v>1.6206418016587443</v>
      </c>
      <c r="I16">
        <f t="shared" si="3"/>
        <v>0.62064180165874427</v>
      </c>
      <c r="R16" s="4"/>
    </row>
    <row r="17" spans="1:18" ht="15.75">
      <c r="A17">
        <v>13</v>
      </c>
      <c r="B17">
        <v>363338.75</v>
      </c>
      <c r="F17" t="s">
        <v>20</v>
      </c>
      <c r="G17">
        <f t="shared" si="1"/>
        <v>604947.97</v>
      </c>
      <c r="H17">
        <f t="shared" si="2"/>
        <v>0.68676019419434264</v>
      </c>
      <c r="I17">
        <f t="shared" si="3"/>
        <v>0.31323980580565736</v>
      </c>
      <c r="R17" s="4"/>
    </row>
    <row r="18" spans="1:18" ht="15.75">
      <c r="A18">
        <v>14</v>
      </c>
      <c r="B18">
        <v>354313.56</v>
      </c>
      <c r="F18" t="s">
        <v>21</v>
      </c>
      <c r="G18">
        <f t="shared" si="1"/>
        <v>847179.8600000001</v>
      </c>
      <c r="H18">
        <f t="shared" si="2"/>
        <v>0.94744719839700842</v>
      </c>
      <c r="I18">
        <f t="shared" si="3"/>
        <v>5.2552801602991583E-2</v>
      </c>
      <c r="R18" s="4"/>
    </row>
    <row r="19" spans="1:18" ht="15.75">
      <c r="A19">
        <v>15</v>
      </c>
      <c r="B19">
        <v>392050.67</v>
      </c>
      <c r="F19" t="s">
        <v>22</v>
      </c>
      <c r="G19">
        <f t="shared" si="1"/>
        <v>688254.95</v>
      </c>
      <c r="H19">
        <f t="shared" si="2"/>
        <v>0.91011876397818958</v>
      </c>
      <c r="I19">
        <f t="shared" si="3"/>
        <v>8.9881236021810418E-2</v>
      </c>
      <c r="R19" s="4"/>
    </row>
    <row r="20" spans="1:18" ht="15.75">
      <c r="A20">
        <v>16</v>
      </c>
      <c r="B20">
        <v>316395.62</v>
      </c>
      <c r="F20" t="s">
        <v>13</v>
      </c>
      <c r="G20">
        <f>B35+B45+B55+B65</f>
        <v>801653.77</v>
      </c>
      <c r="H20">
        <f>G20/(SUM(B33:B37)+SUM(B43:B47)+SUM(B53:B57)+SUM(B63:B67))*5</f>
        <v>1.0078788865705961</v>
      </c>
      <c r="I20">
        <f t="shared" si="3"/>
        <v>7.8788865705960998E-3</v>
      </c>
      <c r="R20" s="4"/>
    </row>
    <row r="21" spans="1:18" ht="15.75">
      <c r="A21">
        <v>17</v>
      </c>
      <c r="B21">
        <v>364096.43</v>
      </c>
      <c r="F21" t="s">
        <v>14</v>
      </c>
      <c r="G21">
        <f>B36+B46+B56+B66</f>
        <v>839090.58000000007</v>
      </c>
      <c r="H21">
        <f>G21/(SUM(B34:B38)+SUM(B44:B48)+SUM(B54:B58)+SUM(B64:B68))*5</f>
        <v>1.1175236905695667</v>
      </c>
      <c r="I21">
        <f t="shared" si="3"/>
        <v>0.11752369056956669</v>
      </c>
      <c r="R21" s="4"/>
    </row>
    <row r="22" spans="1:18" ht="15.75">
      <c r="A22">
        <v>18</v>
      </c>
      <c r="B22">
        <v>290077.84000000003</v>
      </c>
      <c r="G22" t="s">
        <v>34</v>
      </c>
      <c r="I22">
        <f>SUM(I12:I21)</f>
        <v>1.5708806656928411</v>
      </c>
      <c r="R22" s="4"/>
    </row>
    <row r="23" spans="1:18" ht="15.75">
      <c r="A23">
        <v>19</v>
      </c>
      <c r="B23">
        <v>354942.54</v>
      </c>
      <c r="F23" s="10" t="s">
        <v>25</v>
      </c>
      <c r="G23" s="10"/>
      <c r="H23" s="10"/>
      <c r="I23" s="10"/>
      <c r="R23" s="4"/>
    </row>
    <row r="24" spans="1:18" ht="15.75">
      <c r="A24">
        <v>20</v>
      </c>
      <c r="B24">
        <v>327459.74</v>
      </c>
      <c r="F24" t="s">
        <v>15</v>
      </c>
      <c r="G24">
        <f>AVERAGE(C27,C37,C47,C57)</f>
        <v>1.0345878176673224</v>
      </c>
      <c r="H24">
        <f>ABS(G24-1)</f>
        <v>3.458781766732244E-2</v>
      </c>
      <c r="R24" s="4"/>
    </row>
    <row r="25" spans="1:18" ht="15.75">
      <c r="A25">
        <v>21</v>
      </c>
      <c r="B25">
        <v>331649.3</v>
      </c>
      <c r="D25" s="7"/>
      <c r="E25" s="7" t="s">
        <v>30</v>
      </c>
      <c r="F25" t="s">
        <v>16</v>
      </c>
      <c r="G25">
        <f>AVERAGE(C28,C38,C48,C58)</f>
        <v>1.1465206596220106</v>
      </c>
      <c r="H25">
        <f t="shared" ref="H25:H33" si="4">ABS(G25-1)</f>
        <v>0.14652065962201055</v>
      </c>
      <c r="R25" s="4"/>
    </row>
    <row r="26" spans="1:18" ht="15.75">
      <c r="A26">
        <v>22</v>
      </c>
      <c r="B26">
        <v>326023.84000000003</v>
      </c>
      <c r="D26" t="s">
        <v>31</v>
      </c>
      <c r="F26" t="s">
        <v>17</v>
      </c>
      <c r="G26">
        <f t="shared" ref="G26:G31" si="5">AVERAGE(C29,C39,C49,C59)</f>
        <v>1.0323878261373409</v>
      </c>
      <c r="H26">
        <f t="shared" si="4"/>
        <v>3.2387826137340925E-2</v>
      </c>
      <c r="R26" s="4"/>
    </row>
    <row r="27" spans="1:18" ht="15.75">
      <c r="A27">
        <v>23</v>
      </c>
      <c r="B27">
        <v>315332.90000000002</v>
      </c>
      <c r="C27">
        <f>EXP(ABS(LN(5*B27/SUM(B25:B29))))</f>
        <v>1.000465318539701</v>
      </c>
      <c r="D27">
        <f>5*B27/SUM(B25:B29)</f>
        <v>1.000465318539701</v>
      </c>
      <c r="E27">
        <f>EXP(ABS(LN(D27)))-1</f>
        <v>4.6531853970099846E-4</v>
      </c>
      <c r="F27" t="s">
        <v>18</v>
      </c>
      <c r="G27">
        <f t="shared" si="5"/>
        <v>1.2889039301456611</v>
      </c>
      <c r="H27">
        <f t="shared" si="4"/>
        <v>0.28890393014566107</v>
      </c>
      <c r="R27" s="4"/>
    </row>
    <row r="28" spans="1:18" ht="15.75">
      <c r="A28">
        <v>24</v>
      </c>
      <c r="B28">
        <v>279050.25</v>
      </c>
      <c r="C28">
        <f t="shared" ref="C28:C66" si="6">EXP(ABS(LN(5*B28/SUM(B26:B30))))</f>
        <v>1.0670782699531716</v>
      </c>
      <c r="D28">
        <f t="shared" ref="D28:D66" si="7">5*B28/SUM(B26:B30)</f>
        <v>0.93713837884064943</v>
      </c>
      <c r="E28">
        <f t="shared" ref="E28:E66" si="8">EXP(ABS(LN(D28)))-1</f>
        <v>6.7078269953171565E-2</v>
      </c>
      <c r="F28" t="s">
        <v>19</v>
      </c>
      <c r="G28">
        <f t="shared" si="5"/>
        <v>1.6488830968216071</v>
      </c>
      <c r="H28">
        <f t="shared" si="4"/>
        <v>0.64888309682160705</v>
      </c>
      <c r="I28" s="4"/>
      <c r="R28" s="4"/>
    </row>
    <row r="29" spans="1:18" ht="15.75">
      <c r="A29">
        <v>25</v>
      </c>
      <c r="B29">
        <v>323874.90000000002</v>
      </c>
      <c r="C29">
        <f t="shared" si="6"/>
        <v>1.028541184313386</v>
      </c>
      <c r="D29">
        <f t="shared" si="7"/>
        <v>1.028541184313386</v>
      </c>
      <c r="E29">
        <f t="shared" si="8"/>
        <v>2.8541184313386037E-2</v>
      </c>
      <c r="F29" t="s">
        <v>20</v>
      </c>
      <c r="G29">
        <f t="shared" si="5"/>
        <v>1.4640835045955516</v>
      </c>
      <c r="H29">
        <f t="shared" si="4"/>
        <v>0.46408350459555159</v>
      </c>
      <c r="I29" s="4"/>
      <c r="R29" s="4"/>
    </row>
    <row r="30" spans="1:18" ht="15.75">
      <c r="A30">
        <v>26</v>
      </c>
      <c r="B30">
        <v>244560.4</v>
      </c>
      <c r="C30">
        <f t="shared" si="6"/>
        <v>1.1932675527190828</v>
      </c>
      <c r="D30">
        <f t="shared" si="7"/>
        <v>0.8380350221719457</v>
      </c>
      <c r="E30">
        <f t="shared" si="8"/>
        <v>0.1932675527190828</v>
      </c>
      <c r="F30" t="s">
        <v>21</v>
      </c>
      <c r="G30">
        <f t="shared" si="5"/>
        <v>1.0684608785251446</v>
      </c>
      <c r="H30">
        <f t="shared" si="4"/>
        <v>6.8460878525144597E-2</v>
      </c>
      <c r="I30" s="4"/>
      <c r="R30" s="4"/>
    </row>
    <row r="31" spans="1:18" ht="15.75">
      <c r="A31">
        <v>27</v>
      </c>
      <c r="B31">
        <v>411619.72</v>
      </c>
      <c r="C31">
        <f t="shared" si="6"/>
        <v>1.4087178867922296</v>
      </c>
      <c r="D31">
        <f t="shared" si="7"/>
        <v>1.4087178867922296</v>
      </c>
      <c r="E31">
        <f t="shared" si="8"/>
        <v>0.40871788679222965</v>
      </c>
      <c r="F31" t="s">
        <v>22</v>
      </c>
      <c r="G31">
        <f t="shared" si="5"/>
        <v>1.111680289441044</v>
      </c>
      <c r="H31">
        <f t="shared" si="4"/>
        <v>0.11168028944104402</v>
      </c>
      <c r="I31" s="4"/>
      <c r="R31" s="4"/>
    </row>
    <row r="32" spans="1:18" ht="15.75">
      <c r="A32">
        <v>28</v>
      </c>
      <c r="B32">
        <v>200024.68</v>
      </c>
      <c r="C32">
        <f t="shared" si="6"/>
        <v>1.385298954109063</v>
      </c>
      <c r="D32">
        <f t="shared" si="7"/>
        <v>0.7218658449382408</v>
      </c>
      <c r="E32">
        <f t="shared" si="8"/>
        <v>0.38529895410906301</v>
      </c>
      <c r="F32" t="s">
        <v>13</v>
      </c>
      <c r="G32">
        <f>AVERAGE(C35,C45,C55,C65)</f>
        <v>1.0175373036738495</v>
      </c>
      <c r="H32">
        <f t="shared" si="4"/>
        <v>1.7537303673849536E-2</v>
      </c>
      <c r="I32" s="4"/>
      <c r="R32" s="4"/>
    </row>
    <row r="33" spans="1:18" ht="15.75">
      <c r="A33">
        <v>29</v>
      </c>
      <c r="B33">
        <v>280893.15999999997</v>
      </c>
      <c r="C33">
        <f t="shared" si="6"/>
        <v>1.0001932139756509</v>
      </c>
      <c r="D33">
        <f>5*B33/SUM(B31:B35)</f>
        <v>1.0001932139756509</v>
      </c>
      <c r="E33">
        <f>EXP(ABS(LN(D33)))-1</f>
        <v>1.9321397565086329E-4</v>
      </c>
      <c r="F33" t="s">
        <v>14</v>
      </c>
      <c r="G33">
        <f>AVERAGE(C36,C46,C56,C66)</f>
        <v>1.122704701253032</v>
      </c>
      <c r="H33">
        <f t="shared" si="4"/>
        <v>0.12270470125303201</v>
      </c>
      <c r="I33" s="4"/>
      <c r="R33" s="4"/>
    </row>
    <row r="34" spans="1:18" ht="15.75">
      <c r="A34">
        <v>30</v>
      </c>
      <c r="B34">
        <v>248371.94</v>
      </c>
      <c r="C34">
        <f t="shared" si="6"/>
        <v>1.0140134106936558</v>
      </c>
      <c r="D34">
        <f t="shared" si="7"/>
        <v>0.9861802511230402</v>
      </c>
      <c r="E34">
        <f t="shared" si="8"/>
        <v>1.4013410693655803E-2</v>
      </c>
      <c r="H34">
        <f>SUM(H24:H33)/2</f>
        <v>0.9678750039412819</v>
      </c>
      <c r="I34" s="4" t="s">
        <v>35</v>
      </c>
      <c r="R34" s="4"/>
    </row>
    <row r="35" spans="1:18" ht="15.75">
      <c r="A35">
        <v>31</v>
      </c>
      <c r="B35">
        <v>263284.99</v>
      </c>
      <c r="C35">
        <f>EXP(ABS(LN(5*B35/SUM(B33:B37))))</f>
        <v>1.0123587827775522</v>
      </c>
      <c r="D35">
        <f>5*B35/SUM(B33:B37)</f>
        <v>0.98779209210429919</v>
      </c>
      <c r="E35">
        <f t="shared" si="8"/>
        <v>1.2358782777552202E-2</v>
      </c>
      <c r="F35" t="s">
        <v>32</v>
      </c>
      <c r="H35" t="s">
        <v>33</v>
      </c>
      <c r="I35" t="s">
        <v>29</v>
      </c>
      <c r="J35" t="s">
        <v>37</v>
      </c>
      <c r="K35" t="s">
        <v>36</v>
      </c>
      <c r="R35" s="4"/>
    </row>
    <row r="36" spans="1:18" ht="15.75">
      <c r="A36">
        <v>32</v>
      </c>
      <c r="B36">
        <v>266687.62</v>
      </c>
      <c r="C36">
        <f t="shared" si="6"/>
        <v>1.0502859123600752</v>
      </c>
      <c r="D36">
        <f t="shared" si="7"/>
        <v>1.0502859123600752</v>
      </c>
      <c r="E36">
        <f t="shared" si="8"/>
        <v>5.028591236007518E-2</v>
      </c>
      <c r="F36" t="s">
        <v>15</v>
      </c>
      <c r="G36">
        <f>AVERAGE(E27,E37,E47,E57)</f>
        <v>3.4587817667322496E-2</v>
      </c>
      <c r="H36">
        <f>AVERAGE(D27,D37,D47,D57)-1</f>
        <v>3.1731001127367708E-2</v>
      </c>
      <c r="I36">
        <f>SIGN(H36)</f>
        <v>1</v>
      </c>
      <c r="J36">
        <f>G36*I36</f>
        <v>3.4587817667322496E-2</v>
      </c>
      <c r="K36">
        <f>H12-1</f>
        <v>2.7669743396942614E-2</v>
      </c>
      <c r="R36" s="4"/>
    </row>
    <row r="37" spans="1:18" ht="15.75">
      <c r="A37">
        <v>33</v>
      </c>
      <c r="B37">
        <v>273456.65000000002</v>
      </c>
      <c r="C37">
        <f t="shared" si="6"/>
        <v>1.0598834098463081</v>
      </c>
      <c r="D37">
        <f t="shared" si="7"/>
        <v>1.0598834098463081</v>
      </c>
      <c r="E37">
        <f t="shared" si="8"/>
        <v>5.9883409846308133E-2</v>
      </c>
      <c r="F37" t="s">
        <v>16</v>
      </c>
      <c r="G37">
        <f t="shared" ref="G37:G45" si="9">AVERAGE(E28,E38,E48,E58)</f>
        <v>0.14652065962201061</v>
      </c>
      <c r="H37">
        <f t="shared" ref="H37:H45" si="10">AVERAGE(D28,D38,D48,D58)-1</f>
        <v>-0.12577014781526807</v>
      </c>
      <c r="I37">
        <f t="shared" ref="I37:I45" si="11">SIGN(H37)</f>
        <v>-1</v>
      </c>
      <c r="J37">
        <f t="shared" ref="J37:J45" si="12">G37*I37</f>
        <v>-0.14652065962201061</v>
      </c>
      <c r="K37">
        <f t="shared" ref="K37:K45" si="13">H13-1</f>
        <v>-0.11710023650757462</v>
      </c>
      <c r="R37" s="4"/>
    </row>
    <row r="38" spans="1:18" ht="15.75">
      <c r="A38">
        <v>34</v>
      </c>
      <c r="B38">
        <v>217794.14</v>
      </c>
      <c r="C38">
        <f t="shared" si="6"/>
        <v>1.124752722915318</v>
      </c>
      <c r="D38">
        <f t="shared" si="7"/>
        <v>0.8890843112680239</v>
      </c>
      <c r="E38">
        <f t="shared" si="8"/>
        <v>0.12475272291531803</v>
      </c>
      <c r="F38" t="s">
        <v>17</v>
      </c>
      <c r="G38">
        <f t="shared" si="9"/>
        <v>3.2387826137340869E-2</v>
      </c>
      <c r="H38">
        <f t="shared" si="10"/>
        <v>-1.6733334934446176E-2</v>
      </c>
      <c r="I38">
        <f t="shared" si="11"/>
        <v>-1</v>
      </c>
      <c r="J38">
        <f t="shared" si="12"/>
        <v>-3.2387826137340869E-2</v>
      </c>
      <c r="K38">
        <f t="shared" si="13"/>
        <v>-1.0900652572846226E-2</v>
      </c>
      <c r="R38" s="4"/>
    </row>
    <row r="39" spans="1:18" ht="15.75">
      <c r="A39">
        <v>35</v>
      </c>
      <c r="B39">
        <v>268808.34999999998</v>
      </c>
      <c r="C39">
        <f t="shared" si="6"/>
        <v>1.0208157447490005</v>
      </c>
      <c r="D39">
        <f t="shared" si="7"/>
        <v>0.97960871503395675</v>
      </c>
      <c r="E39">
        <f t="shared" si="8"/>
        <v>2.0815744749000498E-2</v>
      </c>
      <c r="F39" t="s">
        <v>18</v>
      </c>
      <c r="G39">
        <f t="shared" si="9"/>
        <v>0.28890393014566113</v>
      </c>
      <c r="H39">
        <f t="shared" si="10"/>
        <v>-0.22160125403859277</v>
      </c>
      <c r="I39">
        <f t="shared" si="11"/>
        <v>-1</v>
      </c>
      <c r="J39">
        <f t="shared" si="12"/>
        <v>-0.28890393014566113</v>
      </c>
      <c r="K39">
        <f t="shared" si="13"/>
        <v>-0.21349181098611136</v>
      </c>
      <c r="R39" s="4"/>
    </row>
    <row r="40" spans="1:18" ht="15.75">
      <c r="A40">
        <v>36</v>
      </c>
      <c r="B40">
        <v>198076</v>
      </c>
      <c r="C40">
        <f t="shared" si="6"/>
        <v>1.2686963690704578</v>
      </c>
      <c r="D40">
        <f t="shared" si="7"/>
        <v>0.78821065810464563</v>
      </c>
      <c r="E40">
        <f t="shared" si="8"/>
        <v>0.2686963690704578</v>
      </c>
      <c r="F40" t="s">
        <v>19</v>
      </c>
      <c r="G40">
        <f t="shared" si="9"/>
        <v>0.64888309682160683</v>
      </c>
      <c r="H40">
        <f t="shared" si="10"/>
        <v>0.64888309682160705</v>
      </c>
      <c r="I40">
        <f t="shared" si="11"/>
        <v>1</v>
      </c>
      <c r="J40">
        <f t="shared" si="12"/>
        <v>0.64888309682160683</v>
      </c>
      <c r="K40">
        <f t="shared" si="13"/>
        <v>0.62064180165874427</v>
      </c>
      <c r="R40" s="4"/>
    </row>
    <row r="41" spans="1:18" ht="15.75">
      <c r="A41">
        <v>37</v>
      </c>
      <c r="B41">
        <v>413883.84</v>
      </c>
      <c r="C41">
        <f t="shared" si="6"/>
        <v>1.6276458181806401</v>
      </c>
      <c r="D41">
        <f t="shared" si="7"/>
        <v>1.6276458181806401</v>
      </c>
      <c r="E41">
        <f t="shared" si="8"/>
        <v>0.62764581818064014</v>
      </c>
      <c r="F41" t="s">
        <v>20</v>
      </c>
      <c r="G41">
        <f t="shared" si="9"/>
        <v>0.46408350459555142</v>
      </c>
      <c r="H41">
        <f t="shared" si="10"/>
        <v>-0.31628535914412381</v>
      </c>
      <c r="I41">
        <f t="shared" si="11"/>
        <v>-1</v>
      </c>
      <c r="J41">
        <f t="shared" si="12"/>
        <v>-0.46408350459555142</v>
      </c>
      <c r="K41">
        <f t="shared" si="13"/>
        <v>-0.31323980580565736</v>
      </c>
      <c r="R41" s="4"/>
    </row>
    <row r="42" spans="1:18" ht="15.75">
      <c r="A42">
        <v>38</v>
      </c>
      <c r="B42">
        <v>157929.18</v>
      </c>
      <c r="C42">
        <f t="shared" si="6"/>
        <v>1.499271141659825</v>
      </c>
      <c r="D42">
        <f t="shared" si="7"/>
        <v>0.66699076118607337</v>
      </c>
      <c r="E42">
        <f t="shared" si="8"/>
        <v>0.499271141659825</v>
      </c>
      <c r="F42" t="s">
        <v>21</v>
      </c>
      <c r="G42">
        <f t="shared" si="9"/>
        <v>6.8460878525144597E-2</v>
      </c>
      <c r="H42">
        <f t="shared" si="10"/>
        <v>-6.1559871524561216E-2</v>
      </c>
      <c r="I42">
        <f t="shared" si="11"/>
        <v>-1</v>
      </c>
      <c r="J42">
        <f t="shared" si="12"/>
        <v>-6.8460878525144597E-2</v>
      </c>
      <c r="K42">
        <f t="shared" si="13"/>
        <v>-5.2552801602991583E-2</v>
      </c>
      <c r="R42" s="4"/>
    </row>
    <row r="43" spans="1:18" ht="15.75">
      <c r="A43">
        <v>39</v>
      </c>
      <c r="B43">
        <v>232721.25</v>
      </c>
      <c r="C43">
        <f t="shared" si="6"/>
        <v>1.0395744866444299</v>
      </c>
      <c r="D43">
        <f t="shared" si="7"/>
        <v>0.96193203358407764</v>
      </c>
      <c r="E43">
        <f t="shared" si="8"/>
        <v>3.9574486644429863E-2</v>
      </c>
      <c r="F43" t="s">
        <v>22</v>
      </c>
      <c r="G43">
        <f t="shared" si="9"/>
        <v>0.11168028944104408</v>
      </c>
      <c r="H43">
        <f t="shared" si="10"/>
        <v>-9.7799756039648633E-2</v>
      </c>
      <c r="I43">
        <f t="shared" si="11"/>
        <v>-1</v>
      </c>
      <c r="J43">
        <f t="shared" si="12"/>
        <v>-0.11168028944104408</v>
      </c>
      <c r="K43">
        <f t="shared" si="13"/>
        <v>-8.9881236021810418E-2</v>
      </c>
      <c r="R43" s="4"/>
    </row>
    <row r="44" spans="1:18" ht="15.75">
      <c r="A44">
        <v>40</v>
      </c>
      <c r="B44">
        <v>181283.04</v>
      </c>
      <c r="C44">
        <f t="shared" si="6"/>
        <v>1.1531643886819196</v>
      </c>
      <c r="D44">
        <f t="shared" si="7"/>
        <v>0.86717905080559388</v>
      </c>
      <c r="E44">
        <f t="shared" si="8"/>
        <v>0.15316438868191962</v>
      </c>
      <c r="F44" t="s">
        <v>13</v>
      </c>
      <c r="G44">
        <f t="shared" si="9"/>
        <v>1.7537303673849647E-2</v>
      </c>
      <c r="H44">
        <f t="shared" si="10"/>
        <v>1.1395631005536533E-2</v>
      </c>
      <c r="I44">
        <f t="shared" si="11"/>
        <v>1</v>
      </c>
      <c r="J44">
        <f t="shared" si="12"/>
        <v>1.7537303673849647E-2</v>
      </c>
      <c r="K44">
        <f t="shared" si="13"/>
        <v>7.8788865705960998E-3</v>
      </c>
      <c r="R44" s="4"/>
    </row>
    <row r="45" spans="1:18" ht="15.75">
      <c r="A45">
        <v>41</v>
      </c>
      <c r="B45">
        <v>223838.06</v>
      </c>
      <c r="C45">
        <f t="shared" si="6"/>
        <v>1.0122785788744604</v>
      </c>
      <c r="D45">
        <f t="shared" si="7"/>
        <v>1.0122785788744604</v>
      </c>
      <c r="E45">
        <f t="shared" si="8"/>
        <v>1.2278578874460377E-2</v>
      </c>
      <c r="F45" t="s">
        <v>14</v>
      </c>
      <c r="G45">
        <f t="shared" si="9"/>
        <v>0.12270470125303207</v>
      </c>
      <c r="H45">
        <f t="shared" si="10"/>
        <v>0.12270470125303201</v>
      </c>
      <c r="I45">
        <f t="shared" si="11"/>
        <v>1</v>
      </c>
      <c r="J45">
        <f t="shared" si="12"/>
        <v>0.12270470125303207</v>
      </c>
      <c r="K45">
        <f t="shared" si="13"/>
        <v>0.11752369056956669</v>
      </c>
      <c r="R45" s="4"/>
    </row>
    <row r="46" spans="1:18" ht="15.75">
      <c r="A46">
        <v>42</v>
      </c>
      <c r="B46">
        <v>249474.2</v>
      </c>
      <c r="C46">
        <f t="shared" si="6"/>
        <v>1.1921506646633406</v>
      </c>
      <c r="D46">
        <f t="shared" si="7"/>
        <v>1.1921506646633406</v>
      </c>
      <c r="E46">
        <f t="shared" si="8"/>
        <v>0.19215066466334063</v>
      </c>
      <c r="R46" s="4"/>
    </row>
    <row r="47" spans="1:18" ht="15.75">
      <c r="A47">
        <v>43</v>
      </c>
      <c r="B47">
        <v>218298.37</v>
      </c>
      <c r="C47">
        <f t="shared" si="6"/>
        <v>1.0057299557481807</v>
      </c>
      <c r="D47">
        <f t="shared" si="7"/>
        <v>0.99430268958836154</v>
      </c>
      <c r="E47">
        <f t="shared" si="8"/>
        <v>5.7299557481806929E-3</v>
      </c>
      <c r="H47" s="8" t="s">
        <v>38</v>
      </c>
      <c r="I47" s="8"/>
      <c r="J47" s="8"/>
      <c r="K47" s="8" t="s">
        <v>39</v>
      </c>
      <c r="L47" s="8">
        <f>H34</f>
        <v>0.9678750039412819</v>
      </c>
      <c r="M47" s="8" t="s">
        <v>40</v>
      </c>
      <c r="N47" s="8">
        <f>I22</f>
        <v>1.5708806656928411</v>
      </c>
      <c r="R47" s="4"/>
    </row>
    <row r="48" spans="1:18" ht="15.75">
      <c r="A48">
        <v>44</v>
      </c>
      <c r="B48">
        <v>173426.26</v>
      </c>
      <c r="C48">
        <f t="shared" si="6"/>
        <v>1.2020749914113353</v>
      </c>
      <c r="D48">
        <f t="shared" si="7"/>
        <v>0.83189485443492794</v>
      </c>
      <c r="E48">
        <f t="shared" si="8"/>
        <v>0.20207499141133534</v>
      </c>
      <c r="H48" s="8"/>
      <c r="I48" s="9"/>
      <c r="J48" s="8"/>
      <c r="K48" s="8"/>
      <c r="L48" s="8"/>
      <c r="M48" s="8"/>
      <c r="N48" s="8"/>
      <c r="R48" s="4"/>
    </row>
    <row r="49" spans="1:18" ht="15.75">
      <c r="A49">
        <v>45</v>
      </c>
      <c r="B49">
        <v>232709.16</v>
      </c>
      <c r="C49">
        <f t="shared" si="6"/>
        <v>1.0064077838620533</v>
      </c>
      <c r="D49">
        <f t="shared" si="7"/>
        <v>0.99363301440548901</v>
      </c>
      <c r="E49">
        <f t="shared" si="8"/>
        <v>6.4077838620533178E-3</v>
      </c>
      <c r="H49" s="8"/>
      <c r="I49" s="9"/>
      <c r="J49" s="8"/>
      <c r="K49" s="8"/>
      <c r="L49" s="8"/>
      <c r="M49" s="8"/>
      <c r="N49" s="8"/>
      <c r="R49" s="4"/>
    </row>
    <row r="50" spans="1:18" ht="15.75">
      <c r="A50">
        <v>46</v>
      </c>
      <c r="B50">
        <v>168448.86</v>
      </c>
      <c r="C50">
        <f t="shared" si="6"/>
        <v>1.292991178450243</v>
      </c>
      <c r="D50">
        <f t="shared" si="7"/>
        <v>0.77340048150876228</v>
      </c>
      <c r="E50">
        <f t="shared" si="8"/>
        <v>0.29299117845024303</v>
      </c>
      <c r="H50" s="8"/>
      <c r="I50" s="9"/>
      <c r="J50" s="8"/>
      <c r="K50" s="8"/>
      <c r="L50" s="8"/>
      <c r="M50" s="8"/>
      <c r="N50" s="8"/>
      <c r="R50" s="4"/>
    </row>
    <row r="51" spans="1:18" ht="15.75">
      <c r="A51">
        <v>47</v>
      </c>
      <c r="B51">
        <v>378118.9</v>
      </c>
      <c r="C51">
        <f t="shared" si="6"/>
        <v>1.7135462414840874</v>
      </c>
      <c r="D51">
        <f t="shared" si="7"/>
        <v>1.7135462414840874</v>
      </c>
      <c r="E51">
        <f t="shared" si="8"/>
        <v>0.71354624148408741</v>
      </c>
      <c r="H51" s="8"/>
      <c r="I51" s="9"/>
      <c r="J51" s="8"/>
      <c r="K51" s="8"/>
      <c r="L51" s="8"/>
      <c r="M51" s="8"/>
      <c r="N51" s="8"/>
      <c r="R51" s="4"/>
    </row>
    <row r="52" spans="1:18" ht="15.75">
      <c r="A52">
        <v>48</v>
      </c>
      <c r="B52">
        <v>136311.26999999999</v>
      </c>
      <c r="C52">
        <f t="shared" si="6"/>
        <v>1.4857054152602351</v>
      </c>
      <c r="D52">
        <f t="shared" si="7"/>
        <v>0.67308094170528465</v>
      </c>
      <c r="E52">
        <f t="shared" si="8"/>
        <v>0.48570541526023514</v>
      </c>
      <c r="H52" s="8"/>
      <c r="I52" s="9"/>
      <c r="J52" s="8"/>
      <c r="K52" s="8"/>
      <c r="L52" s="8"/>
      <c r="M52" s="8"/>
      <c r="N52" s="8"/>
      <c r="R52" s="4"/>
    </row>
    <row r="53" spans="1:18" ht="15.75">
      <c r="A53">
        <v>49</v>
      </c>
      <c r="B53">
        <v>187734.53</v>
      </c>
      <c r="C53">
        <f t="shared" si="6"/>
        <v>1.0883012411195747</v>
      </c>
      <c r="D53">
        <f t="shared" si="7"/>
        <v>0.91886323585486684</v>
      </c>
      <c r="E53">
        <f t="shared" si="8"/>
        <v>8.8301241119574714E-2</v>
      </c>
      <c r="H53" s="8"/>
      <c r="I53" s="9"/>
      <c r="J53" s="8"/>
      <c r="K53" s="8"/>
      <c r="L53" s="8"/>
      <c r="M53" s="8"/>
      <c r="N53" s="8"/>
      <c r="R53" s="4"/>
    </row>
    <row r="54" spans="1:18" ht="15.75">
      <c r="A54">
        <v>50</v>
      </c>
      <c r="B54">
        <v>141978.4</v>
      </c>
      <c r="C54">
        <f t="shared" si="6"/>
        <v>1.1626010294523672</v>
      </c>
      <c r="D54">
        <f t="shared" si="7"/>
        <v>0.86014030150226251</v>
      </c>
      <c r="E54">
        <f t="shared" si="8"/>
        <v>0.16260102945236721</v>
      </c>
      <c r="H54" s="8"/>
      <c r="I54" s="9"/>
      <c r="J54" s="8"/>
      <c r="K54" s="8"/>
      <c r="L54" s="8"/>
      <c r="M54" s="8"/>
      <c r="N54" s="8"/>
      <c r="R54" s="4"/>
    </row>
    <row r="55" spans="1:18" ht="15.75">
      <c r="A55">
        <v>51</v>
      </c>
      <c r="B55">
        <v>177415.51</v>
      </c>
      <c r="C55">
        <f t="shared" si="6"/>
        <v>1.0179339111341745</v>
      </c>
      <c r="D55">
        <f t="shared" si="7"/>
        <v>1.0179339111341745</v>
      </c>
      <c r="E55">
        <f t="shared" si="8"/>
        <v>1.7933911134174529E-2</v>
      </c>
      <c r="H55" s="8"/>
      <c r="I55" s="9"/>
      <c r="J55" s="8"/>
      <c r="K55" s="8"/>
      <c r="L55" s="8"/>
      <c r="M55" s="8"/>
      <c r="N55" s="8"/>
      <c r="R55" s="4"/>
    </row>
    <row r="56" spans="1:18" ht="15.75">
      <c r="A56">
        <v>52</v>
      </c>
      <c r="B56">
        <v>181881.46</v>
      </c>
      <c r="C56">
        <f t="shared" si="6"/>
        <v>1.1124495302250439</v>
      </c>
      <c r="D56">
        <f t="shared" si="7"/>
        <v>1.1124495302250439</v>
      </c>
      <c r="E56">
        <f t="shared" si="8"/>
        <v>0.11244953022504389</v>
      </c>
      <c r="H56" s="8"/>
      <c r="I56" s="9"/>
      <c r="J56" s="8"/>
      <c r="K56" s="8"/>
      <c r="L56" s="8"/>
      <c r="M56" s="8"/>
      <c r="N56" s="8"/>
      <c r="R56" s="4"/>
    </row>
    <row r="57" spans="1:18" ht="15.75">
      <c r="A57">
        <v>53</v>
      </c>
      <c r="B57">
        <v>182439.16</v>
      </c>
      <c r="C57">
        <f t="shared" si="6"/>
        <v>1.0722725865351002</v>
      </c>
      <c r="D57">
        <f t="shared" si="7"/>
        <v>1.0722725865351002</v>
      </c>
      <c r="E57">
        <f t="shared" si="8"/>
        <v>7.2272586535100158E-2</v>
      </c>
      <c r="H57" s="8"/>
      <c r="I57" s="9"/>
      <c r="J57" s="8"/>
      <c r="K57" s="8"/>
      <c r="L57" s="8"/>
      <c r="M57" s="8"/>
      <c r="N57" s="8"/>
      <c r="R57" s="4"/>
    </row>
    <row r="58" spans="1:18" ht="15.75">
      <c r="A58">
        <v>54</v>
      </c>
      <c r="B58">
        <v>133767.32</v>
      </c>
      <c r="C58">
        <f t="shared" si="6"/>
        <v>1.1921766542082175</v>
      </c>
      <c r="D58">
        <f t="shared" si="7"/>
        <v>0.83880186419532654</v>
      </c>
      <c r="E58">
        <f t="shared" si="8"/>
        <v>0.1921766542082175</v>
      </c>
      <c r="H58" s="8"/>
      <c r="I58" s="9"/>
      <c r="J58" s="8"/>
      <c r="K58" s="8"/>
      <c r="L58" s="8"/>
      <c r="M58" s="8"/>
      <c r="N58" s="8"/>
      <c r="R58" s="4"/>
    </row>
    <row r="59" spans="1:18" ht="15.75">
      <c r="A59">
        <v>55</v>
      </c>
      <c r="B59">
        <v>175209.15</v>
      </c>
      <c r="C59">
        <f t="shared" si="6"/>
        <v>1.0737865916249236</v>
      </c>
      <c r="D59">
        <f t="shared" si="7"/>
        <v>0.93128374650938317</v>
      </c>
      <c r="E59">
        <f t="shared" si="8"/>
        <v>7.3786591624923625E-2</v>
      </c>
      <c r="H59" s="8"/>
      <c r="I59" s="9"/>
      <c r="J59" s="8"/>
      <c r="K59" s="8"/>
      <c r="L59" s="8"/>
      <c r="M59" s="8"/>
      <c r="N59" s="8"/>
      <c r="R59" s="4"/>
    </row>
    <row r="60" spans="1:18" ht="15.75">
      <c r="A60">
        <v>56</v>
      </c>
      <c r="B60">
        <v>124074.29</v>
      </c>
      <c r="C60">
        <f t="shared" si="6"/>
        <v>1.4006606203428609</v>
      </c>
      <c r="D60">
        <f t="shared" si="7"/>
        <v>0.71394882206027532</v>
      </c>
      <c r="E60">
        <f t="shared" si="8"/>
        <v>0.40066062034286087</v>
      </c>
      <c r="H60" s="8"/>
      <c r="I60" s="9"/>
      <c r="J60" s="8"/>
      <c r="K60" s="8"/>
      <c r="L60" s="8"/>
      <c r="M60" s="8"/>
      <c r="N60" s="8"/>
      <c r="R60" s="4"/>
    </row>
    <row r="61" spans="1:18" ht="15.75">
      <c r="A61">
        <v>57</v>
      </c>
      <c r="B61">
        <v>325196.26</v>
      </c>
      <c r="C61">
        <f t="shared" si="6"/>
        <v>1.8456224408294701</v>
      </c>
      <c r="D61">
        <f t="shared" si="7"/>
        <v>1.8456224408294701</v>
      </c>
      <c r="E61">
        <f t="shared" si="8"/>
        <v>0.84562244082947013</v>
      </c>
      <c r="H61" s="8"/>
      <c r="I61" s="9"/>
      <c r="J61" s="8"/>
      <c r="K61" s="8"/>
      <c r="L61" s="8"/>
      <c r="M61" s="8"/>
      <c r="N61" s="8"/>
      <c r="R61" s="4"/>
    </row>
    <row r="62" spans="1:18" ht="15.75">
      <c r="A62">
        <v>58</v>
      </c>
      <c r="B62">
        <v>110682.84</v>
      </c>
      <c r="C62">
        <f t="shared" si="6"/>
        <v>1.4860585073530825</v>
      </c>
      <c r="D62">
        <f t="shared" si="7"/>
        <v>0.67292101559390582</v>
      </c>
      <c r="E62">
        <f t="shared" si="8"/>
        <v>0.48605850735308254</v>
      </c>
      <c r="H62" s="8"/>
      <c r="I62" s="9"/>
      <c r="J62" s="8"/>
      <c r="K62" s="8"/>
      <c r="L62" s="8"/>
      <c r="M62" s="8"/>
      <c r="N62" s="8"/>
      <c r="R62" s="4"/>
    </row>
    <row r="63" spans="1:18" ht="15.75">
      <c r="A63">
        <v>59</v>
      </c>
      <c r="B63">
        <v>145830.92000000001</v>
      </c>
      <c r="C63">
        <f t="shared" si="6"/>
        <v>1.1457745723609229</v>
      </c>
      <c r="D63">
        <f t="shared" si="7"/>
        <v>0.87277203048715979</v>
      </c>
      <c r="E63">
        <f t="shared" si="8"/>
        <v>0.14577457236092295</v>
      </c>
      <c r="I63" s="4"/>
      <c r="R63" s="4"/>
    </row>
    <row r="64" spans="1:18" ht="15.75">
      <c r="A64">
        <v>60</v>
      </c>
      <c r="B64">
        <v>116621.57</v>
      </c>
      <c r="C64">
        <f t="shared" si="6"/>
        <v>1.1169423289362337</v>
      </c>
      <c r="D64">
        <f t="shared" si="7"/>
        <v>0.89530137241050889</v>
      </c>
      <c r="E64">
        <f t="shared" si="8"/>
        <v>0.11694232893623369</v>
      </c>
      <c r="I64" s="4"/>
      <c r="R64" s="4"/>
    </row>
    <row r="65" spans="1:18" ht="15.75">
      <c r="A65">
        <v>61</v>
      </c>
      <c r="B65">
        <v>137115.21</v>
      </c>
      <c r="C65">
        <f t="shared" si="6"/>
        <v>1.0275779419092115</v>
      </c>
      <c r="D65">
        <f t="shared" si="7"/>
        <v>1.0275779419092115</v>
      </c>
      <c r="E65">
        <f t="shared" si="8"/>
        <v>2.7577941909211479E-2</v>
      </c>
      <c r="I65" s="4"/>
      <c r="R65" s="4"/>
    </row>
    <row r="66" spans="1:18" ht="15.75">
      <c r="A66">
        <v>62</v>
      </c>
      <c r="B66">
        <v>141047.29999999999</v>
      </c>
      <c r="C66">
        <f t="shared" si="6"/>
        <v>1.1359326977636686</v>
      </c>
      <c r="D66">
        <f t="shared" si="7"/>
        <v>1.1359326977636686</v>
      </c>
      <c r="E66">
        <f t="shared" si="8"/>
        <v>0.13593269776366856</v>
      </c>
      <c r="I66" s="4"/>
      <c r="R66" s="4"/>
    </row>
    <row r="67" spans="1:18" ht="15.75">
      <c r="A67">
        <v>63</v>
      </c>
      <c r="B67">
        <v>126561.69</v>
      </c>
      <c r="I67" s="4"/>
      <c r="R67" s="4"/>
    </row>
    <row r="68" spans="1:18" ht="15.75">
      <c r="A68">
        <v>64</v>
      </c>
      <c r="B68">
        <v>99497.79</v>
      </c>
      <c r="I68" s="4"/>
      <c r="R68" s="4"/>
    </row>
    <row r="69" spans="1:18" ht="15.75">
      <c r="A69">
        <v>65</v>
      </c>
      <c r="B69">
        <v>114322.45</v>
      </c>
      <c r="I69" s="4"/>
      <c r="R69" s="4"/>
    </row>
    <row r="70" spans="1:18" ht="15.75">
      <c r="A70">
        <v>66</v>
      </c>
      <c r="B70">
        <v>75410.080000000002</v>
      </c>
      <c r="I70" s="4"/>
      <c r="R70" s="4"/>
    </row>
    <row r="71" spans="1:18" ht="15.75">
      <c r="A71">
        <v>67</v>
      </c>
      <c r="B71">
        <v>173851.38</v>
      </c>
      <c r="I71" s="4"/>
      <c r="R71" s="4"/>
    </row>
    <row r="72" spans="1:18" ht="15.75">
      <c r="A72">
        <v>68</v>
      </c>
      <c r="B72">
        <v>60349.8</v>
      </c>
      <c r="I72" s="4"/>
      <c r="R72" s="4"/>
    </row>
    <row r="73" spans="1:18" ht="15.75">
      <c r="A73">
        <v>69</v>
      </c>
      <c r="B73">
        <v>73358</v>
      </c>
      <c r="I73" s="4"/>
      <c r="R73" s="4"/>
    </row>
    <row r="74" spans="1:18" ht="15.75">
      <c r="A74">
        <v>70</v>
      </c>
      <c r="B74">
        <v>55835.43</v>
      </c>
      <c r="I74" s="4"/>
      <c r="R74" s="4"/>
    </row>
    <row r="75" spans="1:18" ht="15.75">
      <c r="A75">
        <v>71</v>
      </c>
      <c r="B75">
        <v>59633.34</v>
      </c>
      <c r="I75" s="4"/>
      <c r="R75" s="4"/>
    </row>
    <row r="76" spans="1:18" ht="15.75">
      <c r="A76">
        <v>72</v>
      </c>
      <c r="B76">
        <v>62287.29</v>
      </c>
      <c r="I76" s="4"/>
      <c r="R76" s="4"/>
    </row>
    <row r="77" spans="1:18" ht="15.75">
      <c r="A77">
        <v>73</v>
      </c>
      <c r="B77">
        <v>54167.11</v>
      </c>
      <c r="I77" s="4"/>
      <c r="R77" s="4"/>
    </row>
    <row r="78" spans="1:18" ht="15.75">
      <c r="A78">
        <v>74</v>
      </c>
      <c r="B78">
        <v>42968.46</v>
      </c>
      <c r="I78" s="4"/>
      <c r="R78" s="4"/>
    </row>
    <row r="79" spans="1:18" ht="15.75">
      <c r="A79">
        <v>75</v>
      </c>
      <c r="B79">
        <v>45474.7</v>
      </c>
      <c r="I79" s="4"/>
      <c r="R79" s="4"/>
    </row>
    <row r="80" spans="1:18" ht="15.75">
      <c r="A80">
        <v>76</v>
      </c>
      <c r="B80">
        <v>30004.080000000002</v>
      </c>
      <c r="I80" s="4"/>
      <c r="R80" s="4"/>
    </row>
    <row r="81" spans="1:18" ht="15.75">
      <c r="A81">
        <v>77</v>
      </c>
      <c r="B81">
        <v>63641.67</v>
      </c>
      <c r="I81" s="4"/>
      <c r="R81" s="4"/>
    </row>
    <row r="82" spans="1:18" ht="15.75">
      <c r="A82">
        <v>78</v>
      </c>
      <c r="B82">
        <v>26607.98</v>
      </c>
      <c r="I82" s="4"/>
      <c r="R82" s="4"/>
    </row>
    <row r="83" spans="1:18" ht="15.75">
      <c r="A83">
        <v>79</v>
      </c>
      <c r="B83">
        <v>27366.09</v>
      </c>
      <c r="I83" s="4"/>
      <c r="R83" s="4"/>
    </row>
    <row r="84" spans="1:18" ht="15.75">
      <c r="A84">
        <v>80</v>
      </c>
      <c r="B84">
        <v>31076.74</v>
      </c>
      <c r="I84" s="4"/>
      <c r="R84" s="4"/>
    </row>
    <row r="85" spans="1:18" ht="15.75">
      <c r="A85">
        <v>81</v>
      </c>
      <c r="B85">
        <v>25597.64</v>
      </c>
      <c r="I85" s="4"/>
      <c r="R85" s="4"/>
    </row>
    <row r="86" spans="1:18" ht="15.75">
      <c r="A86">
        <v>82</v>
      </c>
      <c r="B86">
        <v>22839.97</v>
      </c>
      <c r="I86" s="4"/>
      <c r="R86" s="4"/>
    </row>
    <row r="87" spans="1:18" ht="15.75">
      <c r="A87">
        <v>83</v>
      </c>
      <c r="B87">
        <v>19793.62</v>
      </c>
      <c r="I87" s="4"/>
      <c r="R87" s="4"/>
    </row>
    <row r="88" spans="1:18" ht="15.75">
      <c r="A88">
        <v>84</v>
      </c>
      <c r="B88">
        <v>16350.8</v>
      </c>
      <c r="I88" s="4"/>
      <c r="R88" s="4"/>
    </row>
    <row r="89" spans="1:18" ht="15.75">
      <c r="A89">
        <v>85</v>
      </c>
      <c r="B89">
        <v>12869.27</v>
      </c>
      <c r="I89" s="4"/>
      <c r="R89" s="4"/>
    </row>
    <row r="90" spans="1:18" ht="15.75">
      <c r="A90">
        <v>86</v>
      </c>
      <c r="B90">
        <v>10428.879999999999</v>
      </c>
      <c r="I90" s="4"/>
      <c r="R90" s="4"/>
    </row>
    <row r="91" spans="1:18" ht="15.75">
      <c r="A91">
        <v>87</v>
      </c>
      <c r="B91">
        <v>8615.17</v>
      </c>
      <c r="I91" s="4"/>
      <c r="R91" s="4"/>
    </row>
    <row r="92" spans="1:18" ht="15.75">
      <c r="A92">
        <v>88</v>
      </c>
      <c r="B92">
        <v>6868.74</v>
      </c>
      <c r="I92" s="4"/>
      <c r="R92" s="4"/>
    </row>
    <row r="93" spans="1:18" ht="15.75">
      <c r="A93">
        <v>89</v>
      </c>
      <c r="B93">
        <v>5188</v>
      </c>
      <c r="I93" s="4"/>
      <c r="R93" s="4"/>
    </row>
    <row r="94" spans="1:18" ht="15.75">
      <c r="A94">
        <v>90</v>
      </c>
      <c r="B94">
        <v>3676.33</v>
      </c>
      <c r="I94" s="4"/>
      <c r="R94" s="4"/>
    </row>
    <row r="95" spans="1:18" ht="15.75">
      <c r="B95">
        <v>2626.38</v>
      </c>
      <c r="I95" s="4"/>
      <c r="R95" s="4"/>
    </row>
    <row r="96" spans="1:18" ht="15.75">
      <c r="B96">
        <v>2207.0500000000002</v>
      </c>
      <c r="I96" s="4"/>
      <c r="R96" s="4"/>
    </row>
    <row r="97" spans="2:18" ht="15.75">
      <c r="B97">
        <v>1748.71</v>
      </c>
      <c r="I97" s="4"/>
      <c r="R97" s="4"/>
    </row>
    <row r="98" spans="2:18" ht="15.75">
      <c r="B98">
        <v>1296.97</v>
      </c>
      <c r="I98" s="4"/>
      <c r="R98" s="4"/>
    </row>
    <row r="99" spans="2:18" ht="15.75">
      <c r="B99">
        <v>961.25</v>
      </c>
      <c r="I99" s="4"/>
      <c r="R99" s="4"/>
    </row>
    <row r="100" spans="2:18" ht="15.75">
      <c r="B100">
        <v>689.64</v>
      </c>
      <c r="I100" s="4"/>
      <c r="R100" s="4"/>
    </row>
    <row r="101" spans="2:18" ht="15.75">
      <c r="B101">
        <v>447.87</v>
      </c>
      <c r="I101" s="4"/>
      <c r="R101" s="4"/>
    </row>
    <row r="102" spans="2:18" ht="15.75">
      <c r="B102">
        <v>373.74</v>
      </c>
      <c r="I102" s="4"/>
      <c r="R102" s="4"/>
    </row>
    <row r="103" spans="2:18" ht="15.75">
      <c r="B103">
        <v>198.27</v>
      </c>
      <c r="I103" s="4"/>
      <c r="R103" s="4"/>
    </row>
    <row r="104" spans="2:18" ht="15.75">
      <c r="B104">
        <v>119.65</v>
      </c>
      <c r="I104" s="4"/>
      <c r="R104" s="4"/>
    </row>
    <row r="105" spans="2:18" ht="15.75">
      <c r="B105">
        <v>82.13</v>
      </c>
      <c r="I105" s="4"/>
      <c r="R105" s="4"/>
    </row>
    <row r="106" spans="2:18" ht="15.75">
      <c r="B106">
        <v>51.25</v>
      </c>
      <c r="I106" s="4"/>
      <c r="R106" s="4"/>
    </row>
    <row r="107" spans="2:18" ht="15.75">
      <c r="B107">
        <v>31.38</v>
      </c>
      <c r="I107" s="4"/>
      <c r="R107" s="4"/>
    </row>
    <row r="108" spans="2:18" ht="15.75">
      <c r="B108">
        <v>18.93</v>
      </c>
      <c r="I108" s="4"/>
      <c r="R108" s="4"/>
    </row>
    <row r="109" spans="2:18" ht="15.75">
      <c r="B109">
        <v>10.45</v>
      </c>
      <c r="I109" s="4"/>
      <c r="R109" s="4"/>
    </row>
    <row r="110" spans="2:18" ht="15.75">
      <c r="B110">
        <v>5.91</v>
      </c>
      <c r="I110" s="4"/>
      <c r="R110" s="4"/>
    </row>
    <row r="111" spans="2:18" ht="15.75">
      <c r="B111">
        <v>2.7</v>
      </c>
      <c r="I111" s="4"/>
      <c r="R111" s="4"/>
    </row>
    <row r="112" spans="2:18" ht="15.75">
      <c r="B112">
        <v>1.05</v>
      </c>
      <c r="I112" s="4"/>
      <c r="R112" s="4"/>
    </row>
    <row r="113" spans="2:18" ht="15.75">
      <c r="B113">
        <v>0.62</v>
      </c>
      <c r="I113" s="4"/>
      <c r="R113" s="4"/>
    </row>
    <row r="114" spans="2:18" ht="15.75">
      <c r="B114">
        <v>0</v>
      </c>
      <c r="I114" s="4"/>
      <c r="R114" s="4"/>
    </row>
    <row r="115" spans="2:18" ht="15.75">
      <c r="I115" s="4"/>
      <c r="R115" s="4"/>
    </row>
    <row r="116" spans="2:18" ht="15.75">
      <c r="I116" s="4"/>
      <c r="R116" s="4"/>
    </row>
    <row r="117" spans="2:18" ht="15.75">
      <c r="I117" s="4"/>
      <c r="R117" s="4"/>
    </row>
    <row r="118" spans="2:18" ht="15.75">
      <c r="I118" s="4"/>
      <c r="R118" s="4"/>
    </row>
    <row r="119" spans="2:18" ht="15.75">
      <c r="I119" s="4"/>
      <c r="R119" s="4"/>
    </row>
    <row r="120" spans="2:18" ht="15.75">
      <c r="I120" s="4"/>
      <c r="R120" s="4"/>
    </row>
    <row r="121" spans="2:18" ht="15.75">
      <c r="I121" s="4"/>
    </row>
    <row r="122" spans="2:18" ht="15.75">
      <c r="I122" s="4"/>
    </row>
    <row r="123" spans="2:18" ht="15.75">
      <c r="I123" s="4"/>
    </row>
    <row r="124" spans="2:18" ht="15.75">
      <c r="I124" s="4"/>
    </row>
    <row r="125" spans="2:18" ht="15.75">
      <c r="I125" s="4"/>
    </row>
    <row r="126" spans="2:18" ht="15.75">
      <c r="I126" s="4"/>
    </row>
    <row r="127" spans="2:18" ht="15.75">
      <c r="I127" s="4"/>
    </row>
    <row r="128" spans="2:18" ht="15.75">
      <c r="I128" s="4"/>
    </row>
    <row r="129" spans="9:9" ht="15.75">
      <c r="I129" s="4"/>
    </row>
    <row r="130" spans="9:9" ht="15.75">
      <c r="I130" s="4"/>
    </row>
    <row r="131" spans="9:9" ht="15.75">
      <c r="I131" s="4"/>
    </row>
    <row r="132" spans="9:9" ht="15.75">
      <c r="I132" s="4"/>
    </row>
    <row r="133" spans="9:9" ht="15.75">
      <c r="I133" s="4"/>
    </row>
    <row r="134" spans="9:9" ht="15.75">
      <c r="I134" s="4"/>
    </row>
    <row r="135" spans="9:9" ht="15.75">
      <c r="I135" s="4"/>
    </row>
    <row r="136" spans="9:9" ht="15.75">
      <c r="I136" s="4"/>
    </row>
    <row r="137" spans="9:9" ht="15.75">
      <c r="I137" s="4"/>
    </row>
    <row r="138" spans="9:9" ht="15.75">
      <c r="I138" s="4"/>
    </row>
    <row r="139" spans="9:9" ht="15.75">
      <c r="I139" s="4"/>
    </row>
  </sheetData>
  <mergeCells count="2">
    <mergeCell ref="F11:I11"/>
    <mergeCell ref="F23:I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linearity</vt:lpstr>
      <vt:lpstr>Philippines 1990</vt:lpstr>
      <vt:lpstr>Spain 1908</vt:lpstr>
    </vt:vector>
  </TitlesOfParts>
  <Company>Université de Genève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referee</cp:lastModifiedBy>
  <dcterms:created xsi:type="dcterms:W3CDTF">2011-02-21T14:38:13Z</dcterms:created>
  <dcterms:modified xsi:type="dcterms:W3CDTF">2011-12-14T18:31:52Z</dcterms:modified>
</cp:coreProperties>
</file>