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hogeschoolpxl-my.sharepoint.com/personal/12001392_student_pxl_be/Documents/Bureaublad/PXL/2TINP/Project Management/Oefeningen Kosten en baten/"/>
    </mc:Choice>
  </mc:AlternateContent>
  <xr:revisionPtr revIDLastSave="7" documentId="8_{1FA80454-1449-47AB-A383-7E4AC4D1EDD7}" xr6:coauthVersionLast="47" xr6:coauthVersionMax="47" xr10:uidLastSave="{44731634-99CA-439D-A1A1-3CAE056D39A4}"/>
  <bookViews>
    <workbookView xWindow="9702" yWindow="1650" windowWidth="17280" windowHeight="10074" xr2:uid="{00000000-000D-0000-FFFF-FFFF00000000}"/>
  </bookViews>
  <sheets>
    <sheet name="Blad1" sheetId="1" r:id="rId1"/>
    <sheet name="Blad2" sheetId="2" r:id="rId2"/>
    <sheet name="Blad3" sheetId="3" r:id="rId3"/>
  </sheet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9" i="1" l="1"/>
  <c r="D19" i="1"/>
  <c r="D23" i="1" s="1"/>
  <c r="E19" i="1"/>
  <c r="E23" i="1" s="1"/>
  <c r="F19" i="1"/>
  <c r="B19" i="1"/>
  <c r="B3" i="1"/>
  <c r="B9" i="1" s="1"/>
  <c r="A35" i="1" s="1"/>
  <c r="B31" i="1"/>
  <c r="C28" i="1"/>
  <c r="C31" i="1" s="1"/>
  <c r="F23" i="1"/>
  <c r="F25" i="1" s="1"/>
  <c r="C23" i="1"/>
  <c r="B23" i="1"/>
  <c r="B25" i="1" s="1"/>
  <c r="B32" i="1" s="1"/>
  <c r="F15" i="1"/>
  <c r="E15" i="1"/>
  <c r="D15" i="1"/>
  <c r="C15" i="1"/>
  <c r="B15" i="1"/>
  <c r="E25" i="1" l="1"/>
  <c r="C25" i="1"/>
  <c r="C32" i="1" s="1"/>
  <c r="D25" i="1"/>
  <c r="B35" i="1"/>
  <c r="B36" i="1" s="1"/>
  <c r="B41" i="1"/>
  <c r="D28" i="1"/>
  <c r="A41" i="1"/>
  <c r="E28" i="1" l="1"/>
  <c r="D31" i="1"/>
  <c r="D32" i="1" s="1"/>
  <c r="C35" i="1"/>
  <c r="C36" i="1" s="1"/>
  <c r="C41" i="1"/>
  <c r="D41" i="1" l="1"/>
  <c r="D35" i="1"/>
  <c r="D36" i="1" s="1"/>
  <c r="F28" i="1"/>
  <c r="F31" i="1" s="1"/>
  <c r="F32" i="1" s="1"/>
  <c r="E31" i="1"/>
  <c r="E32" i="1" s="1"/>
  <c r="B37" i="1"/>
  <c r="F37" i="1" s="1"/>
  <c r="E41" i="1" l="1"/>
  <c r="B39" i="1" s="1"/>
  <c r="E35" i="1"/>
  <c r="E36" i="1" s="1"/>
  <c r="F41" i="1"/>
  <c r="F35" i="1"/>
  <c r="F36" i="1" l="1"/>
  <c r="B38" i="1" s="1"/>
</calcChain>
</file>

<file path=xl/sharedStrings.xml><?xml version="1.0" encoding="utf-8"?>
<sst xmlns="http://schemas.openxmlformats.org/spreadsheetml/2006/main" count="27" uniqueCount="27">
  <si>
    <t>PROJECTCALCULATIEFORMULIER</t>
  </si>
  <si>
    <t>EENMALIGE KOSTEN</t>
  </si>
  <si>
    <t>TOTAAL EENMALIGE KOSTEN</t>
  </si>
  <si>
    <t>EXPLOITATIE OUDE SYSTEEM</t>
  </si>
  <si>
    <t>TOTALE WERKINGSKOSTEN OS</t>
  </si>
  <si>
    <t>EXPLOITATIE NIEUWE SYSTEEM</t>
  </si>
  <si>
    <t>TOTALE WERKINGKOSTEN  NS</t>
  </si>
  <si>
    <t>TOTALE  BESPARINGEN</t>
  </si>
  <si>
    <t>ANDERE  OPBRENGSTEN</t>
  </si>
  <si>
    <t>TOTAAL  ANDERE OPBRENGSTEN</t>
  </si>
  <si>
    <t>TOTAAL  OPBRENGSTEN</t>
  </si>
  <si>
    <t>Actualiseren van de opbrengsten</t>
  </si>
  <si>
    <t>Gecum. NCW</t>
  </si>
  <si>
    <t>Ontwikkelingskosten</t>
  </si>
  <si>
    <t>Onderhoud van het park</t>
  </si>
  <si>
    <t>Onkosten CRISPR onderzoek</t>
  </si>
  <si>
    <t>Medicatie dinosaurussen</t>
  </si>
  <si>
    <t>Transportkosten</t>
  </si>
  <si>
    <t>Reclame en marketingkosten</t>
  </si>
  <si>
    <t>Opbrengsten bezoekers</t>
  </si>
  <si>
    <t xml:space="preserve">Inkomsten/subsidies </t>
  </si>
  <si>
    <t>NCW</t>
  </si>
  <si>
    <t>IR</t>
  </si>
  <si>
    <t>VS</t>
  </si>
  <si>
    <t>CONCLUSIE:</t>
  </si>
  <si>
    <t xml:space="preserve">De extremen liggen ver uit elkaar. Een deftigere analyse is vereist om de risico's te bepalen. </t>
  </si>
  <si>
    <r>
      <t xml:space="preserve">TVT: </t>
    </r>
    <r>
      <rPr>
        <b/>
        <u/>
        <sz val="10"/>
        <rFont val="Arial"/>
        <family val="2"/>
      </rPr>
      <t>NIET</t>
    </r>
    <r>
      <rPr>
        <b/>
        <sz val="10"/>
        <rFont val="Arial"/>
        <family val="2"/>
      </rPr>
      <t xml:space="preserve"> binnen de 5 jaar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</si>
</sst>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1"/>
      <color rgb="FF222222"/>
      <name val="Arial"/>
      <family val="2"/>
    </font>
    <font>
      <sz val="11"/>
      <color rgb="FF9C5700"/>
      <name val="Calibri"/>
      <family val="2"/>
      <scheme val="minor"/>
    </font>
    <font>
      <sz val="10"/>
      <name val="Arial"/>
      <family val="2"/>
    </font>
    <font>
      <b/>
      <u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2" borderId="0" applyNumberFormat="0" applyBorder="0" applyAlignment="0" applyProtection="0"/>
    <xf numFmtId="9" fontId="5" fillId="0" borderId="0" applyFon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0" fillId="3" borderId="0" xfId="0" applyFill="1"/>
    <xf numFmtId="15" fontId="3" fillId="3" borderId="0" xfId="0" applyNumberFormat="1" applyFont="1" applyFill="1"/>
    <xf numFmtId="0" fontId="4" fillId="2" borderId="0" xfId="1"/>
    <xf numFmtId="0" fontId="4" fillId="2" borderId="0" xfId="1" applyAlignment="1">
      <alignment horizontal="center"/>
    </xf>
    <xf numFmtId="9" fontId="0" fillId="0" borderId="0" xfId="0" applyNumberFormat="1"/>
    <xf numFmtId="0" fontId="2" fillId="0" borderId="0" xfId="0" applyFont="1" applyAlignment="1">
      <alignment horizontal="center"/>
    </xf>
    <xf numFmtId="10" fontId="0" fillId="0" borderId="0" xfId="0" applyNumberFormat="1"/>
    <xf numFmtId="10" fontId="1" fillId="0" borderId="0" xfId="2" applyNumberFormat="1" applyFont="1"/>
    <xf numFmtId="0" fontId="2" fillId="3" borderId="0" xfId="0" applyFont="1" applyFill="1"/>
  </cellXfs>
  <cellStyles count="3">
    <cellStyle name="Neutraal" xfId="1" builtinId="28"/>
    <cellStyle name="Procent" xfId="2" builtinId="5"/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4"/>
  <sheetViews>
    <sheetView tabSelected="1" zoomScaleNormal="100" workbookViewId="0">
      <pane ySplit="1" topLeftCell="A26" activePane="bottomLeft" state="frozen"/>
      <selection pane="bottomLeft" activeCell="B46" sqref="B46"/>
    </sheetView>
  </sheetViews>
  <sheetFormatPr defaultColWidth="9.1640625" defaultRowHeight="12.3" x14ac:dyDescent="0.4"/>
  <cols>
    <col min="1" max="1" width="33.71875" style="3" customWidth="1"/>
    <col min="2" max="6" width="12.71875" style="3" customWidth="1"/>
    <col min="7" max="7" width="9.1640625" style="3"/>
    <col min="8" max="8" width="16.44140625" style="3" bestFit="1" customWidth="1"/>
    <col min="9" max="9" width="10.1640625" style="3" bestFit="1" customWidth="1"/>
    <col min="10" max="16384" width="9.1640625" style="3"/>
  </cols>
  <sheetData>
    <row r="1" spans="1:6" ht="18" customHeight="1" x14ac:dyDescent="0.55000000000000004">
      <c r="A1" s="5" t="s">
        <v>0</v>
      </c>
      <c r="B1" s="6">
        <v>2021</v>
      </c>
      <c r="C1" s="6">
        <v>2022</v>
      </c>
      <c r="D1" s="6">
        <v>2023</v>
      </c>
      <c r="E1" s="6">
        <v>2024</v>
      </c>
      <c r="F1" s="6">
        <v>2025</v>
      </c>
    </row>
    <row r="2" spans="1:6" ht="18" customHeight="1" x14ac:dyDescent="0.4">
      <c r="A2" s="1" t="s">
        <v>1</v>
      </c>
      <c r="B2"/>
      <c r="C2"/>
      <c r="D2"/>
      <c r="E2"/>
      <c r="F2"/>
    </row>
    <row r="3" spans="1:6" ht="18" customHeight="1" x14ac:dyDescent="0.4">
      <c r="A3" s="2" t="s">
        <v>13</v>
      </c>
      <c r="B3" s="2">
        <f>368640*3</f>
        <v>1105920</v>
      </c>
      <c r="C3"/>
      <c r="D3"/>
      <c r="E3"/>
      <c r="F3"/>
    </row>
    <row r="4" spans="1:6" ht="18" customHeight="1" x14ac:dyDescent="0.4">
      <c r="A4" s="2"/>
      <c r="B4"/>
      <c r="C4"/>
      <c r="D4"/>
      <c r="E4"/>
      <c r="F4"/>
    </row>
    <row r="5" spans="1:6" ht="18" customHeight="1" x14ac:dyDescent="0.4">
      <c r="A5" s="2"/>
      <c r="B5"/>
      <c r="C5"/>
      <c r="D5"/>
      <c r="E5"/>
      <c r="F5"/>
    </row>
    <row r="6" spans="1:6" ht="18" customHeight="1" x14ac:dyDescent="0.4">
      <c r="A6" s="2"/>
      <c r="B6"/>
      <c r="C6"/>
      <c r="D6"/>
      <c r="E6"/>
      <c r="F6"/>
    </row>
    <row r="7" spans="1:6" ht="18" customHeight="1" x14ac:dyDescent="0.4">
      <c r="A7" s="2"/>
      <c r="B7"/>
      <c r="C7"/>
      <c r="D7"/>
      <c r="E7"/>
      <c r="F7"/>
    </row>
    <row r="8" spans="1:6" ht="18" customHeight="1" x14ac:dyDescent="0.4">
      <c r="A8" s="10">
        <v>4.65E-2</v>
      </c>
      <c r="B8"/>
      <c r="C8"/>
      <c r="D8"/>
      <c r="E8"/>
      <c r="F8"/>
    </row>
    <row r="9" spans="1:6" ht="18" customHeight="1" x14ac:dyDescent="0.4">
      <c r="A9" s="1" t="s">
        <v>2</v>
      </c>
      <c r="B9">
        <f>SUM(B3:B8)</f>
        <v>1105920</v>
      </c>
      <c r="C9"/>
      <c r="D9"/>
      <c r="E9"/>
      <c r="F9"/>
    </row>
    <row r="10" spans="1:6" ht="18" customHeight="1" x14ac:dyDescent="0.4"/>
    <row r="11" spans="1:6" ht="18" customHeight="1" x14ac:dyDescent="0.4">
      <c r="A11" s="1" t="s">
        <v>3</v>
      </c>
      <c r="B11"/>
      <c r="C11"/>
      <c r="D11"/>
      <c r="E11"/>
      <c r="F11"/>
    </row>
    <row r="12" spans="1:6" ht="18" customHeight="1" x14ac:dyDescent="0.4">
      <c r="A12" s="2"/>
      <c r="B12"/>
      <c r="C12"/>
      <c r="D12"/>
      <c r="E12"/>
      <c r="F12"/>
    </row>
    <row r="13" spans="1:6" ht="18" customHeight="1" x14ac:dyDescent="0.4">
      <c r="A13" s="2"/>
      <c r="B13"/>
      <c r="C13"/>
      <c r="D13"/>
      <c r="E13"/>
      <c r="F13"/>
    </row>
    <row r="14" spans="1:6" ht="18" customHeight="1" x14ac:dyDescent="0.4">
      <c r="A14"/>
      <c r="B14"/>
      <c r="C14"/>
      <c r="D14"/>
      <c r="E14"/>
      <c r="F14"/>
    </row>
    <row r="15" spans="1:6" ht="18" customHeight="1" x14ac:dyDescent="0.4">
      <c r="A15" s="1" t="s">
        <v>4</v>
      </c>
      <c r="B15">
        <f>SUM(B12:B14)</f>
        <v>0</v>
      </c>
      <c r="C15">
        <f>SUM(C12:C14)</f>
        <v>0</v>
      </c>
      <c r="D15">
        <f>SUM(D12:D14)</f>
        <v>0</v>
      </c>
      <c r="E15">
        <f>SUM(E12:E14)</f>
        <v>0</v>
      </c>
      <c r="F15">
        <f>SUM(F12:F14)</f>
        <v>0</v>
      </c>
    </row>
    <row r="16" spans="1:6" ht="18" customHeight="1" x14ac:dyDescent="0.4"/>
    <row r="17" spans="1:6" ht="18" customHeight="1" x14ac:dyDescent="0.4">
      <c r="A17" s="1" t="s">
        <v>5</v>
      </c>
      <c r="B17"/>
      <c r="C17"/>
      <c r="D17"/>
      <c r="E17"/>
      <c r="F17"/>
    </row>
    <row r="18" spans="1:6" ht="18" customHeight="1" x14ac:dyDescent="0.4">
      <c r="A18" s="2" t="s">
        <v>14</v>
      </c>
      <c r="B18">
        <v>300000</v>
      </c>
      <c r="C18">
        <v>300000</v>
      </c>
      <c r="D18">
        <v>300000</v>
      </c>
      <c r="E18">
        <v>300000</v>
      </c>
      <c r="F18">
        <v>300000</v>
      </c>
    </row>
    <row r="19" spans="1:6" ht="18" customHeight="1" x14ac:dyDescent="0.4">
      <c r="A19" s="2" t="s">
        <v>15</v>
      </c>
      <c r="B19">
        <f>150000*6</f>
        <v>900000</v>
      </c>
      <c r="C19">
        <f t="shared" ref="C19:F19" si="0">150000*6</f>
        <v>900000</v>
      </c>
      <c r="D19">
        <f t="shared" si="0"/>
        <v>900000</v>
      </c>
      <c r="E19">
        <f t="shared" si="0"/>
        <v>900000</v>
      </c>
      <c r="F19">
        <f t="shared" si="0"/>
        <v>900000</v>
      </c>
    </row>
    <row r="20" spans="1:6" ht="18" customHeight="1" x14ac:dyDescent="0.4">
      <c r="A20" s="2" t="s">
        <v>16</v>
      </c>
      <c r="B20">
        <v>125000</v>
      </c>
      <c r="C20">
        <v>125000</v>
      </c>
      <c r="D20">
        <v>125000</v>
      </c>
      <c r="E20">
        <v>125000</v>
      </c>
      <c r="F20">
        <v>125000</v>
      </c>
    </row>
    <row r="21" spans="1:6" ht="18" customHeight="1" x14ac:dyDescent="0.4">
      <c r="A21" s="2" t="s">
        <v>17</v>
      </c>
      <c r="B21">
        <v>75000</v>
      </c>
      <c r="C21">
        <v>75000</v>
      </c>
      <c r="D21">
        <v>75000</v>
      </c>
      <c r="E21">
        <v>75000</v>
      </c>
      <c r="F21">
        <v>75000</v>
      </c>
    </row>
    <row r="22" spans="1:6" ht="18" customHeight="1" x14ac:dyDescent="0.4">
      <c r="A22" s="2" t="s">
        <v>18</v>
      </c>
      <c r="B22">
        <v>25000</v>
      </c>
      <c r="C22">
        <v>25000</v>
      </c>
      <c r="D22">
        <v>25000</v>
      </c>
      <c r="E22">
        <v>25000</v>
      </c>
      <c r="F22">
        <v>25000</v>
      </c>
    </row>
    <row r="23" spans="1:6" ht="18" customHeight="1" x14ac:dyDescent="0.4">
      <c r="A23" s="1" t="s">
        <v>6</v>
      </c>
      <c r="B23">
        <f>SUM(B18:B22)</f>
        <v>1425000</v>
      </c>
      <c r="C23">
        <f>SUM(C18:C22)</f>
        <v>1425000</v>
      </c>
      <c r="D23">
        <f>SUM(D18:D22)</f>
        <v>1425000</v>
      </c>
      <c r="E23">
        <f>SUM(E18:E22)</f>
        <v>1425000</v>
      </c>
      <c r="F23">
        <f>SUM(F18:F22)</f>
        <v>1425000</v>
      </c>
    </row>
    <row r="24" spans="1:6" ht="18" customHeight="1" x14ac:dyDescent="0.4"/>
    <row r="25" spans="1:6" ht="18" customHeight="1" x14ac:dyDescent="0.4">
      <c r="A25" s="1" t="s">
        <v>7</v>
      </c>
      <c r="B25">
        <f>B15-B23</f>
        <v>-1425000</v>
      </c>
      <c r="C25">
        <f>C15-C23</f>
        <v>-1425000</v>
      </c>
      <c r="D25">
        <f>D15-D23</f>
        <v>-1425000</v>
      </c>
      <c r="E25">
        <f>E15-E23</f>
        <v>-1425000</v>
      </c>
      <c r="F25">
        <f>F15-F23</f>
        <v>-1425000</v>
      </c>
    </row>
    <row r="26" spans="1:6" ht="18" customHeight="1" x14ac:dyDescent="0.4"/>
    <row r="27" spans="1:6" ht="18" customHeight="1" x14ac:dyDescent="0.4">
      <c r="A27" s="1" t="s">
        <v>8</v>
      </c>
      <c r="B27"/>
      <c r="C27"/>
      <c r="D27"/>
      <c r="E27"/>
      <c r="F27"/>
    </row>
    <row r="28" spans="1:6" ht="18" customHeight="1" x14ac:dyDescent="0.4">
      <c r="A28" s="2" t="s">
        <v>19</v>
      </c>
      <c r="B28" s="2">
        <v>1100250</v>
      </c>
      <c r="C28">
        <f>B28*1.1</f>
        <v>1210275</v>
      </c>
      <c r="D28">
        <f t="shared" ref="D28:F28" si="1">C28*1.1</f>
        <v>1331302.5</v>
      </c>
      <c r="E28">
        <f t="shared" si="1"/>
        <v>1464432.7500000002</v>
      </c>
      <c r="F28">
        <f t="shared" si="1"/>
        <v>1610876.0250000004</v>
      </c>
    </row>
    <row r="29" spans="1:6" ht="18" customHeight="1" x14ac:dyDescent="0.4">
      <c r="A29" s="2" t="s">
        <v>20</v>
      </c>
      <c r="B29">
        <v>100000</v>
      </c>
      <c r="C29">
        <v>100000</v>
      </c>
      <c r="D29">
        <v>85000</v>
      </c>
      <c r="E29">
        <v>85000</v>
      </c>
      <c r="F29">
        <v>0</v>
      </c>
    </row>
    <row r="30" spans="1:6" ht="18" customHeight="1" x14ac:dyDescent="0.4">
      <c r="A30" s="1"/>
      <c r="B30"/>
      <c r="C30"/>
      <c r="D30"/>
      <c r="E30"/>
      <c r="F30"/>
    </row>
    <row r="31" spans="1:6" ht="18" customHeight="1" x14ac:dyDescent="0.4">
      <c r="A31" s="1" t="s">
        <v>9</v>
      </c>
      <c r="B31">
        <f>SUM(B28:B30)</f>
        <v>1200250</v>
      </c>
      <c r="C31">
        <f>SUM(C28:C30)</f>
        <v>1310275</v>
      </c>
      <c r="D31">
        <f t="shared" ref="D31:F31" si="2">SUM(D28:D30)</f>
        <v>1416302.5</v>
      </c>
      <c r="E31">
        <f t="shared" si="2"/>
        <v>1549432.7500000002</v>
      </c>
      <c r="F31">
        <f t="shared" si="2"/>
        <v>1610876.0250000004</v>
      </c>
    </row>
    <row r="32" spans="1:6" ht="18" customHeight="1" x14ac:dyDescent="0.4">
      <c r="A32" s="1" t="s">
        <v>10</v>
      </c>
      <c r="B32">
        <f>B25+B31</f>
        <v>-224750</v>
      </c>
      <c r="C32">
        <f>C25+C31</f>
        <v>-114725</v>
      </c>
      <c r="D32">
        <f>D25+D31</f>
        <v>-8697.5</v>
      </c>
      <c r="E32">
        <f>E25+E31</f>
        <v>124432.75000000023</v>
      </c>
      <c r="F32">
        <f>F25+F31</f>
        <v>185876.02500000037</v>
      </c>
    </row>
    <row r="33" spans="1:8" ht="18" customHeight="1" x14ac:dyDescent="0.4"/>
    <row r="34" spans="1:8" ht="18" customHeight="1" x14ac:dyDescent="0.4">
      <c r="A34" s="1" t="s">
        <v>11</v>
      </c>
      <c r="B34"/>
      <c r="C34"/>
      <c r="D34"/>
      <c r="E34"/>
      <c r="F34"/>
    </row>
    <row r="35" spans="1:8" ht="18" customHeight="1" x14ac:dyDescent="0.4">
      <c r="A35" s="1">
        <f>-B9</f>
        <v>-1105920</v>
      </c>
      <c r="B35">
        <f>B32/(1+$A$8)^0</f>
        <v>-224750</v>
      </c>
      <c r="C35">
        <f>C32/(1+$A$8)^1</f>
        <v>-109627.32919254659</v>
      </c>
      <c r="D35">
        <f>D32/(1+$A$8)^2</f>
        <v>-7941.7456180579638</v>
      </c>
      <c r="E35">
        <f>E32/(1+$A$8)^3</f>
        <v>108571.7908082339</v>
      </c>
      <c r="F35">
        <f>F32/(1+$A$8)^4</f>
        <v>154976.71310623421</v>
      </c>
    </row>
    <row r="36" spans="1:8" ht="18" customHeight="1" x14ac:dyDescent="0.4">
      <c r="A36" s="1" t="s">
        <v>12</v>
      </c>
      <c r="B36">
        <f>A35+B35</f>
        <v>-1330670</v>
      </c>
      <c r="C36">
        <f>B36+C35</f>
        <v>-1440297.3291925467</v>
      </c>
      <c r="D36">
        <f>C36+D35</f>
        <v>-1448239.0748106046</v>
      </c>
      <c r="E36">
        <f>D36+E35</f>
        <v>-1339667.2840023707</v>
      </c>
      <c r="F36">
        <f>E36+F35</f>
        <v>-1184690.5708961366</v>
      </c>
    </row>
    <row r="37" spans="1:8" x14ac:dyDescent="0.4">
      <c r="A37" s="1" t="s">
        <v>26</v>
      </c>
      <c r="B37">
        <f>B36/C35</f>
        <v>12.138122946175637</v>
      </c>
      <c r="C37"/>
      <c r="D37"/>
      <c r="E37">
        <v>365</v>
      </c>
      <c r="F37">
        <f>B37*E37</f>
        <v>4430.4148753541076</v>
      </c>
    </row>
    <row r="38" spans="1:8" x14ac:dyDescent="0.4">
      <c r="A38" s="1" t="s">
        <v>21</v>
      </c>
      <c r="B38">
        <f>$F$36</f>
        <v>-1184690.5708961366</v>
      </c>
      <c r="C38"/>
      <c r="D38"/>
      <c r="E38"/>
      <c r="F38"/>
    </row>
    <row r="39" spans="1:8" x14ac:dyDescent="0.4">
      <c r="A39" s="1" t="s">
        <v>22</v>
      </c>
      <c r="B39" s="7">
        <f>IRR(A41:F41)</f>
        <v>-0.30629446871338661</v>
      </c>
      <c r="C39" s="8" t="s">
        <v>23</v>
      </c>
      <c r="D39" s="9">
        <v>4.65E-2</v>
      </c>
      <c r="E39"/>
      <c r="F39"/>
    </row>
    <row r="40" spans="1:8" x14ac:dyDescent="0.4">
      <c r="A40" s="7"/>
      <c r="B40"/>
      <c r="C40"/>
      <c r="D40"/>
      <c r="E40"/>
      <c r="F40"/>
    </row>
    <row r="41" spans="1:8" ht="14.1" x14ac:dyDescent="0.5">
      <c r="A41" s="1">
        <f>$A$35</f>
        <v>-1105920</v>
      </c>
      <c r="B41">
        <f t="shared" ref="B41:F41" si="3">B32</f>
        <v>-224750</v>
      </c>
      <c r="C41">
        <f t="shared" si="3"/>
        <v>-114725</v>
      </c>
      <c r="D41" s="2">
        <f t="shared" si="3"/>
        <v>-8697.5</v>
      </c>
      <c r="E41">
        <f t="shared" si="3"/>
        <v>124432.75000000023</v>
      </c>
      <c r="F41">
        <f t="shared" si="3"/>
        <v>185876.02500000037</v>
      </c>
      <c r="H41" s="4"/>
    </row>
    <row r="43" spans="1:8" x14ac:dyDescent="0.4">
      <c r="A43" s="11" t="s">
        <v>24</v>
      </c>
    </row>
    <row r="44" spans="1:8" x14ac:dyDescent="0.4">
      <c r="A44" s="11" t="s">
        <v>25</v>
      </c>
    </row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3" x14ac:dyDescent="0.4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3" x14ac:dyDescent="0.4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Company>PHL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PHL</dc:creator>
  <cp:lastModifiedBy>Fabio Ruffolo</cp:lastModifiedBy>
  <dcterms:created xsi:type="dcterms:W3CDTF">2004-11-17T07:52:36Z</dcterms:created>
  <dcterms:modified xsi:type="dcterms:W3CDTF">2021-11-10T14:52:38Z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95379a6-efcb-4855-97e0-03c6be785496_Enabled">
    <vt:lpwstr>true</vt:lpwstr>
  </property>
  <property fmtid="{D5CDD505-2E9C-101B-9397-08002B2CF9AE}" pid="3" name="MSIP_Label_f95379a6-efcb-4855-97e0-03c6be785496_SetDate">
    <vt:lpwstr>2021-11-07T09:58:22Z</vt:lpwstr>
  </property>
  <property fmtid="{D5CDD505-2E9C-101B-9397-08002B2CF9AE}" pid="4" name="MSIP_Label_f95379a6-efcb-4855-97e0-03c6be785496_Method">
    <vt:lpwstr>Standard</vt:lpwstr>
  </property>
  <property fmtid="{D5CDD505-2E9C-101B-9397-08002B2CF9AE}" pid="5" name="MSIP_Label_f95379a6-efcb-4855-97e0-03c6be785496_Name">
    <vt:lpwstr>f95379a6-efcb-4855-97e0-03c6be785496</vt:lpwstr>
  </property>
  <property fmtid="{D5CDD505-2E9C-101B-9397-08002B2CF9AE}" pid="6" name="MSIP_Label_f95379a6-efcb-4855-97e0-03c6be785496_SiteId">
    <vt:lpwstr>0bff66c5-45db-46ed-8b81-87959e069b90</vt:lpwstr>
  </property>
  <property fmtid="{D5CDD505-2E9C-101B-9397-08002B2CF9AE}" pid="7" name="MSIP_Label_f95379a6-efcb-4855-97e0-03c6be785496_ActionId">
    <vt:lpwstr>e1925468-9c3d-418b-941e-291e8d0a087e</vt:lpwstr>
  </property>
  <property fmtid="{D5CDD505-2E9C-101B-9397-08002B2CF9AE}" pid="8" name="MSIP_Label_f95379a6-efcb-4855-97e0-03c6be785496_ContentBits">
    <vt:lpwstr>0</vt:lpwstr>
  </property>
</Properties>
</file>