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1836" yWindow="2748" windowWidth="23040" windowHeight="9216" activeTab="2"/>
  </bookViews>
  <sheets>
    <sheet name="Статистика" sheetId="4" r:id="rId1"/>
    <sheet name="Автоматизированный расчет" sheetId="3" r:id="rId2"/>
    <sheet name="Соответствие профилю х2" sheetId="6" r:id="rId3"/>
    <sheet name="Соответствие профилю" sheetId="5" r:id="rId4"/>
  </sheets>
  <calcPr calcId="125725"/>
  <pivotCaches>
    <pivotCache cacheId="3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3"/>
  <c r="Q13"/>
  <c r="Q14"/>
  <c r="R15"/>
  <c r="Q11"/>
  <c r="Q16" s="1"/>
  <c r="P16"/>
  <c r="P3"/>
  <c r="I57" i="6" l="1"/>
  <c r="D57"/>
  <c r="I56"/>
  <c r="D56"/>
  <c r="I55"/>
  <c r="D55"/>
  <c r="I54"/>
  <c r="D54"/>
  <c r="I53"/>
  <c r="D53"/>
  <c r="I52"/>
  <c r="D52"/>
  <c r="I51"/>
  <c r="D51"/>
  <c r="I50"/>
  <c r="D50"/>
  <c r="I49"/>
  <c r="D49"/>
  <c r="I48"/>
  <c r="D48"/>
  <c r="I47"/>
  <c r="D47"/>
  <c r="O18"/>
  <c r="S18" s="1"/>
  <c r="O19"/>
  <c r="S19" s="1"/>
  <c r="O20"/>
  <c r="S20" s="1"/>
  <c r="O21"/>
  <c r="AA21" s="1"/>
  <c r="O17"/>
  <c r="I42"/>
  <c r="D42"/>
  <c r="I41"/>
  <c r="D41"/>
  <c r="I40"/>
  <c r="D40"/>
  <c r="I39"/>
  <c r="D39"/>
  <c r="I38"/>
  <c r="D38"/>
  <c r="I37"/>
  <c r="D37"/>
  <c r="I36"/>
  <c r="D36"/>
  <c r="AA16"/>
  <c r="U16"/>
  <c r="S16"/>
  <c r="Q16"/>
  <c r="I35"/>
  <c r="D35"/>
  <c r="AA15"/>
  <c r="U15"/>
  <c r="S15"/>
  <c r="Q15"/>
  <c r="I34"/>
  <c r="D34"/>
  <c r="AA14"/>
  <c r="U14"/>
  <c r="S14"/>
  <c r="Q14"/>
  <c r="I33"/>
  <c r="D33"/>
  <c r="AA13"/>
  <c r="U13"/>
  <c r="S13"/>
  <c r="Q13"/>
  <c r="I32"/>
  <c r="D32"/>
  <c r="AA12"/>
  <c r="U12"/>
  <c r="S12"/>
  <c r="Q12"/>
  <c r="AA11"/>
  <c r="U11"/>
  <c r="S11"/>
  <c r="Q11"/>
  <c r="AA10"/>
  <c r="U10"/>
  <c r="S10"/>
  <c r="Q10"/>
  <c r="AA9"/>
  <c r="U9"/>
  <c r="S9"/>
  <c r="Q9"/>
  <c r="AA8"/>
  <c r="U8"/>
  <c r="S8"/>
  <c r="Q8"/>
  <c r="I27"/>
  <c r="D27"/>
  <c r="AA7"/>
  <c r="U7"/>
  <c r="S7"/>
  <c r="Q7"/>
  <c r="I26"/>
  <c r="D26"/>
  <c r="AA6"/>
  <c r="U6"/>
  <c r="S6"/>
  <c r="Q6"/>
  <c r="I25"/>
  <c r="D25"/>
  <c r="I24"/>
  <c r="D24"/>
  <c r="I23"/>
  <c r="D23"/>
  <c r="I22"/>
  <c r="D22"/>
  <c r="I21"/>
  <c r="D21"/>
  <c r="I20"/>
  <c r="D20"/>
  <c r="I19"/>
  <c r="D19"/>
  <c r="I18"/>
  <c r="D18"/>
  <c r="I17"/>
  <c r="D17"/>
  <c r="I13"/>
  <c r="D13"/>
  <c r="I12"/>
  <c r="D12"/>
  <c r="I11"/>
  <c r="D11"/>
  <c r="I10"/>
  <c r="D10"/>
  <c r="I9"/>
  <c r="D9"/>
  <c r="I8"/>
  <c r="D8"/>
  <c r="I7"/>
  <c r="D7"/>
  <c r="I6"/>
  <c r="D6"/>
  <c r="I5"/>
  <c r="D5"/>
  <c r="I4"/>
  <c r="D4"/>
  <c r="I3"/>
  <c r="D3"/>
  <c r="Q4" i="5"/>
  <c r="S4"/>
  <c r="U4"/>
  <c r="W4"/>
  <c r="Y4"/>
  <c r="AA4"/>
  <c r="D3"/>
  <c r="I3"/>
  <c r="O19"/>
  <c r="U19" s="1"/>
  <c r="O18"/>
  <c r="W18" s="1"/>
  <c r="O17"/>
  <c r="U17" s="1"/>
  <c r="O16"/>
  <c r="O15"/>
  <c r="AA11"/>
  <c r="Y11"/>
  <c r="W11"/>
  <c r="U11"/>
  <c r="S11"/>
  <c r="Q11"/>
  <c r="AA10"/>
  <c r="Y10"/>
  <c r="W10"/>
  <c r="U10"/>
  <c r="S10"/>
  <c r="Q10"/>
  <c r="AA9"/>
  <c r="Y9"/>
  <c r="W9"/>
  <c r="U9"/>
  <c r="S9"/>
  <c r="Q9"/>
  <c r="AA8"/>
  <c r="Y8"/>
  <c r="W8"/>
  <c r="U8"/>
  <c r="S8"/>
  <c r="Q8"/>
  <c r="AA7"/>
  <c r="Y7"/>
  <c r="W7"/>
  <c r="U7"/>
  <c r="S7"/>
  <c r="Q7"/>
  <c r="AA6"/>
  <c r="Y6"/>
  <c r="W6"/>
  <c r="U6"/>
  <c r="S6"/>
  <c r="Q6"/>
  <c r="AA5"/>
  <c r="Y5"/>
  <c r="W5"/>
  <c r="U5"/>
  <c r="S5"/>
  <c r="Q5"/>
  <c r="Q21" i="6" l="1"/>
  <c r="U19"/>
  <c r="Q19"/>
  <c r="AA19"/>
  <c r="Q20"/>
  <c r="Q17"/>
  <c r="Q18"/>
  <c r="U21"/>
  <c r="U17"/>
  <c r="S17"/>
  <c r="AA18"/>
  <c r="AA20"/>
  <c r="AA17"/>
  <c r="U18"/>
  <c r="S21"/>
  <c r="U20"/>
  <c r="W19" i="5"/>
  <c r="AA19"/>
  <c r="Y19"/>
  <c r="Q19"/>
  <c r="S19"/>
  <c r="AA18"/>
  <c r="Q18"/>
  <c r="S18"/>
  <c r="Y18"/>
  <c r="U18"/>
  <c r="Q17"/>
  <c r="W17"/>
  <c r="S17"/>
  <c r="Y17"/>
  <c r="AA17"/>
  <c r="AA12"/>
  <c r="AA13"/>
  <c r="AA14"/>
  <c r="AA15"/>
  <c r="AA16"/>
  <c r="Y12"/>
  <c r="Y13"/>
  <c r="Y14"/>
  <c r="Y15"/>
  <c r="Y16"/>
  <c r="W12"/>
  <c r="W13"/>
  <c r="W14"/>
  <c r="W15"/>
  <c r="W16"/>
  <c r="U12"/>
  <c r="U13"/>
  <c r="U14"/>
  <c r="U15"/>
  <c r="U16"/>
  <c r="S12"/>
  <c r="S13"/>
  <c r="S14"/>
  <c r="S15"/>
  <c r="S16"/>
  <c r="Q12"/>
  <c r="Q13"/>
  <c r="Q14"/>
  <c r="Q15"/>
  <c r="Q16"/>
  <c r="I72" l="1"/>
  <c r="D72"/>
  <c r="I71"/>
  <c r="D71"/>
  <c r="I70"/>
  <c r="D70"/>
  <c r="I69"/>
  <c r="D69"/>
  <c r="I68"/>
  <c r="D68"/>
  <c r="I67"/>
  <c r="D67"/>
  <c r="I66"/>
  <c r="D66"/>
  <c r="I65"/>
  <c r="D65"/>
  <c r="I64"/>
  <c r="D64"/>
  <c r="I63"/>
  <c r="D63"/>
  <c r="I62"/>
  <c r="D62"/>
  <c r="I57"/>
  <c r="D57"/>
  <c r="I56"/>
  <c r="D56"/>
  <c r="I55"/>
  <c r="D55"/>
  <c r="I54"/>
  <c r="D54"/>
  <c r="I53"/>
  <c r="D53"/>
  <c r="I52"/>
  <c r="D52"/>
  <c r="I51"/>
  <c r="D51"/>
  <c r="I50"/>
  <c r="D50"/>
  <c r="I49"/>
  <c r="D49"/>
  <c r="I48"/>
  <c r="D48"/>
  <c r="I47"/>
  <c r="D47"/>
  <c r="I42"/>
  <c r="D42"/>
  <c r="I41"/>
  <c r="D41"/>
  <c r="I40"/>
  <c r="D40"/>
  <c r="I39"/>
  <c r="D39"/>
  <c r="I38"/>
  <c r="D38"/>
  <c r="I37"/>
  <c r="D37"/>
  <c r="I36"/>
  <c r="D36"/>
  <c r="I35"/>
  <c r="D35"/>
  <c r="I34"/>
  <c r="D34"/>
  <c r="I33"/>
  <c r="D33"/>
  <c r="I32"/>
  <c r="D32"/>
  <c r="I6"/>
  <c r="I20"/>
  <c r="D20"/>
  <c r="D4"/>
  <c r="D5"/>
  <c r="D6"/>
  <c r="D7"/>
  <c r="D8"/>
  <c r="D9"/>
  <c r="D10"/>
  <c r="D11"/>
  <c r="D12"/>
  <c r="D13"/>
  <c r="I27"/>
  <c r="D27"/>
  <c r="I26"/>
  <c r="D26"/>
  <c r="I25"/>
  <c r="D25"/>
  <c r="I24"/>
  <c r="D24"/>
  <c r="I23"/>
  <c r="D23"/>
  <c r="I22"/>
  <c r="D22"/>
  <c r="I21"/>
  <c r="D21"/>
  <c r="I19"/>
  <c r="D19"/>
  <c r="I18"/>
  <c r="D18"/>
  <c r="I17"/>
  <c r="D17"/>
  <c r="I13"/>
  <c r="I12"/>
  <c r="I11"/>
  <c r="I10"/>
  <c r="I9"/>
  <c r="I8"/>
  <c r="I7"/>
  <c r="I5"/>
  <c r="I4"/>
  <c r="D24" i="3" l="1"/>
  <c r="E24"/>
  <c r="F24" s="1"/>
  <c r="D23"/>
  <c r="E23"/>
  <c r="F23" s="1"/>
  <c r="D14"/>
  <c r="E14"/>
  <c r="F14" s="1"/>
  <c r="D17"/>
  <c r="E17"/>
  <c r="F17" s="1"/>
  <c r="D5"/>
  <c r="E5"/>
  <c r="F5" s="1"/>
  <c r="H23" l="1"/>
  <c r="H24"/>
  <c r="H14"/>
  <c r="H17"/>
  <c r="H5"/>
  <c r="D25" l="1"/>
  <c r="E25"/>
  <c r="F25" s="1"/>
  <c r="H25" l="1"/>
  <c r="B44" l="1"/>
  <c r="C40"/>
  <c r="C42"/>
  <c r="C41"/>
  <c r="C43"/>
  <c r="E54" i="6" l="1"/>
  <c r="E56"/>
  <c r="E55"/>
  <c r="E57"/>
  <c r="E39"/>
  <c r="E24"/>
  <c r="E26"/>
  <c r="E41"/>
  <c r="E40"/>
  <c r="E25"/>
  <c r="E42"/>
  <c r="E27"/>
  <c r="C42" i="5"/>
  <c r="E42" s="1"/>
  <c r="C57"/>
  <c r="E57" s="1"/>
  <c r="C72"/>
  <c r="E72" s="1"/>
  <c r="C27"/>
  <c r="E27" s="1"/>
  <c r="C55"/>
  <c r="E55" s="1"/>
  <c r="C40"/>
  <c r="E40" s="1"/>
  <c r="C25"/>
  <c r="E25" s="1"/>
  <c r="C70"/>
  <c r="E70" s="1"/>
  <c r="C54"/>
  <c r="E54" s="1"/>
  <c r="C39"/>
  <c r="E39" s="1"/>
  <c r="C24"/>
  <c r="E24" s="1"/>
  <c r="C69"/>
  <c r="E69" s="1"/>
  <c r="C56"/>
  <c r="E56" s="1"/>
  <c r="C26"/>
  <c r="E26" s="1"/>
  <c r="C41"/>
  <c r="E41" s="1"/>
  <c r="C71"/>
  <c r="E71" s="1"/>
  <c r="F42" i="3"/>
  <c r="E12" i="6" s="1"/>
  <c r="F41" i="3"/>
  <c r="E11" i="6" s="1"/>
  <c r="F40" i="3"/>
  <c r="E10" i="6" s="1"/>
  <c r="F43" i="3"/>
  <c r="E13" i="6" s="1"/>
  <c r="C33" i="3"/>
  <c r="F33" l="1"/>
  <c r="E3" i="6" s="1"/>
  <c r="E47"/>
  <c r="E17"/>
  <c r="E32"/>
  <c r="C47" i="5"/>
  <c r="E47" s="1"/>
  <c r="C32"/>
  <c r="E32" s="1"/>
  <c r="C62"/>
  <c r="E62" s="1"/>
  <c r="C17"/>
  <c r="E17" s="1"/>
  <c r="H41" i="3"/>
  <c r="C11" i="5"/>
  <c r="E11" s="1"/>
  <c r="H43" i="3"/>
  <c r="C13" i="5"/>
  <c r="E13" s="1"/>
  <c r="H42" i="3"/>
  <c r="C12" i="5"/>
  <c r="E12" s="1"/>
  <c r="H40" i="3"/>
  <c r="C10" i="5"/>
  <c r="E10" s="1"/>
  <c r="D33" i="3"/>
  <c r="C34"/>
  <c r="E48" i="6" l="1"/>
  <c r="E18"/>
  <c r="E33"/>
  <c r="C3" i="5"/>
  <c r="E3" s="1"/>
  <c r="C18"/>
  <c r="E18" s="1"/>
  <c r="C33"/>
  <c r="E33" s="1"/>
  <c r="C48"/>
  <c r="E48" s="1"/>
  <c r="C63"/>
  <c r="E63" s="1"/>
  <c r="F34" i="3"/>
  <c r="D34"/>
  <c r="C35"/>
  <c r="E49" i="6" l="1"/>
  <c r="E19"/>
  <c r="E34"/>
  <c r="C4" i="5"/>
  <c r="E4" s="1"/>
  <c r="E4" i="6"/>
  <c r="C34" i="5"/>
  <c r="E34" s="1"/>
  <c r="C64"/>
  <c r="E64" s="1"/>
  <c r="C49"/>
  <c r="E49" s="1"/>
  <c r="C19"/>
  <c r="E19" s="1"/>
  <c r="F35" i="3"/>
  <c r="D35"/>
  <c r="C36"/>
  <c r="E50" i="6" l="1"/>
  <c r="E20"/>
  <c r="E35"/>
  <c r="C5" i="5"/>
  <c r="E5" s="1"/>
  <c r="E5" i="6"/>
  <c r="C65" i="5"/>
  <c r="E65" s="1"/>
  <c r="C20"/>
  <c r="E20" s="1"/>
  <c r="C35"/>
  <c r="E35" s="1"/>
  <c r="C50"/>
  <c r="E50" s="1"/>
  <c r="F36" i="3"/>
  <c r="D36"/>
  <c r="C37"/>
  <c r="C21" i="6" l="1"/>
  <c r="E21" s="1"/>
  <c r="E51"/>
  <c r="E36"/>
  <c r="C6" i="5"/>
  <c r="E6" s="1"/>
  <c r="E6" i="6"/>
  <c r="C66" i="5"/>
  <c r="E66" s="1"/>
  <c r="C21"/>
  <c r="E21" s="1"/>
  <c r="C51"/>
  <c r="E51" s="1"/>
  <c r="C36"/>
  <c r="E36" s="1"/>
  <c r="F37" i="3"/>
  <c r="D37"/>
  <c r="C38"/>
  <c r="E52" i="6" l="1"/>
  <c r="E22"/>
  <c r="E37"/>
  <c r="C7" i="5"/>
  <c r="E7" s="1"/>
  <c r="E7" i="6"/>
  <c r="C67" i="5"/>
  <c r="E67" s="1"/>
  <c r="C22"/>
  <c r="E22" s="1"/>
  <c r="C37"/>
  <c r="E37" s="1"/>
  <c r="C52"/>
  <c r="E52" s="1"/>
  <c r="F38" i="3"/>
  <c r="D38"/>
  <c r="C39"/>
  <c r="E53" i="6" l="1"/>
  <c r="E38"/>
  <c r="E23"/>
  <c r="C8" i="5"/>
  <c r="E8" s="1"/>
  <c r="E8" i="6"/>
  <c r="C38" i="5"/>
  <c r="E38" s="1"/>
  <c r="C53"/>
  <c r="E53" s="1"/>
  <c r="C23"/>
  <c r="E23" s="1"/>
  <c r="C68"/>
  <c r="E68" s="1"/>
  <c r="F39" i="3"/>
  <c r="C44"/>
  <c r="D44" s="1"/>
  <c r="D39"/>
  <c r="D40"/>
  <c r="D22"/>
  <c r="E22"/>
  <c r="F22" s="1"/>
  <c r="C9" i="5" l="1"/>
  <c r="E9" s="1"/>
  <c r="E9" i="6"/>
  <c r="D41" i="3"/>
  <c r="H22"/>
  <c r="B13" i="4"/>
  <c r="D43" i="3" l="1"/>
  <c r="D12"/>
  <c r="D11"/>
  <c r="D13"/>
  <c r="D20"/>
  <c r="D21"/>
  <c r="D26"/>
  <c r="E2"/>
  <c r="F2" s="1"/>
  <c r="D42" l="1"/>
  <c r="W2"/>
  <c r="V3" s="1"/>
  <c r="S4"/>
  <c r="P2" l="1"/>
  <c r="P4"/>
  <c r="P5"/>
  <c r="P6"/>
  <c r="D15"/>
  <c r="D19"/>
  <c r="D2"/>
  <c r="V2"/>
  <c r="S2"/>
  <c r="U2" s="1"/>
  <c r="S6"/>
  <c r="S5"/>
  <c r="U4"/>
  <c r="S3"/>
  <c r="U3" s="1"/>
  <c r="D8" s="1"/>
  <c r="H33" l="1"/>
  <c r="U6"/>
  <c r="U5"/>
  <c r="D4"/>
  <c r="H35"/>
  <c r="H37"/>
  <c r="H36"/>
  <c r="H39"/>
  <c r="H38"/>
  <c r="H34"/>
  <c r="E26"/>
  <c r="F26" s="1"/>
  <c r="E18"/>
  <c r="F18" s="1"/>
  <c r="E13"/>
  <c r="F13" s="1"/>
  <c r="D3"/>
  <c r="D18"/>
  <c r="D10"/>
  <c r="D6"/>
  <c r="D7"/>
  <c r="D16"/>
  <c r="D9"/>
  <c r="E10"/>
  <c r="F10" s="1"/>
  <c r="E6"/>
  <c r="F6" s="1"/>
  <c r="E21"/>
  <c r="F21" s="1"/>
  <c r="E16"/>
  <c r="F16" s="1"/>
  <c r="E12"/>
  <c r="F12" s="1"/>
  <c r="E9"/>
  <c r="F9" s="1"/>
  <c r="E20"/>
  <c r="E11"/>
  <c r="E8"/>
  <c r="E4"/>
  <c r="F4" s="1"/>
  <c r="H2"/>
  <c r="E19"/>
  <c r="E15"/>
  <c r="E7"/>
  <c r="F7" s="1"/>
  <c r="E3"/>
  <c r="F3" s="1"/>
  <c r="V4"/>
  <c r="V6"/>
  <c r="V5"/>
  <c r="F11" l="1"/>
  <c r="H11" s="1"/>
  <c r="F19"/>
  <c r="H19" s="1"/>
  <c r="F8"/>
  <c r="H8" s="1"/>
  <c r="F20"/>
  <c r="H20" s="1"/>
  <c r="F15"/>
  <c r="H15" s="1"/>
  <c r="U7"/>
  <c r="H3"/>
  <c r="H4"/>
  <c r="H26"/>
  <c r="H10"/>
  <c r="H13"/>
  <c r="H18"/>
  <c r="H6"/>
  <c r="H21"/>
  <c r="H12"/>
  <c r="H9"/>
  <c r="H7"/>
  <c r="H16"/>
  <c r="V7"/>
</calcChain>
</file>

<file path=xl/sharedStrings.xml><?xml version="1.0" encoding="utf-8"?>
<sst xmlns="http://schemas.openxmlformats.org/spreadsheetml/2006/main" count="367" uniqueCount="91">
  <si>
    <t>Вход в систему</t>
  </si>
  <si>
    <t>Оплата билета</t>
  </si>
  <si>
    <t>Просмотр квитанций</t>
  </si>
  <si>
    <t>Выход из системы</t>
  </si>
  <si>
    <t>Итого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</si>
  <si>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</si>
  <si>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</si>
  <si>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</si>
  <si>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транзакции</t>
  </si>
  <si>
    <t>По профилю</t>
  </si>
  <si>
    <t>По факту</t>
  </si>
  <si>
    <t>% отклонения</t>
  </si>
  <si>
    <t>Pass</t>
  </si>
  <si>
    <t>Fail</t>
  </si>
  <si>
    <t>Stop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</si>
  <si>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</si>
  <si>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</si>
  <si>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</si>
  <si>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</si>
  <si>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</si>
  <si>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</si>
  <si>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</si>
  <si>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</si>
  <si>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</si>
  <si>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</si>
  <si>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</si>
  <si>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</si>
  <si>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</si>
  <si>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</si>
  <si>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</si>
  <si>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</si>
  <si>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</si>
  <si>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</si>
  <si>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</si>
  <si>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</si>
  <si>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</si>
  <si>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</si>
  <si>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</si>
  <si>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</si>
  <si>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</si>
  <si>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</si>
  <si>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</si>
  <si>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</si>
  <si>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Перход на страницу регистрации</t>
  </si>
  <si>
    <t>Заполнение полей регистарции</t>
  </si>
  <si>
    <t>Переход на следуюущий эран после регистарции</t>
  </si>
  <si>
    <t>Welcome_page</t>
  </si>
  <si>
    <t>Login</t>
  </si>
  <si>
    <t>Sign_off</t>
  </si>
  <si>
    <t>S1_Login</t>
  </si>
  <si>
    <t>Go_to_flights</t>
  </si>
  <si>
    <t>S2_FlightReservation</t>
  </si>
  <si>
    <t>Reserve_flight</t>
  </si>
  <si>
    <t>Find_flight</t>
  </si>
  <si>
    <t>S3_UserRegestration</t>
  </si>
  <si>
    <t>Go_to_sign_up_page</t>
  </si>
  <si>
    <t>Fill_sign_up_values</t>
  </si>
  <si>
    <t>S4_DeleteFlight</t>
  </si>
  <si>
    <t>Go_to_itinerary</t>
  </si>
  <si>
    <t>Delete_flight</t>
  </si>
  <si>
    <t>S5_CheckItinerary</t>
  </si>
  <si>
    <t>Submit_regisration</t>
  </si>
  <si>
    <t>№ ступени</t>
  </si>
  <si>
    <t>% ошибок</t>
  </si>
  <si>
    <t>Submit_registration</t>
  </si>
  <si>
    <t>Тест поиска максимума, ступень 2, 00:25:01-00:45:01</t>
  </si>
  <si>
    <t>Тест поиска максимума, ступень 3, 00:48:31-01:08:31</t>
  </si>
  <si>
    <t>Тест поиска максимума, ступень 4, 01:12:02-01:32:02</t>
  </si>
  <si>
    <t>Тест поиска максимума</t>
  </si>
  <si>
    <t>Тест подтверждения максимума</t>
  </si>
  <si>
    <t>1 ступень (100%)</t>
  </si>
  <si>
    <t>2 ступень (200%)</t>
  </si>
  <si>
    <t>3 ступень (300%)</t>
  </si>
  <si>
    <t>4 ступень (400%)</t>
  </si>
  <si>
    <t>5 ступень (500%)</t>
  </si>
  <si>
    <t>SLA</t>
  </si>
  <si>
    <t>90 прст</t>
  </si>
  <si>
    <t>Статус</t>
  </si>
  <si>
    <t>Тест поиска максимума, ступень 1, 00:1:30-00:21:30</t>
  </si>
  <si>
    <t>Fill_sign_up_page</t>
  </si>
  <si>
    <t>S3_UserRegistration</t>
  </si>
  <si>
    <t>Тест поиска максимума, ступень 5, 01:35:32-01:55:32</t>
  </si>
  <si>
    <t>S1_GoToFlights</t>
  </si>
  <si>
    <t>1 ступень (200%)</t>
  </si>
  <si>
    <t>Тест подтверждения максимума, ступень 2 400 %, 00:48:31-01:08:31</t>
  </si>
  <si>
    <t>2 ступень (400%)</t>
  </si>
  <si>
    <t>90% от 18</t>
  </si>
  <si>
    <t>S2_FligtRegistration</t>
  </si>
  <si>
    <t>Пэйсинг для теста поиска максимума</t>
  </si>
  <si>
    <t>3 ступень (600%)</t>
  </si>
  <si>
    <t>400% (пэйсинг уменьшенный х2) 2 ступер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</si>
</sst>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"/>
    <numFmt numFmtId="166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6" applyNumberFormat="0" applyAlignment="0" applyProtection="0"/>
    <xf numFmtId="0" fontId="15" fillId="6" borderId="7" applyNumberFormat="0" applyAlignment="0" applyProtection="0"/>
    <xf numFmtId="0" fontId="16" fillId="6" borderId="6" applyNumberFormat="0" applyAlignment="0" applyProtection="0"/>
    <xf numFmtId="0" fontId="17" fillId="0" borderId="8" applyNumberFormat="0" applyFill="0" applyAlignment="0" applyProtection="0"/>
    <xf numFmtId="0" fontId="18" fillId="7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  <xf numFmtId="9" fontId="2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99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23" fillId="0" borderId="0" xfId="0" applyFont="1"/>
    <xf numFmtId="1" fontId="23" fillId="0" borderId="0" xfId="0" applyNumberFormat="1" applyFont="1"/>
    <xf numFmtId="9" fontId="23" fillId="0" borderId="0" xfId="0" applyNumberFormat="1" applyFont="1"/>
    <xf numFmtId="0" fontId="0" fillId="34" borderId="2" xfId="0" applyFill="1" applyBorder="1"/>
    <xf numFmtId="0" fontId="0" fillId="35" borderId="2" xfId="0" applyFill="1" applyBorder="1"/>
    <xf numFmtId="9" fontId="0" fillId="0" borderId="2" xfId="44" applyFont="1" applyBorder="1"/>
    <xf numFmtId="9" fontId="0" fillId="36" borderId="2" xfId="44" applyFont="1" applyFill="1" applyBorder="1"/>
    <xf numFmtId="1" fontId="0" fillId="0" borderId="14" xfId="0" applyNumberFormat="1" applyBorder="1"/>
    <xf numFmtId="1" fontId="3" fillId="0" borderId="14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1" fontId="0" fillId="0" borderId="15" xfId="0" applyNumberFormat="1" applyBorder="1"/>
    <xf numFmtId="9" fontId="0" fillId="0" borderId="16" xfId="44" applyFont="1" applyBorder="1"/>
    <xf numFmtId="0" fontId="5" fillId="0" borderId="2" xfId="0" applyFont="1" applyBorder="1" applyAlignment="1">
      <alignment vertical="center" wrapText="1"/>
    </xf>
    <xf numFmtId="0" fontId="5" fillId="37" borderId="2" xfId="0" applyFont="1" applyFill="1" applyBorder="1" applyAlignment="1">
      <alignment vertical="center" wrapText="1"/>
    </xf>
    <xf numFmtId="0" fontId="3" fillId="37" borderId="2" xfId="0" applyFont="1" applyFill="1" applyBorder="1" applyAlignment="1">
      <alignment horizontal="left" vertical="center" wrapText="1"/>
    </xf>
    <xf numFmtId="0" fontId="3" fillId="37" borderId="2" xfId="0" applyFont="1" applyFill="1" applyBorder="1" applyAlignment="1">
      <alignment horizontal="center" vertical="center" wrapText="1"/>
    </xf>
    <xf numFmtId="0" fontId="4" fillId="37" borderId="2" xfId="0" applyFont="1" applyFill="1" applyBorder="1" applyAlignment="1">
      <alignment horizontal="left" vertical="center" wrapText="1"/>
    </xf>
    <xf numFmtId="0" fontId="0" fillId="38" borderId="2" xfId="0" applyFill="1" applyBorder="1"/>
    <xf numFmtId="0" fontId="0" fillId="0" borderId="2" xfId="0" applyFill="1" applyBorder="1"/>
    <xf numFmtId="0" fontId="0" fillId="38" borderId="0" xfId="0" applyFill="1" applyBorder="1"/>
    <xf numFmtId="0" fontId="0" fillId="0" borderId="0" xfId="0" applyBorder="1"/>
    <xf numFmtId="0" fontId="6" fillId="2" borderId="2" xfId="1" applyBorder="1"/>
    <xf numFmtId="0" fontId="21" fillId="13" borderId="2" xfId="22" applyBorder="1"/>
    <xf numFmtId="0" fontId="21" fillId="21" borderId="2" xfId="30" applyBorder="1"/>
    <xf numFmtId="0" fontId="21" fillId="9" borderId="2" xfId="18" applyBorder="1"/>
    <xf numFmtId="0" fontId="21" fillId="29" borderId="2" xfId="38" applyBorder="1"/>
    <xf numFmtId="0" fontId="21" fillId="17" borderId="2" xfId="26" applyBorder="1"/>
    <xf numFmtId="0" fontId="1" fillId="0" borderId="0" xfId="45"/>
    <xf numFmtId="0" fontId="1" fillId="0" borderId="0" xfId="45" applyFill="1"/>
    <xf numFmtId="1" fontId="0" fillId="0" borderId="0" xfId="0" applyNumberFormat="1" applyAlignment="1">
      <alignment horizontal="right"/>
    </xf>
    <xf numFmtId="9" fontId="0" fillId="34" borderId="0" xfId="0" applyNumberFormat="1" applyFill="1" applyAlignment="1">
      <alignment horizontal="right"/>
    </xf>
    <xf numFmtId="1" fontId="1" fillId="0" borderId="0" xfId="46" applyNumberFormat="1"/>
    <xf numFmtId="0" fontId="0" fillId="0" borderId="0" xfId="0" applyNumberFormat="1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23" xfId="0" applyBorder="1"/>
    <xf numFmtId="165" fontId="0" fillId="0" borderId="17" xfId="0" applyNumberFormat="1" applyBorder="1"/>
    <xf numFmtId="166" fontId="0" fillId="0" borderId="0" xfId="0" applyNumberFormat="1"/>
    <xf numFmtId="0" fontId="0" fillId="34" borderId="17" xfId="0" applyFill="1" applyBorder="1"/>
    <xf numFmtId="0" fontId="0" fillId="34" borderId="26" xfId="0" applyFill="1" applyBorder="1"/>
    <xf numFmtId="0" fontId="0" fillId="34" borderId="0" xfId="0" applyFill="1" applyBorder="1"/>
    <xf numFmtId="166" fontId="1" fillId="0" borderId="27" xfId="47" applyNumberFormat="1" applyBorder="1"/>
    <xf numFmtId="0" fontId="0" fillId="34" borderId="19" xfId="0" applyFill="1" applyBorder="1"/>
    <xf numFmtId="166" fontId="1" fillId="0" borderId="20" xfId="47" applyNumberFormat="1" applyBorder="1"/>
    <xf numFmtId="0" fontId="0" fillId="34" borderId="22" xfId="0" applyFill="1" applyBorder="1"/>
    <xf numFmtId="166" fontId="1" fillId="0" borderId="23" xfId="46" applyNumberFormat="1" applyBorder="1"/>
    <xf numFmtId="0" fontId="0" fillId="34" borderId="24" xfId="0" applyFill="1" applyBorder="1"/>
    <xf numFmtId="166" fontId="1" fillId="0" borderId="25" xfId="46" applyNumberFormat="1" applyBorder="1"/>
    <xf numFmtId="0" fontId="0" fillId="34" borderId="21" xfId="0" applyFill="1" applyBorder="1"/>
    <xf numFmtId="166" fontId="1" fillId="0" borderId="25" xfId="47" applyNumberFormat="1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1" fontId="1" fillId="0" borderId="0" xfId="46" applyNumberFormat="1" applyFill="1"/>
    <xf numFmtId="0" fontId="0" fillId="0" borderId="29" xfId="0" applyBorder="1" applyAlignment="1">
      <alignment horizontal="left"/>
    </xf>
    <xf numFmtId="0" fontId="0" fillId="0" borderId="30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8" xfId="0" applyBorder="1" applyAlignment="1">
      <alignment horizontal="left"/>
    </xf>
    <xf numFmtId="166" fontId="1" fillId="0" borderId="0" xfId="46" applyNumberFormat="1" applyBorder="1"/>
    <xf numFmtId="166" fontId="1" fillId="0" borderId="0" xfId="47" applyNumberFormat="1" applyBorder="1"/>
    <xf numFmtId="9" fontId="0" fillId="0" borderId="29" xfId="0" applyNumberFormat="1" applyBorder="1" applyAlignment="1">
      <alignment horizontal="center"/>
    </xf>
    <xf numFmtId="9" fontId="0" fillId="0" borderId="30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166" fontId="1" fillId="0" borderId="18" xfId="46" applyNumberFormat="1" applyBorder="1"/>
    <xf numFmtId="166" fontId="1" fillId="0" borderId="20" xfId="46" applyNumberFormat="1" applyBorder="1"/>
    <xf numFmtId="0" fontId="0" fillId="0" borderId="17" xfId="0" applyNumberFormat="1" applyBorder="1"/>
    <xf numFmtId="0" fontId="0" fillId="0" borderId="22" xfId="0" applyNumberFormat="1" applyBorder="1"/>
    <xf numFmtId="0" fontId="0" fillId="39" borderId="28" xfId="0" applyFill="1" applyBorder="1"/>
    <xf numFmtId="0" fontId="0" fillId="39" borderId="17" xfId="0" applyFill="1" applyBorder="1"/>
    <xf numFmtId="0" fontId="0" fillId="0" borderId="30" xfId="0" applyBorder="1" applyAlignment="1">
      <alignment horizontal="right"/>
    </xf>
    <xf numFmtId="0" fontId="0" fillId="0" borderId="34" xfId="0" applyBorder="1"/>
    <xf numFmtId="0" fontId="0" fillId="40" borderId="26" xfId="0" applyFill="1" applyBorder="1"/>
    <xf numFmtId="0" fontId="0" fillId="40" borderId="19" xfId="0" applyFill="1" applyBorder="1"/>
    <xf numFmtId="9" fontId="0" fillId="40" borderId="0" xfId="0" applyNumberFormat="1" applyFill="1" applyAlignment="1">
      <alignment horizontal="right"/>
    </xf>
    <xf numFmtId="9" fontId="0" fillId="0" borderId="0" xfId="0" applyNumberFormat="1"/>
    <xf numFmtId="1" fontId="0" fillId="34" borderId="2" xfId="0" applyNumberFormat="1" applyFill="1" applyBorder="1"/>
    <xf numFmtId="9" fontId="0" fillId="39" borderId="0" xfId="0" applyNumberFormat="1" applyFill="1" applyAlignment="1">
      <alignment horizontal="right"/>
    </xf>
    <xf numFmtId="0" fontId="9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</cellXfs>
  <cellStyles count="48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Обычный 4" xfId="45"/>
    <cellStyle name="Обычный 6" xfId="47"/>
    <cellStyle name="Обычный 8" xfId="46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kser" refreshedDate="44361.445220833331" createdVersion="6" refreshedVersion="3" minRefreshableVersion="3" recordCount="25">
  <cacheSource type="worksheet">
    <worksheetSource ref="A1:H26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Welcome_page"/>
        <s v="Login"/>
        <s v="Go_to_itinerary"/>
        <s v="Sign_off"/>
        <s v="Go_to_flights"/>
        <s v="Find_flight"/>
        <s v="Reserve_flight"/>
        <s v="Go_to_sign_up_page"/>
        <s v="Fill_sign_up_values"/>
        <s v="Submit_regisration"/>
        <s v="Delete_flight"/>
        <m u="1"/>
        <s v="Welcome_page " u="1"/>
      </sharedItems>
    </cacheField>
    <cacheField name="count" numFmtId="0">
      <sharedItems containsSemiMixedTypes="0" containsString="0" containsNumber="1" minValue="0.5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7" maxValue="245"/>
    </cacheField>
    <cacheField name="одним пользователем в минуту" numFmtId="2">
      <sharedItems containsSemiMixedTypes="0" containsString="0" containsNumber="1" minValue="0.24489795918367346" maxValue="1.6216216216216217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14.693877551020408" maxValue="194.594594594594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S1_Login"/>
    <x v="0"/>
    <n v="1"/>
    <n v="1"/>
    <n v="245"/>
    <n v="0.24489795918367346"/>
    <n v="60"/>
    <n v="14.693877551020408"/>
  </r>
  <r>
    <s v="S1_Login"/>
    <x v="1"/>
    <n v="1"/>
    <n v="1"/>
    <n v="245"/>
    <n v="0.24489795918367346"/>
    <n v="60"/>
    <n v="14.693877551020408"/>
  </r>
  <r>
    <s v="S1_Login"/>
    <x v="2"/>
    <n v="1"/>
    <n v="1"/>
    <n v="245"/>
    <n v="0.24489795918367346"/>
    <n v="60"/>
    <n v="14.693877551020408"/>
  </r>
  <r>
    <s v="S1_Login"/>
    <x v="3"/>
    <n v="1"/>
    <n v="1"/>
    <n v="245"/>
    <n v="0.24489795918367346"/>
    <n v="60"/>
    <n v="14.693877551020408"/>
  </r>
  <r>
    <s v="S2_FlightReservation"/>
    <x v="0"/>
    <n v="1"/>
    <n v="3"/>
    <n v="65"/>
    <n v="0.92307692307692313"/>
    <n v="60"/>
    <n v="166.15384615384616"/>
  </r>
  <r>
    <s v="S2_FlightReservation"/>
    <x v="1"/>
    <n v="1"/>
    <n v="3"/>
    <n v="65"/>
    <n v="0.92307692307692313"/>
    <n v="60"/>
    <n v="166.15384615384616"/>
  </r>
  <r>
    <s v="S2_FlightReservation"/>
    <x v="4"/>
    <n v="1"/>
    <n v="3"/>
    <n v="65"/>
    <n v="0.92307692307692313"/>
    <n v="60"/>
    <n v="166.15384615384616"/>
  </r>
  <r>
    <s v="S2_FlightReservation"/>
    <x v="5"/>
    <n v="1"/>
    <n v="3"/>
    <n v="65"/>
    <n v="0.92307692307692313"/>
    <n v="60"/>
    <n v="166.15384615384616"/>
  </r>
  <r>
    <s v="S2_FlightReservation"/>
    <x v="6"/>
    <n v="1"/>
    <n v="3"/>
    <n v="65"/>
    <n v="0.92307692307692313"/>
    <n v="60"/>
    <n v="166.15384615384616"/>
  </r>
  <r>
    <s v="S3_UserRegestration"/>
    <x v="0"/>
    <n v="1"/>
    <n v="2"/>
    <n v="74"/>
    <n v="0.81081081081081086"/>
    <n v="60"/>
    <n v="97.297297297297305"/>
  </r>
  <r>
    <s v="S3_UserRegestration"/>
    <x v="7"/>
    <n v="1"/>
    <n v="2"/>
    <n v="74"/>
    <n v="0.81081081081081086"/>
    <n v="60"/>
    <n v="97.297297297297305"/>
  </r>
  <r>
    <s v="S3_UserRegestration"/>
    <x v="8"/>
    <n v="1"/>
    <n v="2"/>
    <n v="74"/>
    <n v="0.81081081081081086"/>
    <n v="60"/>
    <n v="97.297297297297305"/>
  </r>
  <r>
    <s v="S3_UserRegestration"/>
    <x v="9"/>
    <n v="1"/>
    <n v="2"/>
    <n v="74"/>
    <n v="0.81081081081081086"/>
    <n v="60"/>
    <n v="97.297297297297305"/>
  </r>
  <r>
    <s v="S3_UserRegestration"/>
    <x v="3"/>
    <n v="0.5"/>
    <n v="2"/>
    <n v="74"/>
    <n v="0.40540540540540543"/>
    <n v="60"/>
    <n v="48.648648648648653"/>
  </r>
  <r>
    <s v="S4_DeleteFlight"/>
    <x v="0"/>
    <n v="1"/>
    <n v="2"/>
    <n v="103"/>
    <n v="0.58252427184466016"/>
    <n v="60"/>
    <n v="69.902912621359221"/>
  </r>
  <r>
    <s v="S4_DeleteFlight"/>
    <x v="1"/>
    <n v="1"/>
    <n v="2"/>
    <n v="103"/>
    <n v="0.58252427184466016"/>
    <n v="60"/>
    <n v="69.902912621359221"/>
  </r>
  <r>
    <s v="S4_DeleteFlight"/>
    <x v="2"/>
    <n v="1"/>
    <n v="2"/>
    <n v="103"/>
    <n v="0.58252427184466016"/>
    <n v="60"/>
    <n v="69.902912621359221"/>
  </r>
  <r>
    <s v="S4_DeleteFlight"/>
    <x v="10"/>
    <n v="1"/>
    <n v="2"/>
    <n v="103"/>
    <n v="0.58252427184466016"/>
    <n v="60"/>
    <n v="69.902912621359221"/>
  </r>
  <r>
    <s v="S4_DeleteFlight"/>
    <x v="3"/>
    <n v="1"/>
    <n v="2"/>
    <n v="103"/>
    <n v="0.58252427184466016"/>
    <n v="60"/>
    <n v="69.902912621359221"/>
  </r>
  <r>
    <s v="S5_CheckItinerary"/>
    <x v="0"/>
    <n v="1"/>
    <n v="2"/>
    <n v="37"/>
    <n v="1.6216216216216217"/>
    <n v="60"/>
    <n v="194.59459459459461"/>
  </r>
  <r>
    <s v="S5_CheckItinerary"/>
    <x v="1"/>
    <n v="1"/>
    <n v="2"/>
    <n v="37"/>
    <n v="1.6216216216216217"/>
    <n v="60"/>
    <n v="194.59459459459461"/>
  </r>
  <r>
    <s v="S5_CheckItinerary"/>
    <x v="4"/>
    <n v="0.66"/>
    <n v="2"/>
    <n v="37"/>
    <n v="1.0702702702702704"/>
    <n v="60"/>
    <n v="128.43243243243245"/>
  </r>
  <r>
    <s v="S5_CheckItinerary"/>
    <x v="5"/>
    <n v="0.5"/>
    <n v="2"/>
    <n v="37"/>
    <n v="0.81081081081081086"/>
    <n v="60"/>
    <n v="97.297297297297305"/>
  </r>
  <r>
    <s v="S5_CheckItinerary"/>
    <x v="2"/>
    <n v="1"/>
    <n v="2"/>
    <n v="37"/>
    <n v="1.6216216216216217"/>
    <n v="60"/>
    <n v="194.59459459459461"/>
  </r>
  <r>
    <s v="S5_CheckItinerary"/>
    <x v="3"/>
    <n v="1"/>
    <n v="2"/>
    <n v="37"/>
    <n v="1.6216216216216217"/>
    <n v="60"/>
    <n v="194.594594594594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3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4">
        <item x="0"/>
        <item x="1"/>
        <item x="3"/>
        <item x="4"/>
        <item x="5"/>
        <item x="6"/>
        <item m="1" x="12"/>
        <item x="7"/>
        <item x="8"/>
        <item x="2"/>
        <item x="10"/>
        <item x="9"/>
        <item m="1"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K11" sqref="K11"/>
    </sheetView>
  </sheetViews>
  <sheetFormatPr defaultColWidth="11.44140625" defaultRowHeight="14.4"/>
  <cols>
    <col min="1" max="1" width="57.88671875" customWidth="1"/>
    <col min="2" max="2" width="45.33203125" customWidth="1"/>
  </cols>
  <sheetData>
    <row r="1" spans="1:2" ht="36">
      <c r="A1" s="26" t="s">
        <v>20</v>
      </c>
      <c r="B1" s="26" t="s">
        <v>39</v>
      </c>
    </row>
    <row r="2" spans="1:2" ht="18">
      <c r="A2" s="26" t="s">
        <v>42</v>
      </c>
      <c r="B2" s="28">
        <v>450</v>
      </c>
    </row>
    <row r="3" spans="1:2" ht="18">
      <c r="A3" s="27" t="s">
        <v>0</v>
      </c>
      <c r="B3" s="28">
        <v>422</v>
      </c>
    </row>
    <row r="4" spans="1:2" ht="18">
      <c r="A4" s="27" t="s">
        <v>5</v>
      </c>
      <c r="B4" s="28">
        <v>282</v>
      </c>
    </row>
    <row r="5" spans="1:2" ht="18">
      <c r="A5" s="27" t="s">
        <v>6</v>
      </c>
      <c r="B5" s="28">
        <v>251</v>
      </c>
    </row>
    <row r="6" spans="1:2" ht="18">
      <c r="A6" s="27" t="s">
        <v>1</v>
      </c>
      <c r="B6" s="28">
        <v>175</v>
      </c>
    </row>
    <row r="7" spans="1:2" ht="18">
      <c r="A7" s="27" t="s">
        <v>2</v>
      </c>
      <c r="B7" s="28">
        <v>280</v>
      </c>
    </row>
    <row r="8" spans="1:2" ht="18">
      <c r="A8" s="27" t="s">
        <v>7</v>
      </c>
      <c r="B8" s="28">
        <v>73</v>
      </c>
    </row>
    <row r="9" spans="1:2" ht="18">
      <c r="A9" s="27" t="s">
        <v>3</v>
      </c>
      <c r="B9" s="28">
        <v>326</v>
      </c>
    </row>
    <row r="10" spans="1:2" ht="18">
      <c r="A10" s="27" t="s">
        <v>43</v>
      </c>
      <c r="B10" s="28">
        <v>97</v>
      </c>
    </row>
    <row r="11" spans="1:2" ht="18">
      <c r="A11" s="27" t="s">
        <v>44</v>
      </c>
      <c r="B11" s="28">
        <v>97</v>
      </c>
    </row>
    <row r="12" spans="1:2" ht="18">
      <c r="A12" s="27" t="s">
        <v>45</v>
      </c>
      <c r="B12" s="28">
        <v>97</v>
      </c>
    </row>
    <row r="13" spans="1:2" ht="18">
      <c r="A13" s="29" t="s">
        <v>4</v>
      </c>
      <c r="B13" s="28">
        <f>SUM(B2:B12)</f>
        <v>2550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4"/>
  <sheetViews>
    <sheetView topLeftCell="A16" zoomScale="85" zoomScaleNormal="85" workbookViewId="0">
      <selection activeCell="R11" sqref="R11"/>
    </sheetView>
  </sheetViews>
  <sheetFormatPr defaultColWidth="11.44140625" defaultRowHeight="14.4"/>
  <cols>
    <col min="1" max="1" width="22.6640625" customWidth="1"/>
    <col min="2" max="2" width="31.44140625" bestFit="1" customWidth="1"/>
    <col min="3" max="3" width="18.109375" customWidth="1"/>
    <col min="4" max="4" width="17.88671875" customWidth="1"/>
    <col min="6" max="6" width="24.88671875" customWidth="1"/>
    <col min="7" max="7" width="18.6640625" bestFit="1" customWidth="1"/>
    <col min="8" max="8" width="17" customWidth="1"/>
    <col min="9" max="9" width="19.21875" customWidth="1"/>
    <col min="10" max="10" width="21.33203125" customWidth="1"/>
    <col min="11" max="11" width="18.6640625" customWidth="1"/>
    <col min="12" max="12" width="27.44140625" bestFit="1" customWidth="1"/>
    <col min="13" max="13" width="35.88671875" bestFit="1" customWidth="1"/>
    <col min="15" max="15" width="29.88671875" customWidth="1"/>
    <col min="19" max="19" width="44" bestFit="1" customWidth="1"/>
  </cols>
  <sheetData>
    <row r="1" spans="1:24" ht="15" thickBot="1">
      <c r="A1" t="s">
        <v>15</v>
      </c>
      <c r="B1" t="s">
        <v>16</v>
      </c>
      <c r="C1" t="s">
        <v>17</v>
      </c>
      <c r="D1" t="s">
        <v>22</v>
      </c>
      <c r="E1" t="s">
        <v>32</v>
      </c>
      <c r="F1" t="s">
        <v>33</v>
      </c>
      <c r="G1" t="s">
        <v>34</v>
      </c>
      <c r="H1" t="s">
        <v>4</v>
      </c>
      <c r="I1" s="3" t="s">
        <v>18</v>
      </c>
      <c r="J1" t="s">
        <v>31</v>
      </c>
      <c r="M1" t="s">
        <v>21</v>
      </c>
      <c r="N1" t="s">
        <v>23</v>
      </c>
      <c r="O1" t="s">
        <v>24</v>
      </c>
      <c r="P1" t="s">
        <v>35</v>
      </c>
      <c r="Q1" t="s">
        <v>25</v>
      </c>
      <c r="R1" t="s">
        <v>22</v>
      </c>
      <c r="S1" t="s">
        <v>26</v>
      </c>
      <c r="T1" s="12" t="s">
        <v>27</v>
      </c>
      <c r="U1" s="12" t="s">
        <v>28</v>
      </c>
      <c r="V1" s="12" t="s">
        <v>29</v>
      </c>
      <c r="X1" t="s">
        <v>30</v>
      </c>
    </row>
    <row r="2" spans="1:24">
      <c r="A2" s="30" t="s">
        <v>49</v>
      </c>
      <c r="B2" s="35" t="s">
        <v>46</v>
      </c>
      <c r="C2">
        <v>1</v>
      </c>
      <c r="D2" s="9">
        <f t="shared" ref="D2:D26" si="0">VLOOKUP(A2,$M$1:$W$8,6,FALSE)</f>
        <v>1</v>
      </c>
      <c r="E2">
        <f>VLOOKUP(A2,$M$1:$W$8,5,FALSE)</f>
        <v>245</v>
      </c>
      <c r="F2" s="8">
        <f>IFERROR(60/E2*C2,0)</f>
        <v>0.24489795918367346</v>
      </c>
      <c r="G2">
        <v>60</v>
      </c>
      <c r="H2" s="7">
        <f>D2*F2*G2</f>
        <v>14.693877551020408</v>
      </c>
      <c r="I2" s="4" t="s">
        <v>46</v>
      </c>
      <c r="J2" s="2">
        <v>542.64252821811772</v>
      </c>
      <c r="K2" s="2"/>
      <c r="M2" t="s">
        <v>49</v>
      </c>
      <c r="N2" s="16">
        <v>1.3062</v>
      </c>
      <c r="O2" s="16">
        <v>17.713699999999999</v>
      </c>
      <c r="P2" s="31">
        <f>N2+O2</f>
        <v>19.0199</v>
      </c>
      <c r="Q2" s="5">
        <v>245</v>
      </c>
      <c r="R2" s="5">
        <v>1</v>
      </c>
      <c r="S2" s="6">
        <f>60/(Q2)</f>
        <v>0.24489795918367346</v>
      </c>
      <c r="T2" s="12">
        <v>20</v>
      </c>
      <c r="U2" s="13">
        <f>ROUND(R2*S2*T2,0)</f>
        <v>5</v>
      </c>
      <c r="V2" s="14">
        <f>R2/W$2</f>
        <v>0.1</v>
      </c>
      <c r="W2">
        <f>SUM(R2:R6)</f>
        <v>10</v>
      </c>
    </row>
    <row r="3" spans="1:24">
      <c r="A3" s="30" t="s">
        <v>49</v>
      </c>
      <c r="B3" s="36" t="s">
        <v>47</v>
      </c>
      <c r="C3">
        <v>1</v>
      </c>
      <c r="D3" s="10">
        <f t="shared" si="0"/>
        <v>1</v>
      </c>
      <c r="E3">
        <f t="shared" ref="E3:E26" si="1">VLOOKUP(A3,$M$1:$W$8,5,FALSE)</f>
        <v>245</v>
      </c>
      <c r="F3" s="8">
        <f t="shared" ref="F3:F26" si="2">IFERROR(60/E3*C3,0)</f>
        <v>0.24489795918367346</v>
      </c>
      <c r="G3">
        <v>60</v>
      </c>
      <c r="H3" s="7">
        <f t="shared" ref="H3:H26" si="3">D3*F3*G3</f>
        <v>14.693877551020408</v>
      </c>
      <c r="I3" s="4" t="s">
        <v>47</v>
      </c>
      <c r="J3" s="2">
        <v>445.34523092082043</v>
      </c>
      <c r="K3" s="2"/>
      <c r="M3" t="s">
        <v>51</v>
      </c>
      <c r="N3" s="16">
        <v>1.6053999999999999</v>
      </c>
      <c r="O3" s="16">
        <v>15.907</v>
      </c>
      <c r="P3" s="31">
        <f>N3+O3</f>
        <v>17.5124</v>
      </c>
      <c r="Q3" s="5">
        <v>65</v>
      </c>
      <c r="R3" s="5">
        <v>3</v>
      </c>
      <c r="S3" s="6">
        <f t="shared" ref="S3:S6" si="4">60/(Q3)</f>
        <v>0.92307692307692313</v>
      </c>
      <c r="T3" s="12">
        <v>20</v>
      </c>
      <c r="U3" s="13">
        <f t="shared" ref="U3:U6" si="5">ROUND(R3*S3*T3,0)</f>
        <v>55</v>
      </c>
      <c r="V3" s="14">
        <f>R3/W$2</f>
        <v>0.3</v>
      </c>
    </row>
    <row r="4" spans="1:24">
      <c r="A4" s="30" t="s">
        <v>49</v>
      </c>
      <c r="B4" s="34" t="s">
        <v>58</v>
      </c>
      <c r="C4">
        <v>1</v>
      </c>
      <c r="D4" s="10">
        <f t="shared" si="0"/>
        <v>1</v>
      </c>
      <c r="E4">
        <f t="shared" si="1"/>
        <v>245</v>
      </c>
      <c r="F4" s="8">
        <f t="shared" si="2"/>
        <v>0.24489795918367346</v>
      </c>
      <c r="G4">
        <v>60</v>
      </c>
      <c r="H4" s="7">
        <f t="shared" si="3"/>
        <v>14.693877551020408</v>
      </c>
      <c r="I4" s="4" t="s">
        <v>48</v>
      </c>
      <c r="J4" s="2">
        <v>327.84003341562288</v>
      </c>
      <c r="K4" s="2"/>
      <c r="M4" t="s">
        <v>54</v>
      </c>
      <c r="N4" s="16">
        <v>1.0423</v>
      </c>
      <c r="O4" s="16">
        <v>13.9712</v>
      </c>
      <c r="P4" s="31">
        <f t="shared" ref="P4:P6" si="6">N4+O4</f>
        <v>15.013500000000001</v>
      </c>
      <c r="Q4" s="5">
        <v>74</v>
      </c>
      <c r="R4" s="5">
        <v>2</v>
      </c>
      <c r="S4" s="6">
        <f t="shared" si="4"/>
        <v>0.81081081081081086</v>
      </c>
      <c r="T4" s="12">
        <v>20</v>
      </c>
      <c r="U4" s="13">
        <f t="shared" si="5"/>
        <v>32</v>
      </c>
      <c r="V4" s="14">
        <f t="shared" ref="V4:V6" si="7">R4/W$2</f>
        <v>0.2</v>
      </c>
    </row>
    <row r="5" spans="1:24">
      <c r="A5" s="30" t="s">
        <v>49</v>
      </c>
      <c r="B5" s="38" t="s">
        <v>48</v>
      </c>
      <c r="C5">
        <v>1</v>
      </c>
      <c r="D5" s="10">
        <f t="shared" ref="D5" si="8">VLOOKUP(A5,$M$1:$W$8,6,FALSE)</f>
        <v>1</v>
      </c>
      <c r="E5">
        <f t="shared" ref="E5" si="9">VLOOKUP(A5,$M$1:$W$8,5,FALSE)</f>
        <v>245</v>
      </c>
      <c r="F5" s="8">
        <f t="shared" si="2"/>
        <v>0.24489795918367346</v>
      </c>
      <c r="G5">
        <v>60</v>
      </c>
      <c r="H5" s="7">
        <f t="shared" ref="H5" si="10">D5*F5*G5</f>
        <v>14.693877551020408</v>
      </c>
      <c r="I5" s="4" t="s">
        <v>50</v>
      </c>
      <c r="J5" s="2">
        <v>294.58627858627858</v>
      </c>
      <c r="K5" s="2"/>
      <c r="M5" t="s">
        <v>57</v>
      </c>
      <c r="N5" s="16">
        <v>1.2647999999999999</v>
      </c>
      <c r="O5" s="16">
        <v>18.769400000000001</v>
      </c>
      <c r="P5" s="31">
        <f t="shared" si="6"/>
        <v>20.034200000000002</v>
      </c>
      <c r="Q5" s="5">
        <v>103</v>
      </c>
      <c r="R5" s="5">
        <v>2</v>
      </c>
      <c r="S5" s="6">
        <f t="shared" si="4"/>
        <v>0.58252427184466016</v>
      </c>
      <c r="T5" s="12">
        <v>20</v>
      </c>
      <c r="U5" s="13">
        <f t="shared" si="5"/>
        <v>23</v>
      </c>
      <c r="V5" s="14">
        <f t="shared" si="7"/>
        <v>0.2</v>
      </c>
    </row>
    <row r="6" spans="1:24" ht="15" thickBot="1">
      <c r="A6" s="30" t="s">
        <v>51</v>
      </c>
      <c r="B6" s="35" t="s">
        <v>46</v>
      </c>
      <c r="C6">
        <v>1</v>
      </c>
      <c r="D6" s="11">
        <f t="shared" si="0"/>
        <v>3</v>
      </c>
      <c r="E6">
        <f t="shared" si="1"/>
        <v>65</v>
      </c>
      <c r="F6" s="8">
        <f t="shared" si="2"/>
        <v>0.92307692307692313</v>
      </c>
      <c r="G6">
        <v>60</v>
      </c>
      <c r="H6" s="7">
        <f t="shared" si="3"/>
        <v>166.15384615384616</v>
      </c>
      <c r="I6" s="4" t="s">
        <v>53</v>
      </c>
      <c r="J6" s="2">
        <v>263.45114345114348</v>
      </c>
      <c r="K6" s="2"/>
      <c r="M6" t="s">
        <v>60</v>
      </c>
      <c r="N6" s="16">
        <v>0.9647</v>
      </c>
      <c r="O6" s="16">
        <v>14.994400000000001</v>
      </c>
      <c r="P6" s="31">
        <f t="shared" si="6"/>
        <v>15.959100000000001</v>
      </c>
      <c r="Q6" s="5">
        <v>37</v>
      </c>
      <c r="R6" s="5">
        <v>2</v>
      </c>
      <c r="S6" s="6">
        <f t="shared" si="4"/>
        <v>1.6216216216216217</v>
      </c>
      <c r="T6" s="12">
        <v>20</v>
      </c>
      <c r="U6" s="13">
        <f t="shared" si="5"/>
        <v>65</v>
      </c>
      <c r="V6" s="14">
        <f t="shared" si="7"/>
        <v>0.2</v>
      </c>
    </row>
    <row r="7" spans="1:24">
      <c r="A7" s="30" t="s">
        <v>51</v>
      </c>
      <c r="B7" s="36" t="s">
        <v>47</v>
      </c>
      <c r="C7">
        <v>1</v>
      </c>
      <c r="D7" s="9">
        <f t="shared" si="0"/>
        <v>3</v>
      </c>
      <c r="E7">
        <f t="shared" si="1"/>
        <v>65</v>
      </c>
      <c r="F7" s="8">
        <f t="shared" si="2"/>
        <v>0.92307692307692313</v>
      </c>
      <c r="G7">
        <v>60</v>
      </c>
      <c r="H7" s="7">
        <f t="shared" si="3"/>
        <v>166.15384615384616</v>
      </c>
      <c r="I7" s="4" t="s">
        <v>52</v>
      </c>
      <c r="J7" s="2">
        <v>166.15384615384616</v>
      </c>
      <c r="K7" s="2"/>
      <c r="T7" s="12"/>
      <c r="U7" s="13">
        <f>SUM(U2:U6)</f>
        <v>180</v>
      </c>
      <c r="V7" s="14">
        <f>SUM(V2:V6)</f>
        <v>1</v>
      </c>
    </row>
    <row r="8" spans="1:24">
      <c r="A8" s="30" t="s">
        <v>51</v>
      </c>
      <c r="B8" s="37" t="s">
        <v>50</v>
      </c>
      <c r="C8">
        <v>1</v>
      </c>
      <c r="D8" s="10">
        <f t="shared" si="0"/>
        <v>3</v>
      </c>
      <c r="E8">
        <f t="shared" si="1"/>
        <v>65</v>
      </c>
      <c r="F8" s="8">
        <f t="shared" si="2"/>
        <v>0.92307692307692313</v>
      </c>
      <c r="G8">
        <v>60</v>
      </c>
      <c r="H8" s="7">
        <f t="shared" si="3"/>
        <v>166.15384615384616</v>
      </c>
      <c r="I8" s="4" t="s">
        <v>55</v>
      </c>
      <c r="J8" s="2">
        <v>97.297297297297305</v>
      </c>
      <c r="K8" s="2"/>
    </row>
    <row r="9" spans="1:24">
      <c r="A9" s="30" t="s">
        <v>51</v>
      </c>
      <c r="B9" s="39" t="s">
        <v>53</v>
      </c>
      <c r="C9">
        <v>1</v>
      </c>
      <c r="D9" s="10">
        <f t="shared" si="0"/>
        <v>3</v>
      </c>
      <c r="E9">
        <f t="shared" si="1"/>
        <v>65</v>
      </c>
      <c r="F9" s="8">
        <f t="shared" si="2"/>
        <v>0.92307692307692313</v>
      </c>
      <c r="G9">
        <v>60</v>
      </c>
      <c r="H9" s="7">
        <f t="shared" si="3"/>
        <v>166.15384615384616</v>
      </c>
      <c r="I9" s="4" t="s">
        <v>56</v>
      </c>
      <c r="J9" s="2">
        <v>97.297297297297305</v>
      </c>
      <c r="K9" s="2"/>
    </row>
    <row r="10" spans="1:24" ht="15" thickBot="1">
      <c r="A10" s="30" t="s">
        <v>51</v>
      </c>
      <c r="B10" s="30" t="s">
        <v>52</v>
      </c>
      <c r="C10">
        <v>1</v>
      </c>
      <c r="D10" s="11">
        <f t="shared" si="0"/>
        <v>3</v>
      </c>
      <c r="E10">
        <f t="shared" si="1"/>
        <v>65</v>
      </c>
      <c r="F10" s="8">
        <f t="shared" si="2"/>
        <v>0.92307692307692313</v>
      </c>
      <c r="G10">
        <v>60</v>
      </c>
      <c r="H10" s="7">
        <f t="shared" si="3"/>
        <v>166.15384615384616</v>
      </c>
      <c r="I10" s="4" t="s">
        <v>58</v>
      </c>
      <c r="J10" s="2">
        <v>279.19138476697424</v>
      </c>
      <c r="M10" t="s">
        <v>88</v>
      </c>
      <c r="N10" t="s">
        <v>86</v>
      </c>
      <c r="O10" s="94">
        <v>1</v>
      </c>
      <c r="P10" t="s">
        <v>90</v>
      </c>
      <c r="Q10" s="94">
        <v>0.9</v>
      </c>
    </row>
    <row r="11" spans="1:24">
      <c r="A11" s="30" t="s">
        <v>54</v>
      </c>
      <c r="B11" s="35" t="s">
        <v>46</v>
      </c>
      <c r="C11">
        <v>1</v>
      </c>
      <c r="D11" s="10">
        <f t="shared" si="0"/>
        <v>2</v>
      </c>
      <c r="E11">
        <f t="shared" si="1"/>
        <v>74</v>
      </c>
      <c r="F11" s="8">
        <f t="shared" si="2"/>
        <v>0.81081081081081086</v>
      </c>
      <c r="G11">
        <v>60</v>
      </c>
      <c r="H11" s="7">
        <f t="shared" si="3"/>
        <v>97.297297297297305</v>
      </c>
      <c r="I11" s="4" t="s">
        <v>59</v>
      </c>
      <c r="J11" s="2">
        <v>69.902912621359221</v>
      </c>
      <c r="M11" s="5">
        <v>122</v>
      </c>
      <c r="N11" t="s">
        <v>49</v>
      </c>
      <c r="O11">
        <v>1</v>
      </c>
      <c r="P11">
        <v>2</v>
      </c>
      <c r="Q11">
        <f>P11*0.9</f>
        <v>1.8</v>
      </c>
      <c r="R11">
        <v>2</v>
      </c>
    </row>
    <row r="12" spans="1:24">
      <c r="A12" s="30" t="s">
        <v>54</v>
      </c>
      <c r="B12" s="30" t="s">
        <v>55</v>
      </c>
      <c r="C12">
        <v>1</v>
      </c>
      <c r="D12" s="10">
        <f t="shared" si="0"/>
        <v>2</v>
      </c>
      <c r="E12">
        <f t="shared" si="1"/>
        <v>74</v>
      </c>
      <c r="F12" s="8">
        <f t="shared" si="2"/>
        <v>0.81081081081081086</v>
      </c>
      <c r="G12">
        <v>60</v>
      </c>
      <c r="H12" s="7">
        <f t="shared" si="3"/>
        <v>97.297297297297305</v>
      </c>
      <c r="I12" s="4" t="s">
        <v>61</v>
      </c>
      <c r="J12" s="2">
        <v>97.297297297297305</v>
      </c>
      <c r="M12" s="5">
        <v>32</v>
      </c>
      <c r="N12" t="s">
        <v>87</v>
      </c>
      <c r="O12">
        <v>3</v>
      </c>
      <c r="P12">
        <v>6</v>
      </c>
      <c r="Q12">
        <f t="shared" ref="Q12:R15" si="11">P12*0.9</f>
        <v>5.4</v>
      </c>
      <c r="R12">
        <v>5</v>
      </c>
    </row>
    <row r="13" spans="1:24" ht="15" thickBot="1">
      <c r="A13" s="30" t="s">
        <v>54</v>
      </c>
      <c r="B13" s="30" t="s">
        <v>56</v>
      </c>
      <c r="C13">
        <v>1</v>
      </c>
      <c r="D13" s="11">
        <f t="shared" si="0"/>
        <v>2</v>
      </c>
      <c r="E13">
        <f t="shared" si="1"/>
        <v>74</v>
      </c>
      <c r="F13" s="8">
        <f t="shared" si="2"/>
        <v>0.81081081081081086</v>
      </c>
      <c r="G13">
        <v>60</v>
      </c>
      <c r="H13" s="7">
        <f t="shared" si="3"/>
        <v>97.297297297297305</v>
      </c>
      <c r="I13" s="4" t="s">
        <v>19</v>
      </c>
      <c r="J13" s="2">
        <v>2681.0052500260549</v>
      </c>
      <c r="M13" s="5">
        <v>38</v>
      </c>
      <c r="N13" t="s">
        <v>80</v>
      </c>
      <c r="O13">
        <v>2</v>
      </c>
      <c r="P13">
        <v>4</v>
      </c>
      <c r="Q13">
        <f t="shared" si="11"/>
        <v>3.6</v>
      </c>
      <c r="R13">
        <v>4</v>
      </c>
    </row>
    <row r="14" spans="1:24" ht="15" thickBot="1">
      <c r="A14" s="30" t="s">
        <v>54</v>
      </c>
      <c r="B14" s="30" t="s">
        <v>61</v>
      </c>
      <c r="C14">
        <v>1</v>
      </c>
      <c r="D14" s="11">
        <f t="shared" ref="D14" si="12">VLOOKUP(A14,$M$1:$W$8,6,FALSE)</f>
        <v>2</v>
      </c>
      <c r="E14">
        <f t="shared" ref="E14" si="13">VLOOKUP(A14,$M$1:$W$8,5,FALSE)</f>
        <v>74</v>
      </c>
      <c r="F14" s="8">
        <f t="shared" si="2"/>
        <v>0.81081081081081086</v>
      </c>
      <c r="G14">
        <v>60</v>
      </c>
      <c r="H14" s="7">
        <f t="shared" ref="H14" si="14">D14*F14*G14</f>
        <v>97.297297297297305</v>
      </c>
      <c r="M14" s="5">
        <v>51</v>
      </c>
      <c r="N14" t="s">
        <v>57</v>
      </c>
      <c r="O14">
        <v>2</v>
      </c>
      <c r="P14">
        <v>4</v>
      </c>
      <c r="Q14">
        <f t="shared" si="11"/>
        <v>3.6</v>
      </c>
      <c r="R14">
        <v>4</v>
      </c>
    </row>
    <row r="15" spans="1:24">
      <c r="A15" s="30" t="s">
        <v>54</v>
      </c>
      <c r="B15" s="38" t="s">
        <v>48</v>
      </c>
      <c r="C15">
        <v>0.5</v>
      </c>
      <c r="D15" s="9">
        <f t="shared" si="0"/>
        <v>2</v>
      </c>
      <c r="E15">
        <f t="shared" si="1"/>
        <v>74</v>
      </c>
      <c r="F15" s="8">
        <f t="shared" si="2"/>
        <v>0.40540540540540543</v>
      </c>
      <c r="G15">
        <v>60</v>
      </c>
      <c r="H15" s="7">
        <f t="shared" si="3"/>
        <v>48.648648648648653</v>
      </c>
      <c r="M15" s="5">
        <v>18</v>
      </c>
      <c r="N15" t="s">
        <v>60</v>
      </c>
      <c r="O15">
        <v>2</v>
      </c>
      <c r="P15">
        <v>2</v>
      </c>
      <c r="Q15">
        <v>4</v>
      </c>
      <c r="R15">
        <f t="shared" si="11"/>
        <v>3.6</v>
      </c>
    </row>
    <row r="16" spans="1:24">
      <c r="A16" s="30" t="s">
        <v>57</v>
      </c>
      <c r="B16" s="35" t="s">
        <v>46</v>
      </c>
      <c r="C16">
        <v>1</v>
      </c>
      <c r="D16" s="10">
        <f t="shared" si="0"/>
        <v>2</v>
      </c>
      <c r="E16">
        <f t="shared" si="1"/>
        <v>103</v>
      </c>
      <c r="F16" s="8">
        <f t="shared" si="2"/>
        <v>0.58252427184466016</v>
      </c>
      <c r="G16">
        <v>60</v>
      </c>
      <c r="H16" s="7">
        <f t="shared" si="3"/>
        <v>69.902912621359221</v>
      </c>
      <c r="P16">
        <f>SUM(O11,P15,O14,O13,O12)</f>
        <v>10</v>
      </c>
      <c r="Q16">
        <f>SUM(Q11:Q15)</f>
        <v>18.399999999999999</v>
      </c>
    </row>
    <row r="17" spans="1:13">
      <c r="A17" s="30" t="s">
        <v>57</v>
      </c>
      <c r="B17" s="36" t="s">
        <v>47</v>
      </c>
      <c r="C17">
        <v>1</v>
      </c>
      <c r="D17" s="10">
        <f t="shared" ref="D17" si="15">VLOOKUP(A17,$M$1:$W$8,6,FALSE)</f>
        <v>2</v>
      </c>
      <c r="E17">
        <f t="shared" ref="E17" si="16">VLOOKUP(A17,$M$1:$W$8,5,FALSE)</f>
        <v>103</v>
      </c>
      <c r="F17" s="8">
        <f t="shared" si="2"/>
        <v>0.58252427184466016</v>
      </c>
      <c r="G17">
        <v>60</v>
      </c>
      <c r="H17" s="7">
        <f t="shared" ref="H17" si="17">D17*F17*G17</f>
        <v>69.902912621359221</v>
      </c>
      <c r="M17" s="5">
        <v>245</v>
      </c>
    </row>
    <row r="18" spans="1:13">
      <c r="A18" s="30" t="s">
        <v>57</v>
      </c>
      <c r="B18" s="34" t="s">
        <v>58</v>
      </c>
      <c r="C18">
        <v>1</v>
      </c>
      <c r="D18" s="10">
        <f t="shared" si="0"/>
        <v>2</v>
      </c>
      <c r="E18">
        <f t="shared" si="1"/>
        <v>103</v>
      </c>
      <c r="F18" s="8">
        <f t="shared" si="2"/>
        <v>0.58252427184466016</v>
      </c>
      <c r="G18">
        <v>60</v>
      </c>
      <c r="H18" s="7">
        <f t="shared" si="3"/>
        <v>69.902912621359221</v>
      </c>
      <c r="M18" s="5">
        <v>65</v>
      </c>
    </row>
    <row r="19" spans="1:13" ht="15" thickBot="1">
      <c r="A19" s="30" t="s">
        <v>57</v>
      </c>
      <c r="B19" s="30" t="s">
        <v>59</v>
      </c>
      <c r="C19">
        <v>1</v>
      </c>
      <c r="D19" s="11">
        <f t="shared" si="0"/>
        <v>2</v>
      </c>
      <c r="E19">
        <f t="shared" si="1"/>
        <v>103</v>
      </c>
      <c r="F19" s="8">
        <f t="shared" si="2"/>
        <v>0.58252427184466016</v>
      </c>
      <c r="G19">
        <v>60</v>
      </c>
      <c r="H19" s="7">
        <f t="shared" si="3"/>
        <v>69.902912621359221</v>
      </c>
      <c r="M19" s="5">
        <v>74</v>
      </c>
    </row>
    <row r="20" spans="1:13">
      <c r="A20" s="30" t="s">
        <v>57</v>
      </c>
      <c r="B20" s="38" t="s">
        <v>48</v>
      </c>
      <c r="C20">
        <v>1</v>
      </c>
      <c r="D20" s="9">
        <f t="shared" si="0"/>
        <v>2</v>
      </c>
      <c r="E20">
        <f t="shared" si="1"/>
        <v>103</v>
      </c>
      <c r="F20" s="8">
        <f t="shared" si="2"/>
        <v>0.58252427184466016</v>
      </c>
      <c r="G20">
        <v>60</v>
      </c>
      <c r="H20" s="7">
        <f t="shared" si="3"/>
        <v>69.902912621359221</v>
      </c>
      <c r="M20" s="5">
        <v>103</v>
      </c>
    </row>
    <row r="21" spans="1:13">
      <c r="A21" s="30" t="s">
        <v>60</v>
      </c>
      <c r="B21" s="35" t="s">
        <v>46</v>
      </c>
      <c r="C21">
        <v>1</v>
      </c>
      <c r="D21" s="10">
        <f t="shared" si="0"/>
        <v>2</v>
      </c>
      <c r="E21">
        <f t="shared" si="1"/>
        <v>37</v>
      </c>
      <c r="F21" s="8">
        <f t="shared" si="2"/>
        <v>1.6216216216216217</v>
      </c>
      <c r="G21">
        <v>60</v>
      </c>
      <c r="H21" s="7">
        <f t="shared" si="3"/>
        <v>194.59459459459461</v>
      </c>
      <c r="M21" s="5">
        <v>37</v>
      </c>
    </row>
    <row r="22" spans="1:13">
      <c r="A22" s="30" t="s">
        <v>60</v>
      </c>
      <c r="B22" s="36" t="s">
        <v>47</v>
      </c>
      <c r="C22">
        <v>1</v>
      </c>
      <c r="D22" s="10">
        <f t="shared" si="0"/>
        <v>2</v>
      </c>
      <c r="E22">
        <f t="shared" si="1"/>
        <v>37</v>
      </c>
      <c r="F22" s="8">
        <f t="shared" si="2"/>
        <v>1.6216216216216217</v>
      </c>
      <c r="G22">
        <v>60</v>
      </c>
      <c r="H22" s="7">
        <f t="shared" si="3"/>
        <v>194.59459459459461</v>
      </c>
    </row>
    <row r="23" spans="1:13">
      <c r="A23" s="30" t="s">
        <v>60</v>
      </c>
      <c r="B23" s="37" t="s">
        <v>50</v>
      </c>
      <c r="C23">
        <v>0.66</v>
      </c>
      <c r="D23" s="10">
        <f t="shared" si="0"/>
        <v>2</v>
      </c>
      <c r="E23">
        <f t="shared" si="1"/>
        <v>37</v>
      </c>
      <c r="F23" s="8">
        <f t="shared" si="2"/>
        <v>1.0702702702702704</v>
      </c>
      <c r="G23">
        <v>60</v>
      </c>
      <c r="H23" s="7">
        <f t="shared" si="3"/>
        <v>128.43243243243245</v>
      </c>
    </row>
    <row r="24" spans="1:13">
      <c r="A24" s="30" t="s">
        <v>60</v>
      </c>
      <c r="B24" s="39" t="s">
        <v>53</v>
      </c>
      <c r="C24">
        <v>0.5</v>
      </c>
      <c r="D24" s="10">
        <f t="shared" si="0"/>
        <v>2</v>
      </c>
      <c r="E24">
        <f t="shared" si="1"/>
        <v>37</v>
      </c>
      <c r="F24" s="8">
        <f t="shared" si="2"/>
        <v>0.81081081081081086</v>
      </c>
      <c r="G24">
        <v>60</v>
      </c>
      <c r="H24" s="7">
        <f t="shared" si="3"/>
        <v>97.297297297297305</v>
      </c>
    </row>
    <row r="25" spans="1:13">
      <c r="A25" s="30" t="s">
        <v>60</v>
      </c>
      <c r="B25" s="34" t="s">
        <v>58</v>
      </c>
      <c r="C25">
        <v>1</v>
      </c>
      <c r="D25" s="10">
        <f t="shared" ref="D25" si="18">VLOOKUP(A25,$M$1:$W$8,6,FALSE)</f>
        <v>2</v>
      </c>
      <c r="E25">
        <f t="shared" ref="E25" si="19">VLOOKUP(A25,$M$1:$W$8,5,FALSE)</f>
        <v>37</v>
      </c>
      <c r="F25" s="8">
        <f t="shared" si="2"/>
        <v>1.6216216216216217</v>
      </c>
      <c r="G25">
        <v>60</v>
      </c>
      <c r="H25" s="7">
        <f t="shared" ref="H25" si="20">D25*F25*G25</f>
        <v>194.59459459459461</v>
      </c>
    </row>
    <row r="26" spans="1:13" ht="15" thickBot="1">
      <c r="A26" s="30" t="s">
        <v>60</v>
      </c>
      <c r="B26" s="38" t="s">
        <v>48</v>
      </c>
      <c r="C26">
        <v>1</v>
      </c>
      <c r="D26" s="11">
        <f t="shared" si="0"/>
        <v>2</v>
      </c>
      <c r="E26">
        <f t="shared" si="1"/>
        <v>37</v>
      </c>
      <c r="F26" s="8">
        <f t="shared" si="2"/>
        <v>1.6216216216216217</v>
      </c>
      <c r="G26">
        <v>60</v>
      </c>
      <c r="H26" s="7">
        <f t="shared" si="3"/>
        <v>194.59459459459461</v>
      </c>
    </row>
    <row r="27" spans="1:13">
      <c r="A27" s="32"/>
      <c r="B27" s="32"/>
      <c r="D27" s="33"/>
      <c r="F27" s="8"/>
      <c r="H27" s="7"/>
    </row>
    <row r="28" spans="1:13">
      <c r="A28" s="32"/>
      <c r="B28" s="32"/>
      <c r="D28" s="33"/>
      <c r="F28" s="8"/>
      <c r="H28" s="7"/>
    </row>
    <row r="29" spans="1:13">
      <c r="A29" s="32"/>
      <c r="B29" s="32"/>
      <c r="D29" s="33"/>
      <c r="F29" s="8"/>
      <c r="H29" s="7"/>
    </row>
    <row r="32" spans="1:13" ht="72">
      <c r="A32" s="26" t="s">
        <v>20</v>
      </c>
      <c r="B32" s="26" t="s">
        <v>39</v>
      </c>
      <c r="C32" s="25" t="s">
        <v>37</v>
      </c>
      <c r="D32" s="25" t="s">
        <v>38</v>
      </c>
      <c r="E32" s="21"/>
      <c r="F32" s="22" t="s">
        <v>36</v>
      </c>
      <c r="G32" s="22" t="s">
        <v>40</v>
      </c>
      <c r="H32" s="22" t="s">
        <v>41</v>
      </c>
    </row>
    <row r="33" spans="1:8" ht="18">
      <c r="A33" s="26" t="s">
        <v>46</v>
      </c>
      <c r="B33" s="28">
        <v>520</v>
      </c>
      <c r="C33" s="23">
        <f>GETPIVOTDATA("Итого",$I$1,"transaction rq",A33)</f>
        <v>542.64252821811772</v>
      </c>
      <c r="D33" s="24">
        <f>1-B33/C33</f>
        <v>4.1726416638351749E-2</v>
      </c>
      <c r="F33" s="95">
        <f>C33/3</f>
        <v>180.88084273937258</v>
      </c>
      <c r="G33" s="15">
        <v>181</v>
      </c>
      <c r="H33" s="18">
        <f t="shared" ref="H33:H39" si="21">1-F33/G33</f>
        <v>6.5832740678128943E-4</v>
      </c>
    </row>
    <row r="34" spans="1:8" ht="18">
      <c r="A34" s="27" t="s">
        <v>47</v>
      </c>
      <c r="B34" s="28">
        <v>422</v>
      </c>
      <c r="C34" s="19">
        <f t="shared" ref="C34:C43" si="22">GETPIVOTDATA("Итого",$I$1,"transaction rq",A34)</f>
        <v>445.34523092082043</v>
      </c>
      <c r="D34" s="17">
        <f t="shared" ref="D34:D40" si="23">1-B34/C34</f>
        <v>5.2420525246336558E-2</v>
      </c>
      <c r="F34" s="15">
        <f>C34/3</f>
        <v>148.44841030694013</v>
      </c>
      <c r="G34" s="15">
        <v>149</v>
      </c>
      <c r="H34" s="18">
        <f t="shared" si="21"/>
        <v>3.7019442487239429E-3</v>
      </c>
    </row>
    <row r="35" spans="1:8" ht="18">
      <c r="A35" s="27" t="s">
        <v>50</v>
      </c>
      <c r="B35" s="28">
        <v>282</v>
      </c>
      <c r="C35" s="19">
        <f t="shared" si="22"/>
        <v>294.58627858627858</v>
      </c>
      <c r="D35" s="17">
        <f t="shared" si="23"/>
        <v>4.2725271002710064E-2</v>
      </c>
      <c r="F35" s="15">
        <f>C35/3</f>
        <v>98.195426195426194</v>
      </c>
      <c r="G35" s="15">
        <v>95</v>
      </c>
      <c r="H35" s="18">
        <f t="shared" si="21"/>
        <v>-3.3636065215012501E-2</v>
      </c>
    </row>
    <row r="36" spans="1:8" ht="18">
      <c r="A36" s="27" t="s">
        <v>53</v>
      </c>
      <c r="B36" s="28">
        <v>270</v>
      </c>
      <c r="C36" s="19">
        <f t="shared" si="22"/>
        <v>263.45114345114348</v>
      </c>
      <c r="D36" s="17">
        <f t="shared" si="23"/>
        <v>-2.4857954545454364E-2</v>
      </c>
      <c r="F36" s="15">
        <f t="shared" ref="F36:F43" si="24">C36/3</f>
        <v>87.817047817047822</v>
      </c>
      <c r="G36" s="15">
        <v>89</v>
      </c>
      <c r="H36" s="18">
        <f t="shared" si="21"/>
        <v>1.3291597561260415E-2</v>
      </c>
    </row>
    <row r="37" spans="1:8" ht="18">
      <c r="A37" s="27" t="s">
        <v>52</v>
      </c>
      <c r="B37" s="28">
        <v>175</v>
      </c>
      <c r="C37" s="19">
        <f t="shared" si="22"/>
        <v>166.15384615384616</v>
      </c>
      <c r="D37" s="17">
        <f t="shared" si="23"/>
        <v>-5.32407407407407E-2</v>
      </c>
      <c r="F37" s="15">
        <f t="shared" si="24"/>
        <v>55.384615384615387</v>
      </c>
      <c r="G37" s="15">
        <v>55</v>
      </c>
      <c r="H37" s="18">
        <f t="shared" si="21"/>
        <v>-6.9930069930070893E-3</v>
      </c>
    </row>
    <row r="38" spans="1:8" ht="18">
      <c r="A38" s="27" t="s">
        <v>58</v>
      </c>
      <c r="B38" s="28">
        <v>280</v>
      </c>
      <c r="C38" s="19">
        <f t="shared" si="22"/>
        <v>279.19138476697424</v>
      </c>
      <c r="D38" s="17">
        <f t="shared" si="23"/>
        <v>-2.8962757346566725E-3</v>
      </c>
      <c r="F38" s="15">
        <f t="shared" si="24"/>
        <v>93.063794922324746</v>
      </c>
      <c r="G38" s="15">
        <v>93</v>
      </c>
      <c r="H38" s="18">
        <f t="shared" si="21"/>
        <v>-6.8596690671762772E-4</v>
      </c>
    </row>
    <row r="39" spans="1:8" ht="18">
      <c r="A39" s="27" t="s">
        <v>59</v>
      </c>
      <c r="B39" s="28">
        <v>73</v>
      </c>
      <c r="C39" s="19">
        <f t="shared" si="22"/>
        <v>69.902912621359221</v>
      </c>
      <c r="D39" s="17">
        <f t="shared" si="23"/>
        <v>-4.4305555555555598E-2</v>
      </c>
      <c r="F39" s="15">
        <f t="shared" si="24"/>
        <v>23.300970873786408</v>
      </c>
      <c r="G39" s="15">
        <v>23</v>
      </c>
      <c r="H39" s="18">
        <f t="shared" si="21"/>
        <v>-1.3085690164626351E-2</v>
      </c>
    </row>
    <row r="40" spans="1:8" ht="18">
      <c r="A40" s="27" t="s">
        <v>48</v>
      </c>
      <c r="B40" s="28">
        <v>326</v>
      </c>
      <c r="C40" s="19">
        <f t="shared" si="22"/>
        <v>327.84003341562288</v>
      </c>
      <c r="D40" s="17">
        <f t="shared" si="23"/>
        <v>5.6125952540095891E-3</v>
      </c>
      <c r="E40" s="1"/>
      <c r="F40" s="15">
        <f t="shared" si="24"/>
        <v>109.28001113854096</v>
      </c>
      <c r="G40" s="15">
        <v>108</v>
      </c>
      <c r="H40" s="18">
        <f t="shared" ref="H40:H43" si="25">1-F40/G40</f>
        <v>-1.1851954986490387E-2</v>
      </c>
    </row>
    <row r="41" spans="1:8" ht="36">
      <c r="A41" s="27" t="s">
        <v>55</v>
      </c>
      <c r="B41" s="28">
        <v>97</v>
      </c>
      <c r="C41" s="19">
        <f t="shared" si="22"/>
        <v>97.297297297297305</v>
      </c>
      <c r="D41" s="17">
        <f t="shared" ref="D41:D43" si="26">1-B41/C41</f>
        <v>3.0555555555555891E-3</v>
      </c>
      <c r="F41" s="15">
        <f t="shared" si="24"/>
        <v>32.432432432432435</v>
      </c>
      <c r="G41" s="15">
        <v>32</v>
      </c>
      <c r="H41" s="18">
        <f t="shared" si="25"/>
        <v>-1.3513513513513598E-2</v>
      </c>
    </row>
    <row r="42" spans="1:8" ht="18">
      <c r="A42" s="27" t="s">
        <v>56</v>
      </c>
      <c r="B42" s="28">
        <v>97</v>
      </c>
      <c r="C42" s="19">
        <f t="shared" si="22"/>
        <v>97.297297297297305</v>
      </c>
      <c r="D42" s="17">
        <f t="shared" si="26"/>
        <v>3.0555555555555891E-3</v>
      </c>
      <c r="F42" s="15">
        <f t="shared" si="24"/>
        <v>32.432432432432435</v>
      </c>
      <c r="G42" s="15">
        <v>32</v>
      </c>
      <c r="H42" s="18">
        <f t="shared" si="25"/>
        <v>-1.3513513513513598E-2</v>
      </c>
    </row>
    <row r="43" spans="1:8" ht="18">
      <c r="A43" s="27" t="s">
        <v>61</v>
      </c>
      <c r="B43" s="28">
        <v>97</v>
      </c>
      <c r="C43" s="19">
        <f t="shared" si="22"/>
        <v>97.297297297297305</v>
      </c>
      <c r="D43" s="17">
        <f t="shared" si="26"/>
        <v>3.0555555555555891E-3</v>
      </c>
      <c r="F43" s="15">
        <f t="shared" si="24"/>
        <v>32.432432432432435</v>
      </c>
      <c r="G43" s="15">
        <v>32</v>
      </c>
      <c r="H43" s="18">
        <f t="shared" si="25"/>
        <v>-1.3513513513513598E-2</v>
      </c>
    </row>
    <row r="44" spans="1:8" ht="18">
      <c r="A44" s="29" t="s">
        <v>4</v>
      </c>
      <c r="B44" s="28">
        <f>SUM(B33:B43)</f>
        <v>2639</v>
      </c>
      <c r="C44" s="20">
        <f>SUM(C33:C43)</f>
        <v>2681.0052500260554</v>
      </c>
      <c r="D44" s="17">
        <f>1-B44/C44</f>
        <v>1.5667723897835439E-2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AA57"/>
  <sheetViews>
    <sheetView tabSelected="1" zoomScale="85" zoomScaleNormal="85" workbookViewId="0">
      <selection activeCell="M23" sqref="M23"/>
    </sheetView>
  </sheetViews>
  <sheetFormatPr defaultRowHeight="14.4"/>
  <cols>
    <col min="2" max="2" width="26.44140625" customWidth="1"/>
    <col min="3" max="3" width="16" customWidth="1"/>
    <col min="5" max="5" width="13.44140625" customWidth="1"/>
    <col min="14" max="14" width="20.44140625" customWidth="1"/>
    <col min="15" max="15" width="11.6640625" customWidth="1"/>
    <col min="27" max="27" width="7.6640625" customWidth="1"/>
  </cols>
  <sheetData>
    <row r="2" spans="2:27" ht="15" thickBot="1">
      <c r="B2" s="98" t="s">
        <v>78</v>
      </c>
      <c r="C2" s="98"/>
      <c r="D2" s="98"/>
      <c r="E2" s="98"/>
      <c r="F2" s="98"/>
      <c r="G2" s="98"/>
      <c r="H2" s="98"/>
      <c r="I2" s="98"/>
      <c r="K2" t="s">
        <v>62</v>
      </c>
    </row>
    <row r="3" spans="2:27" ht="15" thickBot="1">
      <c r="B3" s="4" t="s">
        <v>46</v>
      </c>
      <c r="C3" s="45">
        <v>365</v>
      </c>
      <c r="D3" s="42">
        <f t="shared" ref="D3:D13" si="0">F3</f>
        <v>366</v>
      </c>
      <c r="E3" s="43">
        <f t="shared" ref="E3:E13" si="1">1-C3/D3</f>
        <v>2.732240437158473E-3</v>
      </c>
      <c r="F3" s="44">
        <v>366</v>
      </c>
      <c r="G3" s="44">
        <v>0</v>
      </c>
      <c r="H3" s="44">
        <v>0</v>
      </c>
      <c r="I3" s="43">
        <f t="shared" ref="I3:I13" si="2">G3/(F3+G3+H3)</f>
        <v>0</v>
      </c>
      <c r="K3" s="66">
        <v>1</v>
      </c>
      <c r="N3" s="69"/>
      <c r="O3" s="68"/>
      <c r="P3" s="78" t="s">
        <v>68</v>
      </c>
      <c r="Q3" s="81"/>
      <c r="R3" s="81"/>
      <c r="S3" s="81"/>
      <c r="T3" s="81"/>
      <c r="U3" s="81"/>
      <c r="V3" s="81"/>
      <c r="W3" s="81"/>
      <c r="X3" s="81"/>
      <c r="Y3" s="82"/>
      <c r="Z3" s="69" t="s">
        <v>69</v>
      </c>
      <c r="AA3" s="90"/>
    </row>
    <row r="4" spans="2:27" ht="15" thickBot="1">
      <c r="B4" s="4" t="s">
        <v>47</v>
      </c>
      <c r="C4" s="45">
        <v>302</v>
      </c>
      <c r="D4" s="42">
        <f t="shared" si="0"/>
        <v>304</v>
      </c>
      <c r="E4" s="43">
        <f t="shared" si="1"/>
        <v>6.5789473684210176E-3</v>
      </c>
      <c r="F4" s="44">
        <v>304</v>
      </c>
      <c r="G4" s="44">
        <v>0</v>
      </c>
      <c r="H4" s="44">
        <v>0</v>
      </c>
      <c r="I4" s="43">
        <f t="shared" si="2"/>
        <v>0</v>
      </c>
      <c r="K4" s="66"/>
      <c r="N4" s="69"/>
      <c r="O4" s="68"/>
      <c r="P4" s="78" t="s">
        <v>83</v>
      </c>
      <c r="Q4" s="79"/>
      <c r="R4" s="80" t="s">
        <v>85</v>
      </c>
      <c r="S4" s="79"/>
      <c r="T4" s="80" t="s">
        <v>89</v>
      </c>
      <c r="U4" s="79"/>
      <c r="V4" s="80"/>
      <c r="W4" s="79"/>
      <c r="X4" s="81"/>
      <c r="Y4" s="82"/>
      <c r="Z4" s="76">
        <v>4</v>
      </c>
      <c r="AA4" s="77"/>
    </row>
    <row r="5" spans="2:27" ht="15" thickBot="1">
      <c r="B5" s="4" t="s">
        <v>50</v>
      </c>
      <c r="C5" s="45">
        <v>200</v>
      </c>
      <c r="D5" s="42">
        <f t="shared" si="0"/>
        <v>191</v>
      </c>
      <c r="E5" s="43">
        <f t="shared" si="1"/>
        <v>-4.7120418848167533E-2</v>
      </c>
      <c r="F5" s="44">
        <v>191</v>
      </c>
      <c r="G5" s="44">
        <v>0</v>
      </c>
      <c r="H5" s="44">
        <v>0</v>
      </c>
      <c r="I5" s="43">
        <f t="shared" si="2"/>
        <v>0</v>
      </c>
      <c r="N5" s="67" t="s">
        <v>8</v>
      </c>
      <c r="O5" s="89" t="s">
        <v>75</v>
      </c>
      <c r="P5" s="69" t="s">
        <v>76</v>
      </c>
      <c r="Q5" s="70" t="s">
        <v>77</v>
      </c>
      <c r="R5" s="71" t="s">
        <v>76</v>
      </c>
      <c r="S5" s="70" t="s">
        <v>77</v>
      </c>
      <c r="T5" s="71" t="s">
        <v>76</v>
      </c>
      <c r="U5" s="70" t="s">
        <v>77</v>
      </c>
      <c r="V5" s="71"/>
      <c r="W5" s="70"/>
      <c r="X5" s="72"/>
      <c r="Y5" s="68"/>
      <c r="Z5" s="69"/>
      <c r="AA5" s="68" t="s">
        <v>77</v>
      </c>
    </row>
    <row r="6" spans="2:27">
      <c r="B6" s="4" t="s">
        <v>53</v>
      </c>
      <c r="C6" s="45">
        <v>179</v>
      </c>
      <c r="D6" s="42">
        <f t="shared" si="0"/>
        <v>177</v>
      </c>
      <c r="E6" s="43">
        <f t="shared" si="1"/>
        <v>-1.1299435028248483E-2</v>
      </c>
      <c r="F6" s="44">
        <v>177</v>
      </c>
      <c r="G6" s="44">
        <v>0</v>
      </c>
      <c r="H6" s="44">
        <v>0</v>
      </c>
      <c r="I6" s="43">
        <f t="shared" si="2"/>
        <v>0</v>
      </c>
      <c r="N6" s="73" t="s">
        <v>46</v>
      </c>
      <c r="O6" s="49">
        <v>2.5</v>
      </c>
      <c r="P6" s="74">
        <v>0.10299999999999999</v>
      </c>
      <c r="Q6" s="52" t="str">
        <f t="shared" ref="Q6:Q21" si="3">IF(P6&lt;=$O6,"Pass","Fail")</f>
        <v>Pass</v>
      </c>
      <c r="R6" s="74">
        <v>0.158</v>
      </c>
      <c r="S6" s="53" t="str">
        <f t="shared" ref="S6:S21" si="4">IF(R6&lt;=$O6,"Pass","Fail")</f>
        <v>Pass</v>
      </c>
      <c r="T6" s="54">
        <v>7.9989999999999997</v>
      </c>
      <c r="U6" s="91" t="str">
        <f t="shared" ref="U6:U21" si="5">IF(T6&lt;=$O6,"Pass","Fail")</f>
        <v>Fail</v>
      </c>
      <c r="V6" s="75"/>
      <c r="W6" s="53"/>
      <c r="X6" s="54"/>
      <c r="Y6" s="87"/>
      <c r="Z6" s="47">
        <v>0.14199999999999999</v>
      </c>
      <c r="AA6" s="51" t="str">
        <f t="shared" ref="AA6:AA21" si="6">IF(Z6&lt;=$O6,"Pass","Fail")</f>
        <v>Pass</v>
      </c>
    </row>
    <row r="7" spans="2:27">
      <c r="B7" s="4" t="s">
        <v>52</v>
      </c>
      <c r="C7" s="45">
        <v>112</v>
      </c>
      <c r="D7" s="42">
        <f t="shared" si="0"/>
        <v>112</v>
      </c>
      <c r="E7" s="43">
        <f t="shared" si="1"/>
        <v>0</v>
      </c>
      <c r="F7" s="44">
        <v>112</v>
      </c>
      <c r="G7" s="44">
        <v>0</v>
      </c>
      <c r="H7" s="44">
        <v>0</v>
      </c>
      <c r="I7" s="43">
        <f t="shared" si="2"/>
        <v>0</v>
      </c>
      <c r="N7" s="73" t="s">
        <v>47</v>
      </c>
      <c r="O7" s="49">
        <v>2.5</v>
      </c>
      <c r="P7" s="74">
        <v>0.127</v>
      </c>
      <c r="Q7" s="55" t="str">
        <f t="shared" si="3"/>
        <v>Pass</v>
      </c>
      <c r="R7" s="74">
        <v>0.20699999999999999</v>
      </c>
      <c r="S7" s="53" t="str">
        <f t="shared" si="4"/>
        <v>Pass</v>
      </c>
      <c r="T7" s="56">
        <v>7.4290000000000003</v>
      </c>
      <c r="U7" s="92" t="str">
        <f t="shared" si="5"/>
        <v>Fail</v>
      </c>
      <c r="V7" s="75"/>
      <c r="W7" s="53"/>
      <c r="X7" s="56"/>
      <c r="Y7" s="88"/>
      <c r="Z7" s="47">
        <v>0.186</v>
      </c>
      <c r="AA7" s="51" t="str">
        <f t="shared" si="6"/>
        <v>Pass</v>
      </c>
    </row>
    <row r="8" spans="2:27">
      <c r="B8" s="4" t="s">
        <v>58</v>
      </c>
      <c r="C8" s="45">
        <v>190</v>
      </c>
      <c r="D8" s="42">
        <f t="shared" si="0"/>
        <v>191</v>
      </c>
      <c r="E8" s="43">
        <f t="shared" si="1"/>
        <v>5.2356020942407877E-3</v>
      </c>
      <c r="F8" s="44">
        <v>191</v>
      </c>
      <c r="G8" s="44">
        <v>0</v>
      </c>
      <c r="H8" s="44">
        <v>0</v>
      </c>
      <c r="I8" s="43">
        <f t="shared" si="2"/>
        <v>0</v>
      </c>
      <c r="N8" s="73" t="s">
        <v>50</v>
      </c>
      <c r="O8" s="49">
        <v>2.5</v>
      </c>
      <c r="P8" s="74">
        <v>0.13300000000000001</v>
      </c>
      <c r="Q8" s="55" t="str">
        <f t="shared" si="3"/>
        <v>Pass</v>
      </c>
      <c r="R8" s="74">
        <v>0.152</v>
      </c>
      <c r="S8" s="53" t="str">
        <f t="shared" si="4"/>
        <v>Pass</v>
      </c>
      <c r="T8" s="56">
        <v>0.157</v>
      </c>
      <c r="U8" s="55" t="str">
        <f t="shared" si="5"/>
        <v>Pass</v>
      </c>
      <c r="V8" s="75"/>
      <c r="W8" s="53"/>
      <c r="X8" s="56"/>
      <c r="Y8" s="51"/>
      <c r="Z8" s="47">
        <v>0.14599999999999999</v>
      </c>
      <c r="AA8" s="51" t="str">
        <f t="shared" si="6"/>
        <v>Pass</v>
      </c>
    </row>
    <row r="9" spans="2:27">
      <c r="B9" s="4" t="s">
        <v>59</v>
      </c>
      <c r="C9" s="45">
        <v>47</v>
      </c>
      <c r="D9" s="42">
        <f t="shared" si="0"/>
        <v>48</v>
      </c>
      <c r="E9" s="43">
        <f t="shared" si="1"/>
        <v>2.083333333333337E-2</v>
      </c>
      <c r="F9" s="44">
        <v>48</v>
      </c>
      <c r="G9" s="44">
        <v>0</v>
      </c>
      <c r="H9" s="44">
        <v>0</v>
      </c>
      <c r="I9" s="43">
        <f t="shared" si="2"/>
        <v>0</v>
      </c>
      <c r="N9" s="73" t="s">
        <v>53</v>
      </c>
      <c r="O9" s="49">
        <v>2.5</v>
      </c>
      <c r="P9" s="74">
        <v>6.7000000000000004E-2</v>
      </c>
      <c r="Q9" s="55" t="str">
        <f t="shared" si="3"/>
        <v>Pass</v>
      </c>
      <c r="R9" s="74">
        <v>0.108</v>
      </c>
      <c r="S9" s="53" t="str">
        <f t="shared" si="4"/>
        <v>Pass</v>
      </c>
      <c r="T9" s="56">
        <v>2.9380000000000002</v>
      </c>
      <c r="U9" s="92" t="str">
        <f t="shared" si="5"/>
        <v>Fail</v>
      </c>
      <c r="V9" s="75"/>
      <c r="W9" s="53"/>
      <c r="X9" s="56"/>
      <c r="Y9" s="51"/>
      <c r="Z9" s="47">
        <v>9.7000000000000003E-2</v>
      </c>
      <c r="AA9" s="51" t="str">
        <f t="shared" si="6"/>
        <v>Pass</v>
      </c>
    </row>
    <row r="10" spans="2:27">
      <c r="B10" s="4" t="s">
        <v>48</v>
      </c>
      <c r="C10" s="45">
        <v>221</v>
      </c>
      <c r="D10" s="42">
        <f t="shared" si="0"/>
        <v>223</v>
      </c>
      <c r="E10" s="43">
        <f t="shared" si="1"/>
        <v>8.9686098654708779E-3</v>
      </c>
      <c r="F10" s="44">
        <v>223</v>
      </c>
      <c r="G10" s="44">
        <v>0</v>
      </c>
      <c r="H10" s="44">
        <v>0</v>
      </c>
      <c r="I10" s="43">
        <f t="shared" si="2"/>
        <v>0</v>
      </c>
      <c r="N10" s="73" t="s">
        <v>52</v>
      </c>
      <c r="O10" s="49">
        <v>2.5</v>
      </c>
      <c r="P10" s="74">
        <v>7.0999999999999994E-2</v>
      </c>
      <c r="Q10" s="55" t="str">
        <f t="shared" si="3"/>
        <v>Pass</v>
      </c>
      <c r="R10" s="74">
        <v>0.11600000000000001</v>
      </c>
      <c r="S10" s="53" t="str">
        <f t="shared" si="4"/>
        <v>Pass</v>
      </c>
      <c r="T10" s="56">
        <v>3.8980000000000001</v>
      </c>
      <c r="U10" s="92" t="str">
        <f t="shared" si="5"/>
        <v>Fail</v>
      </c>
      <c r="V10" s="75"/>
      <c r="W10" s="53"/>
      <c r="X10" s="56"/>
      <c r="Y10" s="51"/>
      <c r="Z10" s="47">
        <v>0.105</v>
      </c>
      <c r="AA10" s="51" t="str">
        <f t="shared" si="6"/>
        <v>Pass</v>
      </c>
    </row>
    <row r="11" spans="2:27">
      <c r="B11" t="s">
        <v>55</v>
      </c>
      <c r="C11" s="45">
        <v>63</v>
      </c>
      <c r="D11" s="42">
        <f t="shared" si="0"/>
        <v>64</v>
      </c>
      <c r="E11" s="43">
        <f t="shared" si="1"/>
        <v>1.5625E-2</v>
      </c>
      <c r="F11" s="44">
        <v>64</v>
      </c>
      <c r="G11" s="44">
        <v>0</v>
      </c>
      <c r="H11" s="44">
        <v>0</v>
      </c>
      <c r="I11" s="43">
        <f t="shared" si="2"/>
        <v>0</v>
      </c>
      <c r="N11" s="73" t="s">
        <v>58</v>
      </c>
      <c r="O11" s="49">
        <v>2.5</v>
      </c>
      <c r="P11" s="74">
        <v>0.46500000000000002</v>
      </c>
      <c r="Q11" s="55" t="str">
        <f t="shared" si="3"/>
        <v>Pass</v>
      </c>
      <c r="R11" s="74">
        <v>0.621</v>
      </c>
      <c r="S11" s="53" t="str">
        <f t="shared" si="4"/>
        <v>Pass</v>
      </c>
      <c r="T11" s="56">
        <v>6.9930000000000003</v>
      </c>
      <c r="U11" s="92" t="str">
        <f t="shared" si="5"/>
        <v>Fail</v>
      </c>
      <c r="V11" s="75"/>
      <c r="W11" s="53"/>
      <c r="X11" s="56"/>
      <c r="Y11" s="51"/>
      <c r="Z11" s="47">
        <v>0.68400000000000005</v>
      </c>
      <c r="AA11" s="51" t="str">
        <f t="shared" si="6"/>
        <v>Pass</v>
      </c>
    </row>
    <row r="12" spans="2:27">
      <c r="B12" t="s">
        <v>56</v>
      </c>
      <c r="C12" s="45">
        <v>63</v>
      </c>
      <c r="D12" s="42">
        <f t="shared" si="0"/>
        <v>64</v>
      </c>
      <c r="E12" s="43">
        <f t="shared" si="1"/>
        <v>1.5625E-2</v>
      </c>
      <c r="F12" s="44">
        <v>64</v>
      </c>
      <c r="G12" s="44">
        <v>0</v>
      </c>
      <c r="H12" s="44">
        <v>0</v>
      </c>
      <c r="I12" s="43">
        <f t="shared" si="2"/>
        <v>0</v>
      </c>
      <c r="N12" s="73" t="s">
        <v>59</v>
      </c>
      <c r="O12" s="49">
        <v>2.5</v>
      </c>
      <c r="P12" s="74">
        <v>0.435</v>
      </c>
      <c r="Q12" s="55" t="str">
        <f t="shared" si="3"/>
        <v>Pass</v>
      </c>
      <c r="R12" s="74">
        <v>0.59799999999999998</v>
      </c>
      <c r="S12" s="53" t="str">
        <f t="shared" si="4"/>
        <v>Pass</v>
      </c>
      <c r="T12" s="56">
        <v>3.585</v>
      </c>
      <c r="U12" s="92" t="str">
        <f t="shared" si="5"/>
        <v>Fail</v>
      </c>
      <c r="V12" s="75"/>
      <c r="W12" s="53"/>
      <c r="X12" s="56"/>
      <c r="Y12" s="51"/>
      <c r="Z12" s="47">
        <v>0.68100000000000005</v>
      </c>
      <c r="AA12" s="51" t="str">
        <f t="shared" si="6"/>
        <v>Pass</v>
      </c>
    </row>
    <row r="13" spans="2:27">
      <c r="B13" t="s">
        <v>64</v>
      </c>
      <c r="C13" s="45">
        <v>63</v>
      </c>
      <c r="D13" s="42">
        <f t="shared" si="0"/>
        <v>62</v>
      </c>
      <c r="E13" s="43">
        <f t="shared" si="1"/>
        <v>-1.6129032258064502E-2</v>
      </c>
      <c r="F13" s="44">
        <v>62</v>
      </c>
      <c r="G13" s="44">
        <v>0</v>
      </c>
      <c r="H13" s="44">
        <v>0</v>
      </c>
      <c r="I13" s="43">
        <f t="shared" si="2"/>
        <v>0</v>
      </c>
      <c r="N13" s="73" t="s">
        <v>48</v>
      </c>
      <c r="O13" s="49">
        <v>2.5</v>
      </c>
      <c r="P13" s="74">
        <v>9.4E-2</v>
      </c>
      <c r="Q13" s="55" t="str">
        <f t="shared" si="3"/>
        <v>Pass</v>
      </c>
      <c r="R13" s="74">
        <v>0.13400000000000001</v>
      </c>
      <c r="S13" s="53" t="str">
        <f t="shared" si="4"/>
        <v>Pass</v>
      </c>
      <c r="T13" s="56">
        <v>2.7189999999999999</v>
      </c>
      <c r="U13" s="92" t="str">
        <f t="shared" si="5"/>
        <v>Fail</v>
      </c>
      <c r="V13" s="75"/>
      <c r="W13" s="53"/>
      <c r="X13" s="56"/>
      <c r="Y13" s="51"/>
      <c r="Z13" s="47">
        <v>0.128</v>
      </c>
      <c r="AA13" s="51" t="str">
        <f t="shared" si="6"/>
        <v>Pass</v>
      </c>
    </row>
    <row r="14" spans="2:27">
      <c r="K14" t="s">
        <v>62</v>
      </c>
      <c r="N14" s="47" t="s">
        <v>55</v>
      </c>
      <c r="O14" s="49">
        <v>2.5</v>
      </c>
      <c r="P14" s="74">
        <v>0.122</v>
      </c>
      <c r="Q14" s="55" t="str">
        <f t="shared" si="3"/>
        <v>Pass</v>
      </c>
      <c r="R14" s="74">
        <v>0.14699999999999999</v>
      </c>
      <c r="S14" s="53" t="str">
        <f t="shared" si="4"/>
        <v>Pass</v>
      </c>
      <c r="T14" s="56">
        <v>9.2999999999999999E-2</v>
      </c>
      <c r="U14" s="55" t="str">
        <f t="shared" si="5"/>
        <v>Pass</v>
      </c>
      <c r="V14" s="75"/>
      <c r="W14" s="53"/>
      <c r="X14" s="56"/>
      <c r="Y14" s="51"/>
      <c r="Z14" s="47">
        <v>0.13300000000000001</v>
      </c>
      <c r="AA14" s="51" t="str">
        <f t="shared" si="6"/>
        <v>Pass</v>
      </c>
    </row>
    <row r="15" spans="2:27">
      <c r="B15" s="97" t="s">
        <v>65</v>
      </c>
      <c r="C15" s="97"/>
      <c r="D15" s="97"/>
      <c r="E15" s="97"/>
      <c r="F15" s="97"/>
      <c r="G15" s="97"/>
      <c r="H15" s="97"/>
      <c r="I15" s="97"/>
      <c r="K15">
        <v>2</v>
      </c>
      <c r="N15" s="47" t="s">
        <v>79</v>
      </c>
      <c r="O15" s="49">
        <v>2.5</v>
      </c>
      <c r="P15" s="74">
        <v>0.06</v>
      </c>
      <c r="Q15" s="55" t="str">
        <f t="shared" si="3"/>
        <v>Pass</v>
      </c>
      <c r="R15" s="74">
        <v>9.4E-2</v>
      </c>
      <c r="S15" s="53" t="str">
        <f t="shared" si="4"/>
        <v>Pass</v>
      </c>
      <c r="T15" s="56">
        <v>7.9000000000000001E-2</v>
      </c>
      <c r="U15" s="55" t="str">
        <f t="shared" si="5"/>
        <v>Pass</v>
      </c>
      <c r="V15" s="75"/>
      <c r="W15" s="53"/>
      <c r="X15" s="56"/>
      <c r="Y15" s="51"/>
      <c r="Z15" s="47">
        <v>8.8999999999999996E-2</v>
      </c>
      <c r="AA15" s="51" t="str">
        <f t="shared" si="6"/>
        <v>Pass</v>
      </c>
    </row>
    <row r="16" spans="2:27">
      <c r="B16" s="4" t="s">
        <v>8</v>
      </c>
      <c r="C16" s="4" t="s">
        <v>9</v>
      </c>
      <c r="D16" s="4" t="s">
        <v>10</v>
      </c>
      <c r="E16" s="4" t="s">
        <v>11</v>
      </c>
      <c r="F16" s="40" t="s">
        <v>12</v>
      </c>
      <c r="G16" s="40" t="s">
        <v>13</v>
      </c>
      <c r="H16" s="40" t="s">
        <v>14</v>
      </c>
      <c r="I16" s="41" t="s">
        <v>63</v>
      </c>
      <c r="M16" s="50"/>
      <c r="N16" s="47" t="s">
        <v>64</v>
      </c>
      <c r="O16" s="49">
        <v>2.5</v>
      </c>
      <c r="P16" s="74">
        <v>0.111</v>
      </c>
      <c r="Q16" s="55" t="str">
        <f t="shared" si="3"/>
        <v>Pass</v>
      </c>
      <c r="R16" s="74">
        <v>0.19800000000000001</v>
      </c>
      <c r="S16" s="53" t="str">
        <f t="shared" si="4"/>
        <v>Pass</v>
      </c>
      <c r="T16" s="56">
        <v>6.7210000000000001</v>
      </c>
      <c r="U16" s="92" t="str">
        <f t="shared" si="5"/>
        <v>Fail</v>
      </c>
      <c r="V16" s="75"/>
      <c r="W16" s="53"/>
      <c r="X16" s="56"/>
      <c r="Y16" s="51"/>
      <c r="Z16" s="47">
        <v>0.16300000000000001</v>
      </c>
      <c r="AA16" s="51" t="str">
        <f t="shared" si="6"/>
        <v>Pass</v>
      </c>
    </row>
    <row r="17" spans="2:27">
      <c r="B17" s="4" t="s">
        <v>46</v>
      </c>
      <c r="C17" s="45">
        <v>731</v>
      </c>
      <c r="D17" s="42">
        <f>F17</f>
        <v>735</v>
      </c>
      <c r="E17" s="43">
        <f>1-C17/D17</f>
        <v>5.4421768707483276E-3</v>
      </c>
      <c r="F17" s="44">
        <v>735</v>
      </c>
      <c r="G17" s="44">
        <v>0</v>
      </c>
      <c r="H17" s="44">
        <v>0</v>
      </c>
      <c r="I17" s="43">
        <f>G17/(F17+G17+H17)</f>
        <v>0</v>
      </c>
      <c r="N17" s="47" t="s">
        <v>82</v>
      </c>
      <c r="O17" s="85">
        <f>'Автоматизированный расчет'!Q2</f>
        <v>245</v>
      </c>
      <c r="P17" s="74">
        <v>15.968999999999999</v>
      </c>
      <c r="Q17" s="55" t="str">
        <f t="shared" si="3"/>
        <v>Pass</v>
      </c>
      <c r="R17" s="74">
        <v>16.068000000000001</v>
      </c>
      <c r="S17" s="53" t="str">
        <f t="shared" si="4"/>
        <v>Pass</v>
      </c>
      <c r="T17" s="56">
        <v>38.243000000000002</v>
      </c>
      <c r="U17" s="55" t="str">
        <f t="shared" si="5"/>
        <v>Pass</v>
      </c>
      <c r="V17" s="75"/>
      <c r="W17" s="53"/>
      <c r="X17" s="56"/>
      <c r="Y17" s="51"/>
      <c r="Z17" s="47">
        <v>16.116</v>
      </c>
      <c r="AA17" s="51" t="str">
        <f t="shared" si="6"/>
        <v>Pass</v>
      </c>
    </row>
    <row r="18" spans="2:27">
      <c r="B18" s="4" t="s">
        <v>47</v>
      </c>
      <c r="C18" s="45">
        <v>605</v>
      </c>
      <c r="D18" s="42">
        <f t="shared" ref="D18:D27" si="7">F18</f>
        <v>610</v>
      </c>
      <c r="E18" s="43">
        <f t="shared" ref="E18:E27" si="8">1-C18/D18</f>
        <v>8.1967213114754189E-3</v>
      </c>
      <c r="F18" s="44">
        <v>610</v>
      </c>
      <c r="G18" s="44">
        <v>0</v>
      </c>
      <c r="H18" s="44">
        <v>0</v>
      </c>
      <c r="I18" s="43">
        <f t="shared" ref="I18:I27" si="9">G18/(F18+G18+H18)</f>
        <v>0</v>
      </c>
      <c r="N18" s="47" t="s">
        <v>51</v>
      </c>
      <c r="O18" s="85">
        <f>'Автоматизированный расчет'!Q3</f>
        <v>65</v>
      </c>
      <c r="P18" s="83">
        <v>20.699000000000002</v>
      </c>
      <c r="Q18" s="55" t="str">
        <f t="shared" si="3"/>
        <v>Pass</v>
      </c>
      <c r="R18" s="84">
        <v>20.695</v>
      </c>
      <c r="S18" s="53" t="str">
        <f t="shared" si="4"/>
        <v>Pass</v>
      </c>
      <c r="T18" s="56">
        <v>39.615000000000002</v>
      </c>
      <c r="U18" s="92" t="str">
        <f t="shared" si="5"/>
        <v>Pass</v>
      </c>
      <c r="V18" s="56"/>
      <c r="W18" s="53"/>
      <c r="X18" s="56"/>
      <c r="Y18" s="51"/>
      <c r="Z18" s="47">
        <v>20.683</v>
      </c>
      <c r="AA18" s="51" t="str">
        <f t="shared" si="6"/>
        <v>Pass</v>
      </c>
    </row>
    <row r="19" spans="2:27">
      <c r="B19" s="4" t="s">
        <v>50</v>
      </c>
      <c r="C19" s="45">
        <v>401</v>
      </c>
      <c r="D19" s="42">
        <f t="shared" si="7"/>
        <v>386</v>
      </c>
      <c r="E19" s="43">
        <f t="shared" si="8"/>
        <v>-3.8860103626942921E-2</v>
      </c>
      <c r="F19" s="44">
        <v>386</v>
      </c>
      <c r="G19" s="44">
        <v>0</v>
      </c>
      <c r="H19" s="44">
        <v>0</v>
      </c>
      <c r="I19" s="43">
        <f t="shared" si="9"/>
        <v>0</v>
      </c>
      <c r="N19" s="47" t="s">
        <v>80</v>
      </c>
      <c r="O19" s="85">
        <f>'Автоматизированный расчет'!Q4</f>
        <v>74</v>
      </c>
      <c r="P19" s="83">
        <v>15.625</v>
      </c>
      <c r="Q19" s="55" t="str">
        <f t="shared" si="3"/>
        <v>Pass</v>
      </c>
      <c r="R19" s="84">
        <v>15.664</v>
      </c>
      <c r="S19" s="53" t="str">
        <f t="shared" si="4"/>
        <v>Pass</v>
      </c>
      <c r="T19" s="56">
        <v>28.518999999999998</v>
      </c>
      <c r="U19" s="55" t="str">
        <f t="shared" si="5"/>
        <v>Pass</v>
      </c>
      <c r="V19" s="56"/>
      <c r="W19" s="53"/>
      <c r="X19" s="56"/>
      <c r="Y19" s="51"/>
      <c r="Z19" s="47">
        <v>15.622</v>
      </c>
      <c r="AA19" s="51" t="str">
        <f t="shared" si="6"/>
        <v>Pass</v>
      </c>
    </row>
    <row r="20" spans="2:27">
      <c r="B20" s="4" t="s">
        <v>53</v>
      </c>
      <c r="C20" s="45">
        <v>358</v>
      </c>
      <c r="D20" s="42">
        <f t="shared" si="7"/>
        <v>356</v>
      </c>
      <c r="E20" s="43">
        <f t="shared" si="8"/>
        <v>-5.6179775280897903E-3</v>
      </c>
      <c r="F20" s="44">
        <v>356</v>
      </c>
      <c r="G20" s="44">
        <v>0</v>
      </c>
      <c r="H20" s="44">
        <v>0</v>
      </c>
      <c r="I20" s="43">
        <f t="shared" si="9"/>
        <v>0</v>
      </c>
      <c r="N20" s="47" t="s">
        <v>57</v>
      </c>
      <c r="O20" s="85">
        <f>'Автоматизированный расчет'!Q5</f>
        <v>103</v>
      </c>
      <c r="P20" s="83">
        <v>21.405999999999999</v>
      </c>
      <c r="Q20" s="55" t="str">
        <f t="shared" si="3"/>
        <v>Pass</v>
      </c>
      <c r="R20" s="84">
        <v>21.65</v>
      </c>
      <c r="S20" s="53" t="str">
        <f t="shared" si="4"/>
        <v>Pass</v>
      </c>
      <c r="T20" s="56">
        <v>46.872</v>
      </c>
      <c r="U20" s="55" t="str">
        <f t="shared" si="5"/>
        <v>Pass</v>
      </c>
      <c r="V20" s="56"/>
      <c r="W20" s="53"/>
      <c r="X20" s="56"/>
      <c r="Y20" s="51"/>
      <c r="Z20" s="47">
        <v>21.789000000000001</v>
      </c>
      <c r="AA20" s="51" t="str">
        <f t="shared" si="6"/>
        <v>Pass</v>
      </c>
    </row>
    <row r="21" spans="2:27" ht="15" thickBot="1">
      <c r="B21" s="4" t="s">
        <v>52</v>
      </c>
      <c r="C21" s="45">
        <f>'Автоматизированный расчет'!C37*'Соответствие профилю х2'!K15/3</f>
        <v>110.76923076923077</v>
      </c>
      <c r="D21" s="42">
        <f t="shared" si="7"/>
        <v>224</v>
      </c>
      <c r="E21" s="43">
        <f t="shared" si="8"/>
        <v>0.50549450549450547</v>
      </c>
      <c r="F21" s="44">
        <v>224</v>
      </c>
      <c r="G21" s="44">
        <v>0</v>
      </c>
      <c r="H21" s="44">
        <v>0</v>
      </c>
      <c r="I21" s="43">
        <f t="shared" si="9"/>
        <v>0</v>
      </c>
      <c r="N21" s="48" t="s">
        <v>60</v>
      </c>
      <c r="O21" s="86">
        <f>'Автоматизированный расчет'!Q6</f>
        <v>37</v>
      </c>
      <c r="P21" s="58">
        <v>16.189</v>
      </c>
      <c r="Q21" s="59" t="str">
        <f t="shared" si="3"/>
        <v>Pass</v>
      </c>
      <c r="R21" s="60">
        <v>7.2930000000000001</v>
      </c>
      <c r="S21" s="61" t="str">
        <f t="shared" si="4"/>
        <v>Pass</v>
      </c>
      <c r="T21" s="62">
        <v>17.890999999999998</v>
      </c>
      <c r="U21" s="59" t="str">
        <f t="shared" si="5"/>
        <v>Pass</v>
      </c>
      <c r="V21" s="62"/>
      <c r="W21" s="61"/>
      <c r="X21" s="62"/>
      <c r="Y21" s="57"/>
      <c r="Z21" s="48">
        <v>7.3540000000000001</v>
      </c>
      <c r="AA21" s="57" t="str">
        <f t="shared" si="6"/>
        <v>Pass</v>
      </c>
    </row>
    <row r="22" spans="2:27">
      <c r="B22" s="4" t="s">
        <v>58</v>
      </c>
      <c r="C22" s="45">
        <v>380</v>
      </c>
      <c r="D22" s="42">
        <f t="shared" si="7"/>
        <v>383</v>
      </c>
      <c r="E22" s="43">
        <f t="shared" si="8"/>
        <v>7.8328981723237989E-3</v>
      </c>
      <c r="F22" s="44">
        <v>383</v>
      </c>
      <c r="G22" s="44">
        <v>0</v>
      </c>
      <c r="H22" s="44">
        <v>0</v>
      </c>
      <c r="I22" s="43">
        <f t="shared" si="9"/>
        <v>0</v>
      </c>
    </row>
    <row r="23" spans="2:27">
      <c r="B23" s="4" t="s">
        <v>59</v>
      </c>
      <c r="C23" s="45">
        <v>94</v>
      </c>
      <c r="D23" s="42">
        <f t="shared" si="7"/>
        <v>94</v>
      </c>
      <c r="E23" s="43">
        <f t="shared" si="8"/>
        <v>0</v>
      </c>
      <c r="F23" s="44">
        <v>94</v>
      </c>
      <c r="G23" s="44">
        <v>0</v>
      </c>
      <c r="H23" s="44">
        <v>0</v>
      </c>
      <c r="I23" s="43">
        <f t="shared" si="9"/>
        <v>0</v>
      </c>
    </row>
    <row r="24" spans="2:27">
      <c r="B24" s="4" t="s">
        <v>48</v>
      </c>
      <c r="C24" s="45">
        <v>443</v>
      </c>
      <c r="D24" s="42">
        <f t="shared" si="7"/>
        <v>447</v>
      </c>
      <c r="E24" s="43">
        <f t="shared" si="8"/>
        <v>8.9485458612975632E-3</v>
      </c>
      <c r="F24" s="44">
        <v>447</v>
      </c>
      <c r="G24" s="44">
        <v>0</v>
      </c>
      <c r="H24" s="44">
        <v>0</v>
      </c>
      <c r="I24" s="43">
        <f t="shared" si="9"/>
        <v>0</v>
      </c>
    </row>
    <row r="25" spans="2:27">
      <c r="B25" t="s">
        <v>55</v>
      </c>
      <c r="C25" s="45">
        <v>126</v>
      </c>
      <c r="D25" s="42">
        <f t="shared" si="7"/>
        <v>128</v>
      </c>
      <c r="E25" s="43">
        <f t="shared" si="8"/>
        <v>1.5625E-2</v>
      </c>
      <c r="F25" s="44">
        <v>128</v>
      </c>
      <c r="G25" s="44">
        <v>0</v>
      </c>
      <c r="H25" s="44">
        <v>0</v>
      </c>
      <c r="I25" s="43">
        <f t="shared" si="9"/>
        <v>0</v>
      </c>
    </row>
    <row r="26" spans="2:27">
      <c r="B26" t="s">
        <v>56</v>
      </c>
      <c r="C26" s="45">
        <v>126</v>
      </c>
      <c r="D26" s="42">
        <f t="shared" si="7"/>
        <v>128</v>
      </c>
      <c r="E26" s="43">
        <f t="shared" si="8"/>
        <v>1.5625E-2</v>
      </c>
      <c r="F26" s="44">
        <v>128</v>
      </c>
      <c r="G26" s="44">
        <v>0</v>
      </c>
      <c r="H26" s="44">
        <v>0</v>
      </c>
      <c r="I26" s="43">
        <f t="shared" si="9"/>
        <v>0</v>
      </c>
    </row>
    <row r="27" spans="2:27">
      <c r="B27" t="s">
        <v>64</v>
      </c>
      <c r="C27" s="45">
        <v>126</v>
      </c>
      <c r="D27" s="42">
        <f t="shared" si="7"/>
        <v>127</v>
      </c>
      <c r="E27" s="43">
        <f t="shared" si="8"/>
        <v>7.8740157480314821E-3</v>
      </c>
      <c r="F27" s="44">
        <v>127</v>
      </c>
      <c r="G27" s="44">
        <v>0</v>
      </c>
      <c r="H27" s="44">
        <v>0</v>
      </c>
      <c r="I27" s="43">
        <f t="shared" si="9"/>
        <v>0</v>
      </c>
    </row>
    <row r="29" spans="2:27">
      <c r="K29" t="s">
        <v>62</v>
      </c>
    </row>
    <row r="30" spans="2:27">
      <c r="B30" s="97" t="s">
        <v>66</v>
      </c>
      <c r="C30" s="97"/>
      <c r="D30" s="97"/>
      <c r="E30" s="97"/>
      <c r="F30" s="97"/>
      <c r="G30" s="97"/>
      <c r="H30" s="97"/>
      <c r="I30" s="97"/>
      <c r="K30">
        <v>3</v>
      </c>
    </row>
    <row r="31" spans="2:27">
      <c r="B31" s="4" t="s">
        <v>8</v>
      </c>
      <c r="C31" s="4" t="s">
        <v>9</v>
      </c>
      <c r="D31" s="4" t="s">
        <v>10</v>
      </c>
      <c r="E31" s="4" t="s">
        <v>11</v>
      </c>
      <c r="F31" s="40" t="s">
        <v>12</v>
      </c>
      <c r="G31" s="40" t="s">
        <v>13</v>
      </c>
      <c r="H31" s="40" t="s">
        <v>14</v>
      </c>
      <c r="I31" s="41" t="s">
        <v>63</v>
      </c>
    </row>
    <row r="32" spans="2:27">
      <c r="B32" s="4" t="s">
        <v>46</v>
      </c>
      <c r="C32" s="45">
        <v>1097</v>
      </c>
      <c r="D32" s="42">
        <f>F32</f>
        <v>1052</v>
      </c>
      <c r="E32" s="43">
        <f>1-C32/D32</f>
        <v>-4.2775665399239493E-2</v>
      </c>
      <c r="F32" s="44">
        <v>1052</v>
      </c>
      <c r="G32" s="44">
        <v>0</v>
      </c>
      <c r="H32" s="44">
        <v>0</v>
      </c>
      <c r="I32" s="43">
        <f>G32/(F32+G32+H32)</f>
        <v>0</v>
      </c>
    </row>
    <row r="33" spans="2:11">
      <c r="B33" s="4" t="s">
        <v>47</v>
      </c>
      <c r="C33" s="45">
        <v>908</v>
      </c>
      <c r="D33" s="42">
        <f t="shared" ref="D33:D42" si="10">F33</f>
        <v>856</v>
      </c>
      <c r="E33" s="93">
        <f t="shared" ref="E33:E42" si="11">1-C33/D33</f>
        <v>-6.0747663551401931E-2</v>
      </c>
      <c r="F33" s="44">
        <v>856</v>
      </c>
      <c r="G33" s="44">
        <v>1</v>
      </c>
      <c r="H33" s="44">
        <v>0</v>
      </c>
      <c r="I33" s="43">
        <f t="shared" ref="I33:I42" si="12">G33/(F33+G33+H33)</f>
        <v>1.1668611435239206E-3</v>
      </c>
    </row>
    <row r="34" spans="2:11">
      <c r="B34" s="4" t="s">
        <v>50</v>
      </c>
      <c r="C34" s="45">
        <v>601</v>
      </c>
      <c r="D34" s="42">
        <f t="shared" si="10"/>
        <v>530</v>
      </c>
      <c r="E34" s="93">
        <f t="shared" si="11"/>
        <v>-0.13396226415094348</v>
      </c>
      <c r="F34" s="44">
        <v>530</v>
      </c>
      <c r="G34" s="44">
        <v>0</v>
      </c>
      <c r="H34" s="44">
        <v>0</v>
      </c>
      <c r="I34" s="43">
        <f t="shared" si="12"/>
        <v>0</v>
      </c>
    </row>
    <row r="35" spans="2:11">
      <c r="B35" s="4" t="s">
        <v>53</v>
      </c>
      <c r="C35" s="45">
        <v>537</v>
      </c>
      <c r="D35" s="42">
        <f t="shared" si="10"/>
        <v>489</v>
      </c>
      <c r="E35" s="93">
        <f t="shared" si="11"/>
        <v>-9.8159509202454087E-2</v>
      </c>
      <c r="F35" s="44">
        <v>489</v>
      </c>
      <c r="G35" s="44">
        <v>0</v>
      </c>
      <c r="H35" s="44">
        <v>0</v>
      </c>
      <c r="I35" s="43">
        <f t="shared" si="12"/>
        <v>0</v>
      </c>
    </row>
    <row r="36" spans="2:11">
      <c r="B36" s="4" t="s">
        <v>52</v>
      </c>
      <c r="C36" s="45">
        <v>337</v>
      </c>
      <c r="D36" s="42">
        <f t="shared" si="10"/>
        <v>290</v>
      </c>
      <c r="E36" s="93">
        <f t="shared" si="11"/>
        <v>-0.16206896551724137</v>
      </c>
      <c r="F36" s="44">
        <v>290</v>
      </c>
      <c r="G36" s="44">
        <v>0</v>
      </c>
      <c r="H36" s="44">
        <v>0</v>
      </c>
      <c r="I36" s="43">
        <f t="shared" si="12"/>
        <v>0</v>
      </c>
    </row>
    <row r="37" spans="2:11">
      <c r="B37" s="4" t="s">
        <v>58</v>
      </c>
      <c r="C37" s="45">
        <v>570</v>
      </c>
      <c r="D37" s="42">
        <f t="shared" si="10"/>
        <v>563</v>
      </c>
      <c r="E37" s="43">
        <f t="shared" si="11"/>
        <v>-1.243339253996445E-2</v>
      </c>
      <c r="F37" s="44">
        <v>563</v>
      </c>
      <c r="G37" s="44">
        <v>0</v>
      </c>
      <c r="H37" s="44">
        <v>0</v>
      </c>
      <c r="I37" s="43">
        <f t="shared" si="12"/>
        <v>0</v>
      </c>
    </row>
    <row r="38" spans="2:11">
      <c r="B38" s="4" t="s">
        <v>59</v>
      </c>
      <c r="C38" s="45">
        <v>141</v>
      </c>
      <c r="D38" s="42">
        <f t="shared" si="10"/>
        <v>138</v>
      </c>
      <c r="E38" s="43">
        <f t="shared" si="11"/>
        <v>-2.1739130434782705E-2</v>
      </c>
      <c r="F38" s="44">
        <v>138</v>
      </c>
      <c r="G38" s="44">
        <v>0</v>
      </c>
      <c r="H38" s="44">
        <v>0</v>
      </c>
      <c r="I38" s="43">
        <f t="shared" si="12"/>
        <v>0</v>
      </c>
    </row>
    <row r="39" spans="2:11">
      <c r="B39" s="4" t="s">
        <v>48</v>
      </c>
      <c r="C39" s="45">
        <v>665</v>
      </c>
      <c r="D39" s="42">
        <f t="shared" si="10"/>
        <v>655</v>
      </c>
      <c r="E39" s="43">
        <f t="shared" si="11"/>
        <v>-1.5267175572519109E-2</v>
      </c>
      <c r="F39" s="44">
        <v>655</v>
      </c>
      <c r="G39" s="44">
        <v>0</v>
      </c>
      <c r="H39" s="44">
        <v>0</v>
      </c>
      <c r="I39" s="43">
        <f t="shared" si="12"/>
        <v>0</v>
      </c>
    </row>
    <row r="40" spans="2:11">
      <c r="B40" t="s">
        <v>55</v>
      </c>
      <c r="C40" s="45">
        <v>189</v>
      </c>
      <c r="D40" s="42">
        <f t="shared" si="10"/>
        <v>191</v>
      </c>
      <c r="E40" s="43">
        <f t="shared" si="11"/>
        <v>1.0471204188481686E-2</v>
      </c>
      <c r="F40" s="44">
        <v>191</v>
      </c>
      <c r="G40" s="44">
        <v>0</v>
      </c>
      <c r="H40" s="44">
        <v>0</v>
      </c>
      <c r="I40" s="43">
        <f t="shared" si="12"/>
        <v>0</v>
      </c>
    </row>
    <row r="41" spans="2:11">
      <c r="B41" t="s">
        <v>56</v>
      </c>
      <c r="C41" s="45">
        <v>189</v>
      </c>
      <c r="D41" s="42">
        <f t="shared" si="10"/>
        <v>191</v>
      </c>
      <c r="E41" s="43">
        <f t="shared" si="11"/>
        <v>1.0471204188481686E-2</v>
      </c>
      <c r="F41" s="44">
        <v>191</v>
      </c>
      <c r="G41" s="44">
        <v>0</v>
      </c>
      <c r="H41" s="44">
        <v>0</v>
      </c>
      <c r="I41" s="43">
        <f t="shared" si="12"/>
        <v>0</v>
      </c>
    </row>
    <row r="42" spans="2:11">
      <c r="B42" t="s">
        <v>64</v>
      </c>
      <c r="C42" s="45">
        <v>189</v>
      </c>
      <c r="D42" s="42">
        <f t="shared" si="10"/>
        <v>187</v>
      </c>
      <c r="E42" s="43">
        <f t="shared" si="11"/>
        <v>-1.0695187165775444E-2</v>
      </c>
      <c r="F42" s="44">
        <v>187</v>
      </c>
      <c r="G42" s="44">
        <v>0</v>
      </c>
      <c r="H42" s="44">
        <v>0</v>
      </c>
      <c r="I42" s="43">
        <f t="shared" si="12"/>
        <v>0</v>
      </c>
    </row>
    <row r="44" spans="2:11">
      <c r="K44" t="s">
        <v>62</v>
      </c>
    </row>
    <row r="45" spans="2:11">
      <c r="B45" s="97" t="s">
        <v>84</v>
      </c>
      <c r="C45" s="97"/>
      <c r="D45" s="97"/>
      <c r="E45" s="97"/>
      <c r="F45" s="97"/>
      <c r="G45" s="97"/>
      <c r="H45" s="97"/>
      <c r="I45" s="97"/>
      <c r="K45">
        <v>2</v>
      </c>
    </row>
    <row r="46" spans="2:11">
      <c r="B46" s="4" t="s">
        <v>8</v>
      </c>
      <c r="C46" s="4" t="s">
        <v>9</v>
      </c>
      <c r="D46" s="4" t="s">
        <v>10</v>
      </c>
      <c r="E46" s="4" t="s">
        <v>11</v>
      </c>
      <c r="F46" s="40" t="s">
        <v>12</v>
      </c>
      <c r="G46" s="40" t="s">
        <v>13</v>
      </c>
      <c r="H46" s="40" t="s">
        <v>14</v>
      </c>
      <c r="I46" s="41" t="s">
        <v>63</v>
      </c>
    </row>
    <row r="47" spans="2:11">
      <c r="B47" s="4" t="s">
        <v>46</v>
      </c>
      <c r="C47" s="42">
        <v>2083</v>
      </c>
      <c r="D47" s="42">
        <f>F47</f>
        <v>2082</v>
      </c>
      <c r="E47" s="43">
        <f>1-C47/D47</f>
        <v>-4.8030739673388112E-4</v>
      </c>
      <c r="F47" s="44">
        <v>2082</v>
      </c>
      <c r="G47" s="44">
        <v>0</v>
      </c>
      <c r="H47" s="44">
        <v>0</v>
      </c>
      <c r="I47" s="43">
        <f>G47/(F47+G47+H47)</f>
        <v>0</v>
      </c>
    </row>
    <row r="48" spans="2:11">
      <c r="B48" s="4" t="s">
        <v>47</v>
      </c>
      <c r="C48" s="42">
        <v>1704</v>
      </c>
      <c r="D48" s="42">
        <f t="shared" ref="D48:D57" si="13">F48</f>
        <v>1704</v>
      </c>
      <c r="E48" s="96">
        <f t="shared" ref="E48:E57" si="14">1-C48/D48</f>
        <v>0</v>
      </c>
      <c r="F48" s="44">
        <v>1704</v>
      </c>
      <c r="G48" s="44">
        <v>0</v>
      </c>
      <c r="H48" s="44">
        <v>0</v>
      </c>
      <c r="I48" s="43">
        <f t="shared" ref="I48:I57" si="15">G48/(F48+G48+H48)</f>
        <v>0</v>
      </c>
    </row>
    <row r="49" spans="2:9">
      <c r="B49" s="4" t="s">
        <v>50</v>
      </c>
      <c r="C49" s="42">
        <v>1091</v>
      </c>
      <c r="D49" s="42">
        <f t="shared" si="13"/>
        <v>1042</v>
      </c>
      <c r="E49" s="96">
        <f t="shared" si="14"/>
        <v>-4.702495201535517E-2</v>
      </c>
      <c r="F49" s="44">
        <v>1042</v>
      </c>
      <c r="G49" s="44">
        <v>0</v>
      </c>
      <c r="H49" s="44">
        <v>0</v>
      </c>
      <c r="I49" s="43">
        <f t="shared" si="15"/>
        <v>0</v>
      </c>
    </row>
    <row r="50" spans="2:9">
      <c r="B50" s="4" t="s">
        <v>53</v>
      </c>
      <c r="C50" s="42">
        <v>963</v>
      </c>
      <c r="D50" s="42">
        <f t="shared" si="13"/>
        <v>961</v>
      </c>
      <c r="E50" s="96">
        <f t="shared" si="14"/>
        <v>-2.0811654526535772E-3</v>
      </c>
      <c r="F50" s="44">
        <v>961</v>
      </c>
      <c r="G50" s="44">
        <v>0</v>
      </c>
      <c r="H50" s="44">
        <v>0</v>
      </c>
      <c r="I50" s="43">
        <f t="shared" si="15"/>
        <v>0</v>
      </c>
    </row>
    <row r="51" spans="2:9">
      <c r="B51" s="4" t="s">
        <v>52</v>
      </c>
      <c r="C51" s="42">
        <v>563</v>
      </c>
      <c r="D51" s="42">
        <f t="shared" si="13"/>
        <v>562</v>
      </c>
      <c r="E51" s="96">
        <f t="shared" si="14"/>
        <v>-1.779359430605032E-3</v>
      </c>
      <c r="F51" s="44">
        <v>562</v>
      </c>
      <c r="G51" s="44">
        <v>0</v>
      </c>
      <c r="H51" s="44">
        <v>0</v>
      </c>
      <c r="I51" s="43">
        <f t="shared" si="15"/>
        <v>0</v>
      </c>
    </row>
    <row r="52" spans="2:9">
      <c r="B52" s="4" t="s">
        <v>58</v>
      </c>
      <c r="C52" s="42">
        <v>1141</v>
      </c>
      <c r="D52" s="42">
        <f t="shared" si="13"/>
        <v>1141</v>
      </c>
      <c r="E52" s="43">
        <f t="shared" si="14"/>
        <v>0</v>
      </c>
      <c r="F52" s="44">
        <v>1141</v>
      </c>
      <c r="G52" s="44">
        <v>0</v>
      </c>
      <c r="H52" s="44">
        <v>0</v>
      </c>
      <c r="I52" s="43">
        <f t="shared" si="15"/>
        <v>0</v>
      </c>
    </row>
    <row r="53" spans="2:9">
      <c r="B53" s="4" t="s">
        <v>59</v>
      </c>
      <c r="C53" s="42">
        <v>282</v>
      </c>
      <c r="D53" s="42">
        <f t="shared" si="13"/>
        <v>284</v>
      </c>
      <c r="E53" s="43">
        <f t="shared" si="14"/>
        <v>7.0422535211267512E-3</v>
      </c>
      <c r="F53" s="44">
        <v>284</v>
      </c>
      <c r="G53" s="44">
        <v>0</v>
      </c>
      <c r="H53" s="44">
        <v>0</v>
      </c>
      <c r="I53" s="43">
        <f t="shared" si="15"/>
        <v>0</v>
      </c>
    </row>
    <row r="54" spans="2:9">
      <c r="B54" s="4" t="s">
        <v>48</v>
      </c>
      <c r="C54" s="42">
        <v>1331</v>
      </c>
      <c r="D54" s="42">
        <f t="shared" si="13"/>
        <v>1327</v>
      </c>
      <c r="E54" s="43">
        <f t="shared" si="14"/>
        <v>-3.0143180105501877E-3</v>
      </c>
      <c r="F54" s="44">
        <v>1327</v>
      </c>
      <c r="G54" s="44">
        <v>0</v>
      </c>
      <c r="H54" s="44">
        <v>0</v>
      </c>
      <c r="I54" s="43">
        <f t="shared" si="15"/>
        <v>0</v>
      </c>
    </row>
    <row r="55" spans="2:9">
      <c r="B55" t="s">
        <v>55</v>
      </c>
      <c r="C55" s="42">
        <v>379</v>
      </c>
      <c r="D55" s="42">
        <f t="shared" si="13"/>
        <v>379</v>
      </c>
      <c r="E55" s="43">
        <f t="shared" si="14"/>
        <v>0</v>
      </c>
      <c r="F55" s="44">
        <v>379</v>
      </c>
      <c r="G55" s="44">
        <v>0</v>
      </c>
      <c r="H55" s="44">
        <v>0</v>
      </c>
      <c r="I55" s="43">
        <f t="shared" si="15"/>
        <v>0</v>
      </c>
    </row>
    <row r="56" spans="2:9">
      <c r="B56" t="s">
        <v>56</v>
      </c>
      <c r="C56" s="42">
        <v>379</v>
      </c>
      <c r="D56" s="42">
        <f t="shared" si="13"/>
        <v>379</v>
      </c>
      <c r="E56" s="43">
        <f t="shared" si="14"/>
        <v>0</v>
      </c>
      <c r="F56" s="44">
        <v>379</v>
      </c>
      <c r="G56" s="44">
        <v>0</v>
      </c>
      <c r="H56" s="44">
        <v>0</v>
      </c>
      <c r="I56" s="43">
        <f t="shared" si="15"/>
        <v>0</v>
      </c>
    </row>
    <row r="57" spans="2:9">
      <c r="B57" t="s">
        <v>64</v>
      </c>
      <c r="C57" s="42">
        <v>379</v>
      </c>
      <c r="D57" s="42">
        <f t="shared" si="13"/>
        <v>379</v>
      </c>
      <c r="E57" s="43">
        <f t="shared" si="14"/>
        <v>0</v>
      </c>
      <c r="F57" s="44">
        <v>379</v>
      </c>
      <c r="G57" s="44">
        <v>0</v>
      </c>
      <c r="H57" s="44">
        <v>0</v>
      </c>
      <c r="I57" s="43">
        <f t="shared" si="15"/>
        <v>0</v>
      </c>
    </row>
  </sheetData>
  <mergeCells count="4">
    <mergeCell ref="B45:I45"/>
    <mergeCell ref="B2:I2"/>
    <mergeCell ref="B15:I15"/>
    <mergeCell ref="B30:I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AA72"/>
  <sheetViews>
    <sheetView zoomScale="55" zoomScaleNormal="55" workbookViewId="0">
      <selection activeCell="B6" sqref="B6"/>
    </sheetView>
  </sheetViews>
  <sheetFormatPr defaultRowHeight="14.4"/>
  <cols>
    <col min="2" max="2" width="26.44140625" customWidth="1"/>
    <col min="3" max="3" width="16" customWidth="1"/>
    <col min="5" max="5" width="13.44140625" customWidth="1"/>
    <col min="14" max="14" width="20.44140625" customWidth="1"/>
    <col min="15" max="15" width="11.6640625" customWidth="1"/>
  </cols>
  <sheetData>
    <row r="1" spans="2:27" ht="15" thickBot="1">
      <c r="N1" s="33"/>
      <c r="O1" s="46"/>
      <c r="P1" s="63" t="s">
        <v>68</v>
      </c>
      <c r="Q1" s="65"/>
      <c r="R1" s="65"/>
      <c r="S1" s="65"/>
      <c r="T1" s="65"/>
      <c r="U1" s="65"/>
      <c r="V1" s="65"/>
      <c r="W1" s="65"/>
      <c r="X1" s="65"/>
      <c r="Y1" s="64"/>
      <c r="Z1" s="47" t="s">
        <v>69</v>
      </c>
      <c r="AA1" s="46"/>
    </row>
    <row r="2" spans="2:27" ht="15" thickBot="1">
      <c r="B2" s="98" t="s">
        <v>78</v>
      </c>
      <c r="C2" s="98"/>
      <c r="D2" s="98"/>
      <c r="E2" s="98"/>
      <c r="F2" s="98"/>
      <c r="G2" s="98"/>
      <c r="H2" s="98"/>
      <c r="I2" s="98"/>
      <c r="K2" t="s">
        <v>62</v>
      </c>
      <c r="N2" s="69"/>
      <c r="O2" s="68"/>
      <c r="P2" s="78" t="s">
        <v>70</v>
      </c>
      <c r="Q2" s="79"/>
      <c r="R2" s="80" t="s">
        <v>71</v>
      </c>
      <c r="S2" s="79"/>
      <c r="T2" s="80" t="s">
        <v>72</v>
      </c>
      <c r="U2" s="79"/>
      <c r="V2" s="80" t="s">
        <v>73</v>
      </c>
      <c r="W2" s="79"/>
      <c r="X2" s="81" t="s">
        <v>74</v>
      </c>
      <c r="Y2" s="82"/>
      <c r="Z2" s="76"/>
      <c r="AA2" s="77"/>
    </row>
    <row r="3" spans="2:27" ht="15" thickBot="1">
      <c r="B3" s="4" t="s">
        <v>46</v>
      </c>
      <c r="C3" s="45">
        <f>'Автоматизированный расчет'!F33</f>
        <v>180.88084273937258</v>
      </c>
      <c r="D3" s="42">
        <f t="shared" ref="D3" si="0">F3</f>
        <v>180</v>
      </c>
      <c r="E3" s="43">
        <f t="shared" ref="E3" si="1">1-C3/D3</f>
        <v>-4.8935707742920886E-3</v>
      </c>
      <c r="F3" s="44">
        <v>180</v>
      </c>
      <c r="G3" s="44">
        <v>0</v>
      </c>
      <c r="H3" s="44">
        <v>0</v>
      </c>
      <c r="I3" s="43">
        <f t="shared" ref="I3" si="2">G3/(F3+G3+H3)</f>
        <v>0</v>
      </c>
      <c r="K3" s="66">
        <v>1</v>
      </c>
      <c r="N3" s="67" t="s">
        <v>8</v>
      </c>
      <c r="O3" s="89" t="s">
        <v>75</v>
      </c>
      <c r="P3" s="69" t="s">
        <v>76</v>
      </c>
      <c r="Q3" s="70" t="s">
        <v>77</v>
      </c>
      <c r="R3" s="71" t="s">
        <v>76</v>
      </c>
      <c r="S3" s="70" t="s">
        <v>77</v>
      </c>
      <c r="T3" s="71" t="s">
        <v>76</v>
      </c>
      <c r="U3" s="70" t="s">
        <v>77</v>
      </c>
      <c r="V3" s="71" t="s">
        <v>76</v>
      </c>
      <c r="W3" s="70" t="s">
        <v>77</v>
      </c>
      <c r="X3" s="72" t="s">
        <v>76</v>
      </c>
      <c r="Y3" s="68" t="s">
        <v>77</v>
      </c>
      <c r="Z3" s="69"/>
      <c r="AA3" s="68"/>
    </row>
    <row r="4" spans="2:27">
      <c r="B4" s="4" t="s">
        <v>47</v>
      </c>
      <c r="C4" s="45">
        <f>'Автоматизированный расчет'!F34</f>
        <v>148.44841030694013</v>
      </c>
      <c r="D4" s="42">
        <f t="shared" ref="D4:D13" si="3">F4</f>
        <v>149</v>
      </c>
      <c r="E4" s="43">
        <f t="shared" ref="E4:E13" si="4">1-C4/D4</f>
        <v>3.7019442487239429E-3</v>
      </c>
      <c r="F4" s="44">
        <v>149</v>
      </c>
      <c r="G4" s="44">
        <v>0</v>
      </c>
      <c r="H4" s="44">
        <v>0</v>
      </c>
      <c r="I4" s="43">
        <f t="shared" ref="I4:I13" si="5">G4/(F4+G4+H4)</f>
        <v>0</v>
      </c>
      <c r="N4" s="73" t="s">
        <v>46</v>
      </c>
      <c r="O4" s="49">
        <v>2.5</v>
      </c>
      <c r="P4" s="74">
        <v>0.161</v>
      </c>
      <c r="Q4" s="52" t="str">
        <f t="shared" ref="Q4:Q16" si="6">IF(P4&lt;=$O4,"Pass","Fail")</f>
        <v>Pass</v>
      </c>
      <c r="R4" s="74">
        <v>0.13900000000000001</v>
      </c>
      <c r="S4" s="53" t="str">
        <f t="shared" ref="S4:S16" si="7">IF(R4&lt;=$O4,"Pass","Fail")</f>
        <v>Pass</v>
      </c>
      <c r="T4" s="54">
        <v>0.10100000000000001</v>
      </c>
      <c r="U4" s="52" t="str">
        <f t="shared" ref="U4:U16" si="8">IF(T4&lt;=$O4,"Pass","Fail")</f>
        <v>Pass</v>
      </c>
      <c r="V4" s="75">
        <v>0.159</v>
      </c>
      <c r="W4" s="53" t="str">
        <f t="shared" ref="W4:W16" si="9">IF(V4&lt;=$O4,"Pass","Fail")</f>
        <v>Pass</v>
      </c>
      <c r="X4" s="54">
        <v>1.403</v>
      </c>
      <c r="Y4" s="87" t="str">
        <f t="shared" ref="Y4:Y16" si="10">IF(X4&lt;=$O4,"Pass","Fail")</f>
        <v>Pass</v>
      </c>
      <c r="Z4" s="47"/>
      <c r="AA4" s="51" t="str">
        <f t="shared" ref="AA4:AA16" si="11">IF(Z4&lt;=$O4,"Pass","Fail")</f>
        <v>Pass</v>
      </c>
    </row>
    <row r="5" spans="2:27">
      <c r="B5" s="4" t="s">
        <v>50</v>
      </c>
      <c r="C5" s="45">
        <f>'Автоматизированный расчет'!F35</f>
        <v>98.195426195426194</v>
      </c>
      <c r="D5" s="42">
        <f t="shared" si="3"/>
        <v>96</v>
      </c>
      <c r="E5" s="43">
        <f t="shared" si="4"/>
        <v>-2.2869022869022926E-2</v>
      </c>
      <c r="F5" s="44">
        <v>96</v>
      </c>
      <c r="G5" s="44">
        <v>0</v>
      </c>
      <c r="H5" s="44">
        <v>0</v>
      </c>
      <c r="I5" s="43">
        <f t="shared" si="5"/>
        <v>0</v>
      </c>
      <c r="N5" s="73" t="s">
        <v>47</v>
      </c>
      <c r="O5" s="49">
        <v>2.5</v>
      </c>
      <c r="P5" s="74">
        <v>0.191</v>
      </c>
      <c r="Q5" s="55" t="str">
        <f t="shared" si="6"/>
        <v>Pass</v>
      </c>
      <c r="R5" s="74">
        <v>0.16600000000000001</v>
      </c>
      <c r="S5" s="53" t="str">
        <f t="shared" si="7"/>
        <v>Pass</v>
      </c>
      <c r="T5" s="56">
        <v>0.125</v>
      </c>
      <c r="U5" s="55" t="str">
        <f t="shared" si="8"/>
        <v>Pass</v>
      </c>
      <c r="V5" s="75">
        <v>0.20699999999999999</v>
      </c>
      <c r="W5" s="53" t="str">
        <f t="shared" si="9"/>
        <v>Pass</v>
      </c>
      <c r="X5" s="56">
        <v>1.669</v>
      </c>
      <c r="Y5" s="88" t="str">
        <f t="shared" si="10"/>
        <v>Pass</v>
      </c>
      <c r="Z5" s="47"/>
      <c r="AA5" s="51" t="str">
        <f t="shared" si="11"/>
        <v>Pass</v>
      </c>
    </row>
    <row r="6" spans="2:27">
      <c r="B6" s="4" t="s">
        <v>53</v>
      </c>
      <c r="C6" s="45">
        <f>'Автоматизированный расчет'!F36</f>
        <v>87.817047817047822</v>
      </c>
      <c r="D6" s="42">
        <f t="shared" si="3"/>
        <v>89</v>
      </c>
      <c r="E6" s="43">
        <f t="shared" si="4"/>
        <v>1.3291597561260415E-2</v>
      </c>
      <c r="F6" s="44">
        <v>89</v>
      </c>
      <c r="G6" s="44">
        <v>0</v>
      </c>
      <c r="H6" s="44">
        <v>0</v>
      </c>
      <c r="I6" s="43">
        <f t="shared" si="5"/>
        <v>0</v>
      </c>
      <c r="N6" s="73" t="s">
        <v>50</v>
      </c>
      <c r="O6" s="49">
        <v>2.5</v>
      </c>
      <c r="P6" s="74">
        <v>0.17699999999999999</v>
      </c>
      <c r="Q6" s="55" t="str">
        <f t="shared" si="6"/>
        <v>Pass</v>
      </c>
      <c r="R6" s="74">
        <v>0.14000000000000001</v>
      </c>
      <c r="S6" s="53" t="str">
        <f t="shared" si="7"/>
        <v>Pass</v>
      </c>
      <c r="T6" s="56">
        <v>0.126</v>
      </c>
      <c r="U6" s="55" t="str">
        <f t="shared" si="8"/>
        <v>Pass</v>
      </c>
      <c r="V6" s="75">
        <v>0.153</v>
      </c>
      <c r="W6" s="53" t="str">
        <f t="shared" si="9"/>
        <v>Pass</v>
      </c>
      <c r="X6" s="56">
        <v>0.14799999999999999</v>
      </c>
      <c r="Y6" s="51" t="str">
        <f t="shared" si="10"/>
        <v>Pass</v>
      </c>
      <c r="Z6" s="47"/>
      <c r="AA6" s="51" t="str">
        <f t="shared" si="11"/>
        <v>Pass</v>
      </c>
    </row>
    <row r="7" spans="2:27">
      <c r="B7" s="4" t="s">
        <v>52</v>
      </c>
      <c r="C7" s="45">
        <f>'Автоматизированный расчет'!F37</f>
        <v>55.384615384615387</v>
      </c>
      <c r="D7" s="42">
        <f t="shared" si="3"/>
        <v>55</v>
      </c>
      <c r="E7" s="43">
        <f t="shared" si="4"/>
        <v>-6.9930069930070893E-3</v>
      </c>
      <c r="F7" s="44">
        <v>55</v>
      </c>
      <c r="G7" s="44">
        <v>0</v>
      </c>
      <c r="H7" s="44">
        <v>0</v>
      </c>
      <c r="I7" s="43">
        <f t="shared" si="5"/>
        <v>0</v>
      </c>
      <c r="N7" s="73" t="s">
        <v>53</v>
      </c>
      <c r="O7" s="49">
        <v>2.5</v>
      </c>
      <c r="P7" s="74">
        <v>0.111</v>
      </c>
      <c r="Q7" s="55" t="str">
        <f t="shared" si="6"/>
        <v>Pass</v>
      </c>
      <c r="R7" s="74">
        <v>8.6999999999999994E-2</v>
      </c>
      <c r="S7" s="53" t="str">
        <f t="shared" si="7"/>
        <v>Pass</v>
      </c>
      <c r="T7" s="56">
        <v>6.3E-2</v>
      </c>
      <c r="U7" s="55" t="str">
        <f t="shared" si="8"/>
        <v>Pass</v>
      </c>
      <c r="V7" s="75">
        <v>9.7000000000000003E-2</v>
      </c>
      <c r="W7" s="53" t="str">
        <f t="shared" si="9"/>
        <v>Pass</v>
      </c>
      <c r="X7" s="56">
        <v>0.122</v>
      </c>
      <c r="Y7" s="51" t="str">
        <f t="shared" si="10"/>
        <v>Pass</v>
      </c>
      <c r="Z7" s="47"/>
      <c r="AA7" s="51" t="str">
        <f t="shared" si="11"/>
        <v>Pass</v>
      </c>
    </row>
    <row r="8" spans="2:27">
      <c r="B8" s="4" t="s">
        <v>58</v>
      </c>
      <c r="C8" s="45">
        <f>'Автоматизированный расчет'!F38</f>
        <v>93.063794922324746</v>
      </c>
      <c r="D8" s="42">
        <f t="shared" si="3"/>
        <v>94</v>
      </c>
      <c r="E8" s="43">
        <f t="shared" si="4"/>
        <v>9.959628485906924E-3</v>
      </c>
      <c r="F8" s="44">
        <v>94</v>
      </c>
      <c r="G8" s="44">
        <v>0</v>
      </c>
      <c r="H8" s="44">
        <v>0</v>
      </c>
      <c r="I8" s="43">
        <f t="shared" si="5"/>
        <v>0</v>
      </c>
      <c r="N8" s="73" t="s">
        <v>52</v>
      </c>
      <c r="O8" s="49">
        <v>2.5</v>
      </c>
      <c r="P8" s="74">
        <v>0.112</v>
      </c>
      <c r="Q8" s="55" t="str">
        <f t="shared" si="6"/>
        <v>Pass</v>
      </c>
      <c r="R8" s="74">
        <v>9.6000000000000002E-2</v>
      </c>
      <c r="S8" s="53" t="str">
        <f t="shared" si="7"/>
        <v>Pass</v>
      </c>
      <c r="T8" s="56">
        <v>7.0000000000000007E-2</v>
      </c>
      <c r="U8" s="55" t="str">
        <f t="shared" si="8"/>
        <v>Pass</v>
      </c>
      <c r="V8" s="75">
        <v>0.111</v>
      </c>
      <c r="W8" s="53" t="str">
        <f t="shared" si="9"/>
        <v>Pass</v>
      </c>
      <c r="X8" s="56">
        <v>0.66200000000000003</v>
      </c>
      <c r="Y8" s="51" t="str">
        <f t="shared" si="10"/>
        <v>Pass</v>
      </c>
      <c r="Z8" s="47"/>
      <c r="AA8" s="51" t="str">
        <f t="shared" si="11"/>
        <v>Pass</v>
      </c>
    </row>
    <row r="9" spans="2:27">
      <c r="B9" s="4" t="s">
        <v>59</v>
      </c>
      <c r="C9" s="45">
        <f>'Автоматизированный расчет'!F39</f>
        <v>23.300970873786408</v>
      </c>
      <c r="D9" s="42">
        <f t="shared" si="3"/>
        <v>24</v>
      </c>
      <c r="E9" s="43">
        <f t="shared" si="4"/>
        <v>2.9126213592232997E-2</v>
      </c>
      <c r="F9" s="44">
        <v>24</v>
      </c>
      <c r="G9" s="44">
        <v>0</v>
      </c>
      <c r="H9" s="44">
        <v>0</v>
      </c>
      <c r="I9" s="43">
        <f t="shared" si="5"/>
        <v>0</v>
      </c>
      <c r="N9" s="73" t="s">
        <v>58</v>
      </c>
      <c r="O9" s="49">
        <v>2.5</v>
      </c>
      <c r="P9" s="74">
        <v>0.53800000000000003</v>
      </c>
      <c r="Q9" s="55" t="str">
        <f t="shared" si="6"/>
        <v>Pass</v>
      </c>
      <c r="R9" s="74">
        <v>0.47</v>
      </c>
      <c r="S9" s="53" t="str">
        <f t="shared" si="7"/>
        <v>Pass</v>
      </c>
      <c r="T9" s="56">
        <v>0.439</v>
      </c>
      <c r="U9" s="55" t="str">
        <f t="shared" si="8"/>
        <v>Pass</v>
      </c>
      <c r="V9" s="75">
        <v>0.56200000000000006</v>
      </c>
      <c r="W9" s="53" t="str">
        <f t="shared" si="9"/>
        <v>Pass</v>
      </c>
      <c r="X9" s="56">
        <v>1.006</v>
      </c>
      <c r="Y9" s="51" t="str">
        <f t="shared" si="10"/>
        <v>Pass</v>
      </c>
      <c r="Z9" s="47"/>
      <c r="AA9" s="51" t="str">
        <f t="shared" si="11"/>
        <v>Pass</v>
      </c>
    </row>
    <row r="10" spans="2:27">
      <c r="B10" s="4" t="s">
        <v>48</v>
      </c>
      <c r="C10" s="45">
        <f>'Автоматизированный расчет'!F40</f>
        <v>109.28001113854096</v>
      </c>
      <c r="D10" s="42">
        <f t="shared" si="3"/>
        <v>110</v>
      </c>
      <c r="E10" s="43">
        <f t="shared" si="4"/>
        <v>6.5453532859912622E-3</v>
      </c>
      <c r="F10" s="44">
        <v>110</v>
      </c>
      <c r="G10" s="44">
        <v>0</v>
      </c>
      <c r="H10" s="44">
        <v>0</v>
      </c>
      <c r="I10" s="43">
        <f t="shared" si="5"/>
        <v>0</v>
      </c>
      <c r="N10" s="73" t="s">
        <v>59</v>
      </c>
      <c r="O10" s="49">
        <v>2.5</v>
      </c>
      <c r="P10" s="74">
        <v>0.51400000000000001</v>
      </c>
      <c r="Q10" s="55" t="str">
        <f t="shared" si="6"/>
        <v>Pass</v>
      </c>
      <c r="R10" s="74">
        <v>0.48799999999999999</v>
      </c>
      <c r="S10" s="53" t="str">
        <f t="shared" si="7"/>
        <v>Pass</v>
      </c>
      <c r="T10" s="56">
        <v>0.41399999999999998</v>
      </c>
      <c r="U10" s="55" t="str">
        <f t="shared" si="8"/>
        <v>Pass</v>
      </c>
      <c r="V10" s="75">
        <v>0.55200000000000005</v>
      </c>
      <c r="W10" s="53" t="str">
        <f t="shared" si="9"/>
        <v>Pass</v>
      </c>
      <c r="X10" s="56">
        <v>0.70199999999999996</v>
      </c>
      <c r="Y10" s="51" t="str">
        <f t="shared" si="10"/>
        <v>Pass</v>
      </c>
      <c r="Z10" s="47"/>
      <c r="AA10" s="51" t="str">
        <f t="shared" si="11"/>
        <v>Pass</v>
      </c>
    </row>
    <row r="11" spans="2:27">
      <c r="B11" t="s">
        <v>55</v>
      </c>
      <c r="C11" s="45">
        <f>'Автоматизированный расчет'!F41</f>
        <v>32.432432432432435</v>
      </c>
      <c r="D11" s="42">
        <f t="shared" si="3"/>
        <v>33</v>
      </c>
      <c r="E11" s="43">
        <f t="shared" si="4"/>
        <v>1.7199017199017064E-2</v>
      </c>
      <c r="F11" s="44">
        <v>33</v>
      </c>
      <c r="G11" s="44">
        <v>0</v>
      </c>
      <c r="H11" s="44">
        <v>0</v>
      </c>
      <c r="I11" s="43">
        <f t="shared" si="5"/>
        <v>0</v>
      </c>
      <c r="N11" s="73" t="s">
        <v>48</v>
      </c>
      <c r="O11" s="49">
        <v>2.5</v>
      </c>
      <c r="P11" s="74">
        <v>0.13800000000000001</v>
      </c>
      <c r="Q11" s="55" t="str">
        <f t="shared" si="6"/>
        <v>Pass</v>
      </c>
      <c r="R11" s="74">
        <v>0.111</v>
      </c>
      <c r="S11" s="53" t="str">
        <f t="shared" si="7"/>
        <v>Pass</v>
      </c>
      <c r="T11" s="56">
        <v>9.5000000000000001E-2</v>
      </c>
      <c r="U11" s="55" t="str">
        <f t="shared" si="8"/>
        <v>Pass</v>
      </c>
      <c r="V11" s="75">
        <v>0.13500000000000001</v>
      </c>
      <c r="W11" s="53" t="str">
        <f t="shared" si="9"/>
        <v>Pass</v>
      </c>
      <c r="X11" s="56">
        <v>0.13400000000000001</v>
      </c>
      <c r="Y11" s="51" t="str">
        <f t="shared" si="10"/>
        <v>Pass</v>
      </c>
      <c r="Z11" s="47"/>
      <c r="AA11" s="51" t="str">
        <f t="shared" si="11"/>
        <v>Pass</v>
      </c>
    </row>
    <row r="12" spans="2:27">
      <c r="B12" t="s">
        <v>56</v>
      </c>
      <c r="C12" s="45">
        <f>'Автоматизированный расчет'!F42</f>
        <v>32.432432432432435</v>
      </c>
      <c r="D12" s="42">
        <f t="shared" si="3"/>
        <v>33</v>
      </c>
      <c r="E12" s="43">
        <f t="shared" si="4"/>
        <v>1.7199017199017064E-2</v>
      </c>
      <c r="F12" s="44">
        <v>33</v>
      </c>
      <c r="G12" s="44">
        <v>0</v>
      </c>
      <c r="H12" s="44">
        <v>0</v>
      </c>
      <c r="I12" s="43">
        <f t="shared" si="5"/>
        <v>0</v>
      </c>
      <c r="N12" s="47" t="s">
        <v>55</v>
      </c>
      <c r="O12" s="49">
        <v>2.5</v>
      </c>
      <c r="P12" s="74">
        <v>0.13300000000000001</v>
      </c>
      <c r="Q12" s="55" t="str">
        <f t="shared" si="6"/>
        <v>Pass</v>
      </c>
      <c r="R12" s="74">
        <v>0.128</v>
      </c>
      <c r="S12" s="53" t="str">
        <f t="shared" si="7"/>
        <v>Pass</v>
      </c>
      <c r="T12" s="56">
        <v>0.125</v>
      </c>
      <c r="U12" s="55" t="str">
        <f t="shared" si="8"/>
        <v>Pass</v>
      </c>
      <c r="V12" s="75">
        <v>0.154</v>
      </c>
      <c r="W12" s="53" t="str">
        <f t="shared" si="9"/>
        <v>Pass</v>
      </c>
      <c r="X12" s="56">
        <v>0.126</v>
      </c>
      <c r="Y12" s="51" t="str">
        <f t="shared" si="10"/>
        <v>Pass</v>
      </c>
      <c r="Z12" s="47"/>
      <c r="AA12" s="51" t="str">
        <f t="shared" si="11"/>
        <v>Pass</v>
      </c>
    </row>
    <row r="13" spans="2:27">
      <c r="B13" t="s">
        <v>64</v>
      </c>
      <c r="C13" s="45">
        <f>'Автоматизированный расчет'!F43</f>
        <v>32.432432432432435</v>
      </c>
      <c r="D13" s="42">
        <f t="shared" si="3"/>
        <v>32</v>
      </c>
      <c r="E13" s="43">
        <f t="shared" si="4"/>
        <v>-1.3513513513513598E-2</v>
      </c>
      <c r="F13" s="44">
        <v>32</v>
      </c>
      <c r="G13" s="44">
        <v>0</v>
      </c>
      <c r="H13" s="44">
        <v>0</v>
      </c>
      <c r="I13" s="43">
        <f t="shared" si="5"/>
        <v>0</v>
      </c>
      <c r="N13" s="47" t="s">
        <v>79</v>
      </c>
      <c r="O13" s="49">
        <v>2.5</v>
      </c>
      <c r="P13" s="74">
        <v>8.5000000000000006E-2</v>
      </c>
      <c r="Q13" s="55" t="str">
        <f t="shared" si="6"/>
        <v>Pass</v>
      </c>
      <c r="R13" s="74">
        <v>8.1000000000000003E-2</v>
      </c>
      <c r="S13" s="53" t="str">
        <f t="shared" si="7"/>
        <v>Pass</v>
      </c>
      <c r="T13" s="56">
        <v>5.3999999999999999E-2</v>
      </c>
      <c r="U13" s="55" t="str">
        <f t="shared" si="8"/>
        <v>Pass</v>
      </c>
      <c r="V13" s="75">
        <v>9.8000000000000004E-2</v>
      </c>
      <c r="W13" s="53" t="str">
        <f t="shared" si="9"/>
        <v>Pass</v>
      </c>
      <c r="X13" s="56">
        <v>8.3000000000000004E-2</v>
      </c>
      <c r="Y13" s="51" t="str">
        <f t="shared" si="10"/>
        <v>Pass</v>
      </c>
      <c r="Z13" s="47"/>
      <c r="AA13" s="51" t="str">
        <f t="shared" si="11"/>
        <v>Pass</v>
      </c>
    </row>
    <row r="14" spans="2:27">
      <c r="K14" t="s">
        <v>62</v>
      </c>
      <c r="N14" s="47" t="s">
        <v>64</v>
      </c>
      <c r="O14" s="49">
        <v>2.5</v>
      </c>
      <c r="P14" s="74">
        <v>0.17899999999999999</v>
      </c>
      <c r="Q14" s="55" t="str">
        <f t="shared" si="6"/>
        <v>Pass</v>
      </c>
      <c r="R14" s="74">
        <v>0.14899999999999999</v>
      </c>
      <c r="S14" s="53" t="str">
        <f t="shared" si="7"/>
        <v>Pass</v>
      </c>
      <c r="T14" s="56">
        <v>0.109</v>
      </c>
      <c r="U14" s="55" t="str">
        <f t="shared" si="8"/>
        <v>Pass</v>
      </c>
      <c r="V14" s="75">
        <v>0.193</v>
      </c>
      <c r="W14" s="53" t="str">
        <f t="shared" si="9"/>
        <v>Pass</v>
      </c>
      <c r="X14" s="56">
        <v>1.371</v>
      </c>
      <c r="Y14" s="51" t="str">
        <f t="shared" si="10"/>
        <v>Pass</v>
      </c>
      <c r="Z14" s="47"/>
      <c r="AA14" s="51" t="str">
        <f t="shared" si="11"/>
        <v>Pass</v>
      </c>
    </row>
    <row r="15" spans="2:27">
      <c r="B15" s="97" t="s">
        <v>65</v>
      </c>
      <c r="C15" s="97"/>
      <c r="D15" s="97"/>
      <c r="E15" s="97"/>
      <c r="F15" s="97"/>
      <c r="G15" s="97"/>
      <c r="H15" s="97"/>
      <c r="I15" s="97"/>
      <c r="K15">
        <v>2</v>
      </c>
      <c r="N15" s="47" t="s">
        <v>82</v>
      </c>
      <c r="O15" s="85">
        <f>'Автоматизированный расчет'!Q2</f>
        <v>245</v>
      </c>
      <c r="P15" s="74">
        <v>15.968999999999999</v>
      </c>
      <c r="Q15" s="55" t="str">
        <f t="shared" si="6"/>
        <v>Pass</v>
      </c>
      <c r="R15" s="74">
        <v>15.8</v>
      </c>
      <c r="S15" s="53" t="str">
        <f t="shared" si="7"/>
        <v>Pass</v>
      </c>
      <c r="T15" s="56">
        <v>15.734999999999999</v>
      </c>
      <c r="U15" s="55" t="str">
        <f t="shared" si="8"/>
        <v>Pass</v>
      </c>
      <c r="V15" s="75">
        <v>17.2</v>
      </c>
      <c r="W15" s="53" t="str">
        <f t="shared" si="9"/>
        <v>Pass</v>
      </c>
      <c r="X15" s="56">
        <v>20.132999999999999</v>
      </c>
      <c r="Y15" s="51" t="str">
        <f t="shared" si="10"/>
        <v>Pass</v>
      </c>
      <c r="Z15" s="47"/>
      <c r="AA15" s="51" t="str">
        <f t="shared" si="11"/>
        <v>Pass</v>
      </c>
    </row>
    <row r="16" spans="2:27">
      <c r="B16" s="4" t="s">
        <v>8</v>
      </c>
      <c r="C16" s="4" t="s">
        <v>9</v>
      </c>
      <c r="D16" s="4" t="s">
        <v>10</v>
      </c>
      <c r="E16" s="4" t="s">
        <v>11</v>
      </c>
      <c r="F16" s="40" t="s">
        <v>12</v>
      </c>
      <c r="G16" s="40" t="s">
        <v>13</v>
      </c>
      <c r="H16" s="40" t="s">
        <v>14</v>
      </c>
      <c r="I16" s="41" t="s">
        <v>63</v>
      </c>
      <c r="M16" s="50"/>
      <c r="N16" s="47" t="s">
        <v>51</v>
      </c>
      <c r="O16" s="85">
        <f>'Автоматизированный расчет'!Q3</f>
        <v>65</v>
      </c>
      <c r="P16" s="83">
        <v>20.699000000000002</v>
      </c>
      <c r="Q16" s="55" t="str">
        <f t="shared" si="6"/>
        <v>Pass</v>
      </c>
      <c r="R16" s="84">
        <v>20.622</v>
      </c>
      <c r="S16" s="53" t="str">
        <f t="shared" si="7"/>
        <v>Pass</v>
      </c>
      <c r="T16" s="56">
        <v>20.492999999999999</v>
      </c>
      <c r="U16" s="55" t="str">
        <f t="shared" si="8"/>
        <v>Pass</v>
      </c>
      <c r="V16" s="56">
        <v>20.68</v>
      </c>
      <c r="W16" s="53" t="str">
        <f t="shared" si="9"/>
        <v>Pass</v>
      </c>
      <c r="X16" s="56">
        <v>22.879000000000001</v>
      </c>
      <c r="Y16" s="51" t="str">
        <f t="shared" si="10"/>
        <v>Pass</v>
      </c>
      <c r="Z16" s="47"/>
      <c r="AA16" s="51" t="str">
        <f t="shared" si="11"/>
        <v>Pass</v>
      </c>
    </row>
    <row r="17" spans="2:27">
      <c r="B17" s="4" t="s">
        <v>46</v>
      </c>
      <c r="C17" s="45">
        <f>'Автоматизированный расчет'!C33*'Соответствие профилю'!K15/3</f>
        <v>361.76168547874516</v>
      </c>
      <c r="D17" s="42">
        <f>F17</f>
        <v>360</v>
      </c>
      <c r="E17" s="43">
        <f>1-C17/D17</f>
        <v>-4.8935707742920886E-3</v>
      </c>
      <c r="F17" s="44">
        <v>360</v>
      </c>
      <c r="G17" s="44">
        <v>0</v>
      </c>
      <c r="H17" s="44">
        <v>0</v>
      </c>
      <c r="I17" s="43">
        <f>G17/(F17+G17+H17)</f>
        <v>0</v>
      </c>
      <c r="N17" s="47" t="s">
        <v>80</v>
      </c>
      <c r="O17" s="85">
        <f>'Автоматизированный расчет'!Q4</f>
        <v>74</v>
      </c>
      <c r="P17" s="83">
        <v>15.625</v>
      </c>
      <c r="Q17" s="55" t="str">
        <f t="shared" ref="Q17:Q19" si="12">IF(P17&lt;=$O17,"Pass","Fail")</f>
        <v>Pass</v>
      </c>
      <c r="R17" s="84">
        <v>15.525</v>
      </c>
      <c r="S17" s="53" t="str">
        <f t="shared" ref="S17:S19" si="13">IF(R17&lt;=$O17,"Pass","Fail")</f>
        <v>Pass</v>
      </c>
      <c r="T17" s="56">
        <v>15.484999999999999</v>
      </c>
      <c r="U17" s="55" t="str">
        <f t="shared" ref="U17:U19" si="14">IF(T17&lt;=$O17,"Pass","Fail")</f>
        <v>Pass</v>
      </c>
      <c r="V17" s="56">
        <v>15.702</v>
      </c>
      <c r="W17" s="53" t="str">
        <f t="shared" ref="W17:W19" si="15">IF(V17&lt;=$O17,"Pass","Fail")</f>
        <v>Pass</v>
      </c>
      <c r="X17" s="56">
        <v>17.545999999999999</v>
      </c>
      <c r="Y17" s="51" t="str">
        <f t="shared" ref="Y17:Y19" si="16">IF(X17&lt;=$O17,"Pass","Fail")</f>
        <v>Pass</v>
      </c>
      <c r="Z17" s="47"/>
      <c r="AA17" s="51" t="str">
        <f t="shared" ref="AA17:AA19" si="17">IF(Z17&lt;=$O17,"Pass","Fail")</f>
        <v>Pass</v>
      </c>
    </row>
    <row r="18" spans="2:27">
      <c r="B18" s="4" t="s">
        <v>47</v>
      </c>
      <c r="C18" s="45">
        <f>'Автоматизированный расчет'!C34*'Соответствие профилю'!K15/3</f>
        <v>296.89682061388027</v>
      </c>
      <c r="D18" s="42">
        <f t="shared" ref="D18:D20" si="18">F18</f>
        <v>296</v>
      </c>
      <c r="E18" s="43">
        <f t="shared" ref="E18:E20" si="19">1-C18/D18</f>
        <v>-3.0297993712171678E-3</v>
      </c>
      <c r="F18" s="44">
        <v>296</v>
      </c>
      <c r="G18" s="44">
        <v>0</v>
      </c>
      <c r="H18" s="44">
        <v>0</v>
      </c>
      <c r="I18" s="43">
        <f t="shared" ref="I18:I20" si="20">G18/(F18+G18+H18)</f>
        <v>0</v>
      </c>
      <c r="N18" s="47" t="s">
        <v>57</v>
      </c>
      <c r="O18" s="85">
        <f>'Автоматизированный расчет'!Q5</f>
        <v>103</v>
      </c>
      <c r="P18" s="83">
        <v>21.405999999999999</v>
      </c>
      <c r="Q18" s="55" t="str">
        <f t="shared" si="12"/>
        <v>Pass</v>
      </c>
      <c r="R18" s="84">
        <v>21.419</v>
      </c>
      <c r="S18" s="53" t="str">
        <f t="shared" si="13"/>
        <v>Pass</v>
      </c>
      <c r="T18" s="56">
        <v>21.140999999999998</v>
      </c>
      <c r="U18" s="55" t="str">
        <f t="shared" si="14"/>
        <v>Pass</v>
      </c>
      <c r="V18" s="56">
        <v>21.565999999999999</v>
      </c>
      <c r="W18" s="53" t="str">
        <f t="shared" si="15"/>
        <v>Pass</v>
      </c>
      <c r="X18" s="56">
        <v>23.800999999999998</v>
      </c>
      <c r="Y18" s="51" t="str">
        <f t="shared" si="16"/>
        <v>Pass</v>
      </c>
      <c r="Z18" s="47"/>
      <c r="AA18" s="51" t="str">
        <f t="shared" si="17"/>
        <v>Pass</v>
      </c>
    </row>
    <row r="19" spans="2:27" ht="15" thickBot="1">
      <c r="B19" s="4" t="s">
        <v>50</v>
      </c>
      <c r="C19" s="45">
        <f>'Автоматизированный расчет'!C35*'Соответствие профилю'!K15/3</f>
        <v>196.39085239085239</v>
      </c>
      <c r="D19" s="42">
        <f t="shared" si="18"/>
        <v>192</v>
      </c>
      <c r="E19" s="43">
        <f t="shared" si="19"/>
        <v>-2.2869022869022926E-2</v>
      </c>
      <c r="F19" s="44">
        <v>192</v>
      </c>
      <c r="G19" s="44">
        <v>0</v>
      </c>
      <c r="H19" s="44">
        <v>0</v>
      </c>
      <c r="I19" s="43">
        <f t="shared" si="20"/>
        <v>0</v>
      </c>
      <c r="N19" s="48" t="s">
        <v>60</v>
      </c>
      <c r="O19" s="86">
        <f>'Автоматизированный расчет'!Q6</f>
        <v>37</v>
      </c>
      <c r="P19" s="58">
        <v>16.189</v>
      </c>
      <c r="Q19" s="59" t="str">
        <f t="shared" si="12"/>
        <v>Pass</v>
      </c>
      <c r="R19" s="60">
        <v>16.016999999999999</v>
      </c>
      <c r="S19" s="61" t="str">
        <f t="shared" si="13"/>
        <v>Pass</v>
      </c>
      <c r="T19" s="62">
        <v>15.938000000000001</v>
      </c>
      <c r="U19" s="59" t="str">
        <f t="shared" si="14"/>
        <v>Pass</v>
      </c>
      <c r="V19" s="62">
        <v>16.268000000000001</v>
      </c>
      <c r="W19" s="61" t="str">
        <f t="shared" si="15"/>
        <v>Pass</v>
      </c>
      <c r="X19" s="62">
        <v>17.725999999999999</v>
      </c>
      <c r="Y19" s="57" t="str">
        <f t="shared" si="16"/>
        <v>Pass</v>
      </c>
      <c r="Z19" s="48"/>
      <c r="AA19" s="57" t="str">
        <f t="shared" si="17"/>
        <v>Pass</v>
      </c>
    </row>
    <row r="20" spans="2:27">
      <c r="B20" s="4" t="s">
        <v>53</v>
      </c>
      <c r="C20" s="45">
        <f>'Автоматизированный расчет'!C36*'Соответствие профилю'!K15/3</f>
        <v>175.63409563409564</v>
      </c>
      <c r="D20" s="42">
        <f t="shared" si="18"/>
        <v>179</v>
      </c>
      <c r="E20" s="43">
        <f t="shared" si="19"/>
        <v>1.8803935005052286E-2</v>
      </c>
      <c r="F20" s="44">
        <v>179</v>
      </c>
      <c r="G20" s="44">
        <v>0</v>
      </c>
      <c r="H20" s="44">
        <v>0</v>
      </c>
      <c r="I20" s="43">
        <f t="shared" si="20"/>
        <v>0</v>
      </c>
    </row>
    <row r="21" spans="2:27">
      <c r="B21" s="4" t="s">
        <v>52</v>
      </c>
      <c r="C21" s="45">
        <f>'Автоматизированный расчет'!C37*'Соответствие профилю'!K15/3</f>
        <v>110.76923076923077</v>
      </c>
      <c r="D21" s="42">
        <f t="shared" ref="D21:D27" si="21">F21</f>
        <v>111</v>
      </c>
      <c r="E21" s="43">
        <f t="shared" ref="E21:E27" si="22">1-C21/D21</f>
        <v>2.0790020790020236E-3</v>
      </c>
      <c r="F21" s="44">
        <v>111</v>
      </c>
      <c r="G21" s="44">
        <v>0</v>
      </c>
      <c r="H21" s="44">
        <v>0</v>
      </c>
      <c r="I21" s="43">
        <f t="shared" ref="I21:I27" si="23">G21/(F21+G21+H21)</f>
        <v>0</v>
      </c>
    </row>
    <row r="22" spans="2:27">
      <c r="B22" s="4" t="s">
        <v>58</v>
      </c>
      <c r="C22" s="45">
        <f>'Автоматизированный расчет'!C38*'Соответствие профилю'!K15/3</f>
        <v>186.12758984464949</v>
      </c>
      <c r="D22" s="42">
        <f t="shared" si="21"/>
        <v>187</v>
      </c>
      <c r="E22" s="43">
        <f t="shared" si="22"/>
        <v>4.6652949483984019E-3</v>
      </c>
      <c r="F22" s="44">
        <v>187</v>
      </c>
      <c r="G22" s="44">
        <v>0</v>
      </c>
      <c r="H22" s="44">
        <v>0</v>
      </c>
      <c r="I22" s="43">
        <f t="shared" si="23"/>
        <v>0</v>
      </c>
    </row>
    <row r="23" spans="2:27">
      <c r="B23" s="4" t="s">
        <v>59</v>
      </c>
      <c r="C23" s="45">
        <f>'Автоматизированный расчет'!C39*'Соответствие профилю'!K15/3</f>
        <v>46.601941747572816</v>
      </c>
      <c r="D23" s="42">
        <f t="shared" si="21"/>
        <v>47</v>
      </c>
      <c r="E23" s="43">
        <f t="shared" si="22"/>
        <v>8.4693245197272615E-3</v>
      </c>
      <c r="F23" s="44">
        <v>47</v>
      </c>
      <c r="G23" s="44">
        <v>0</v>
      </c>
      <c r="H23" s="44">
        <v>0</v>
      </c>
      <c r="I23" s="43">
        <f t="shared" si="23"/>
        <v>0</v>
      </c>
    </row>
    <row r="24" spans="2:27">
      <c r="B24" s="4" t="s">
        <v>48</v>
      </c>
      <c r="C24" s="45">
        <f>'Автоматизированный расчет'!C40*'Соответствие профилю'!K15/3</f>
        <v>218.56002227708191</v>
      </c>
      <c r="D24" s="42">
        <f t="shared" si="21"/>
        <v>221</v>
      </c>
      <c r="E24" s="43">
        <f t="shared" si="22"/>
        <v>1.104062318062482E-2</v>
      </c>
      <c r="F24" s="44">
        <v>221</v>
      </c>
      <c r="G24" s="44">
        <v>0</v>
      </c>
      <c r="H24" s="44">
        <v>0</v>
      </c>
      <c r="I24" s="43">
        <f t="shared" si="23"/>
        <v>0</v>
      </c>
    </row>
    <row r="25" spans="2:27">
      <c r="B25" t="s">
        <v>55</v>
      </c>
      <c r="C25" s="45">
        <f>'Автоматизированный расчет'!C41*'Соответствие профилю'!K15/3</f>
        <v>64.86486486486487</v>
      </c>
      <c r="D25" s="42">
        <f t="shared" si="21"/>
        <v>66</v>
      </c>
      <c r="E25" s="43">
        <f t="shared" si="22"/>
        <v>1.7199017199017064E-2</v>
      </c>
      <c r="F25" s="44">
        <v>66</v>
      </c>
      <c r="G25" s="44">
        <v>0</v>
      </c>
      <c r="H25" s="44">
        <v>0</v>
      </c>
      <c r="I25" s="43">
        <f t="shared" si="23"/>
        <v>0</v>
      </c>
    </row>
    <row r="26" spans="2:27">
      <c r="B26" t="s">
        <v>56</v>
      </c>
      <c r="C26" s="45">
        <f>'Автоматизированный расчет'!C42*'Соответствие профилю'!K15/3</f>
        <v>64.86486486486487</v>
      </c>
      <c r="D26" s="42">
        <f t="shared" si="21"/>
        <v>66</v>
      </c>
      <c r="E26" s="43">
        <f t="shared" si="22"/>
        <v>1.7199017199017064E-2</v>
      </c>
      <c r="F26" s="44">
        <v>66</v>
      </c>
      <c r="G26" s="44">
        <v>0</v>
      </c>
      <c r="H26" s="44">
        <v>0</v>
      </c>
      <c r="I26" s="43">
        <f t="shared" si="23"/>
        <v>0</v>
      </c>
    </row>
    <row r="27" spans="2:27">
      <c r="B27" t="s">
        <v>64</v>
      </c>
      <c r="C27" s="45">
        <f>'Автоматизированный расчет'!C43*'Соответствие профилю'!K15/3</f>
        <v>64.86486486486487</v>
      </c>
      <c r="D27" s="42">
        <f t="shared" si="21"/>
        <v>66</v>
      </c>
      <c r="E27" s="43">
        <f t="shared" si="22"/>
        <v>1.7199017199017064E-2</v>
      </c>
      <c r="F27" s="44">
        <v>66</v>
      </c>
      <c r="G27" s="44">
        <v>0</v>
      </c>
      <c r="H27" s="44">
        <v>0</v>
      </c>
      <c r="I27" s="43">
        <f t="shared" si="23"/>
        <v>0</v>
      </c>
    </row>
    <row r="29" spans="2:27">
      <c r="K29" t="s">
        <v>62</v>
      </c>
    </row>
    <row r="30" spans="2:27">
      <c r="B30" s="97" t="s">
        <v>66</v>
      </c>
      <c r="C30" s="97"/>
      <c r="D30" s="97"/>
      <c r="E30" s="97"/>
      <c r="F30" s="97"/>
      <c r="G30" s="97"/>
      <c r="H30" s="97"/>
      <c r="I30" s="97"/>
      <c r="K30">
        <v>3</v>
      </c>
    </row>
    <row r="31" spans="2:27">
      <c r="B31" s="4" t="s">
        <v>8</v>
      </c>
      <c r="C31" s="4" t="s">
        <v>9</v>
      </c>
      <c r="D31" s="4" t="s">
        <v>10</v>
      </c>
      <c r="E31" s="4" t="s">
        <v>11</v>
      </c>
      <c r="F31" s="40" t="s">
        <v>12</v>
      </c>
      <c r="G31" s="40" t="s">
        <v>13</v>
      </c>
      <c r="H31" s="40" t="s">
        <v>14</v>
      </c>
      <c r="I31" s="41" t="s">
        <v>63</v>
      </c>
    </row>
    <row r="32" spans="2:27">
      <c r="B32" s="4" t="s">
        <v>46</v>
      </c>
      <c r="C32" s="45">
        <f>'Автоматизированный расчет'!C33*'Соответствие профилю'!K30/3</f>
        <v>542.64252821811772</v>
      </c>
      <c r="D32" s="42">
        <f>F32</f>
        <v>544</v>
      </c>
      <c r="E32" s="43">
        <f>1-C32/D32</f>
        <v>2.4953525402248156E-3</v>
      </c>
      <c r="F32" s="44">
        <v>544</v>
      </c>
      <c r="G32" s="44">
        <v>0</v>
      </c>
      <c r="H32" s="44">
        <v>0</v>
      </c>
      <c r="I32" s="43">
        <f>G32/(F32+G32+H32)</f>
        <v>0</v>
      </c>
    </row>
    <row r="33" spans="2:11">
      <c r="B33" s="4" t="s">
        <v>47</v>
      </c>
      <c r="C33" s="45">
        <f>'Автоматизированный расчет'!C34*'Соответствие профилю'!K30/3</f>
        <v>445.34523092082037</v>
      </c>
      <c r="D33" s="42">
        <f t="shared" ref="D33:D42" si="24">F33</f>
        <v>446</v>
      </c>
      <c r="E33" s="43">
        <f t="shared" ref="E33:E42" si="25">1-C33/D33</f>
        <v>1.4680921057839136E-3</v>
      </c>
      <c r="F33" s="44">
        <v>446</v>
      </c>
      <c r="G33" s="44">
        <v>0</v>
      </c>
      <c r="H33" s="44">
        <v>0</v>
      </c>
      <c r="I33" s="43">
        <f t="shared" ref="I33:I42" si="26">G33/(F33+G33+H33)</f>
        <v>0</v>
      </c>
    </row>
    <row r="34" spans="2:11">
      <c r="B34" s="4" t="s">
        <v>50</v>
      </c>
      <c r="C34" s="45">
        <f>'Автоматизированный расчет'!C35*'Соответствие профилю'!K30/3</f>
        <v>294.58627858627858</v>
      </c>
      <c r="D34" s="42">
        <f t="shared" si="24"/>
        <v>286</v>
      </c>
      <c r="E34" s="43">
        <f t="shared" si="25"/>
        <v>-3.002195309887612E-2</v>
      </c>
      <c r="F34" s="44">
        <v>286</v>
      </c>
      <c r="G34" s="44">
        <v>0</v>
      </c>
      <c r="H34" s="44">
        <v>0</v>
      </c>
      <c r="I34" s="43">
        <f t="shared" si="26"/>
        <v>0</v>
      </c>
    </row>
    <row r="35" spans="2:11">
      <c r="B35" s="4" t="s">
        <v>53</v>
      </c>
      <c r="C35" s="45">
        <f>'Автоматизированный расчет'!C36*'Соответствие профилю'!K30/3</f>
        <v>263.45114345114348</v>
      </c>
      <c r="D35" s="42">
        <f t="shared" si="24"/>
        <v>266</v>
      </c>
      <c r="E35" s="43">
        <f t="shared" si="25"/>
        <v>9.5821674769042131E-3</v>
      </c>
      <c r="F35" s="44">
        <v>266</v>
      </c>
      <c r="G35" s="44">
        <v>0</v>
      </c>
      <c r="H35" s="44">
        <v>0</v>
      </c>
      <c r="I35" s="43">
        <f t="shared" si="26"/>
        <v>0</v>
      </c>
    </row>
    <row r="36" spans="2:11">
      <c r="B36" s="4" t="s">
        <v>52</v>
      </c>
      <c r="C36" s="45">
        <f>'Автоматизированный расчет'!C37*'Соответствие профилю'!K30/3</f>
        <v>166.15384615384616</v>
      </c>
      <c r="D36" s="42">
        <f t="shared" si="24"/>
        <v>166</v>
      </c>
      <c r="E36" s="43">
        <f t="shared" si="25"/>
        <v>-9.26784059314123E-4</v>
      </c>
      <c r="F36" s="44">
        <v>166</v>
      </c>
      <c r="G36" s="44">
        <v>0</v>
      </c>
      <c r="H36" s="44">
        <v>0</v>
      </c>
      <c r="I36" s="43">
        <f t="shared" si="26"/>
        <v>0</v>
      </c>
    </row>
    <row r="37" spans="2:11">
      <c r="B37" s="4" t="s">
        <v>58</v>
      </c>
      <c r="C37" s="45">
        <f>'Автоматизированный расчет'!C38*'Соответствие профилю'!K30/3</f>
        <v>279.19138476697424</v>
      </c>
      <c r="D37" s="42">
        <f t="shared" si="24"/>
        <v>278</v>
      </c>
      <c r="E37" s="43">
        <f t="shared" si="25"/>
        <v>-4.2855567157347174E-3</v>
      </c>
      <c r="F37" s="44">
        <v>278</v>
      </c>
      <c r="G37" s="44">
        <v>0</v>
      </c>
      <c r="H37" s="44">
        <v>0</v>
      </c>
      <c r="I37" s="43">
        <f t="shared" si="26"/>
        <v>0</v>
      </c>
    </row>
    <row r="38" spans="2:11">
      <c r="B38" s="4" t="s">
        <v>59</v>
      </c>
      <c r="C38" s="45">
        <f>'Автоматизированный расчет'!C39*'Соответствие профилю'!K30/3</f>
        <v>69.902912621359221</v>
      </c>
      <c r="D38" s="42">
        <f t="shared" si="24"/>
        <v>70</v>
      </c>
      <c r="E38" s="43">
        <f t="shared" si="25"/>
        <v>1.3869625520110951E-3</v>
      </c>
      <c r="F38" s="44">
        <v>70</v>
      </c>
      <c r="G38" s="44">
        <v>0</v>
      </c>
      <c r="H38" s="44">
        <v>0</v>
      </c>
      <c r="I38" s="43">
        <f t="shared" si="26"/>
        <v>0</v>
      </c>
    </row>
    <row r="39" spans="2:11">
      <c r="B39" s="4" t="s">
        <v>48</v>
      </c>
      <c r="C39" s="45">
        <f>'Автоматизированный расчет'!C40*'Соответствие профилю'!K30/3</f>
        <v>327.84003341562288</v>
      </c>
      <c r="D39" s="42">
        <f t="shared" si="24"/>
        <v>332</v>
      </c>
      <c r="E39" s="43">
        <f t="shared" si="25"/>
        <v>1.2530019832461159E-2</v>
      </c>
      <c r="F39" s="44">
        <v>332</v>
      </c>
      <c r="G39" s="44">
        <v>0</v>
      </c>
      <c r="H39" s="44">
        <v>0</v>
      </c>
      <c r="I39" s="43">
        <f t="shared" si="26"/>
        <v>0</v>
      </c>
    </row>
    <row r="40" spans="2:11">
      <c r="B40" t="s">
        <v>55</v>
      </c>
      <c r="C40" s="45">
        <f>'Автоматизированный расчет'!C41*'Соответствие профилю'!K30/3</f>
        <v>97.297297297297305</v>
      </c>
      <c r="D40" s="42">
        <f t="shared" si="24"/>
        <v>99</v>
      </c>
      <c r="E40" s="43">
        <f t="shared" si="25"/>
        <v>1.7199017199017064E-2</v>
      </c>
      <c r="F40" s="44">
        <v>99</v>
      </c>
      <c r="G40" s="44">
        <v>0</v>
      </c>
      <c r="H40" s="44">
        <v>0</v>
      </c>
      <c r="I40" s="43">
        <f t="shared" si="26"/>
        <v>0</v>
      </c>
    </row>
    <row r="41" spans="2:11">
      <c r="B41" t="s">
        <v>56</v>
      </c>
      <c r="C41" s="45">
        <f>'Автоматизированный расчет'!C42*'Соответствие профилю'!K30/3</f>
        <v>97.297297297297305</v>
      </c>
      <c r="D41" s="42">
        <f t="shared" si="24"/>
        <v>99</v>
      </c>
      <c r="E41" s="43">
        <f t="shared" si="25"/>
        <v>1.7199017199017064E-2</v>
      </c>
      <c r="F41" s="44">
        <v>99</v>
      </c>
      <c r="G41" s="44">
        <v>0</v>
      </c>
      <c r="H41" s="44">
        <v>0</v>
      </c>
      <c r="I41" s="43">
        <f t="shared" si="26"/>
        <v>0</v>
      </c>
    </row>
    <row r="42" spans="2:11">
      <c r="B42" t="s">
        <v>64</v>
      </c>
      <c r="C42" s="45">
        <f>'Автоматизированный расчет'!C43*'Соответствие профилю'!K30/3</f>
        <v>97.297297297297305</v>
      </c>
      <c r="D42" s="42">
        <f t="shared" si="24"/>
        <v>99</v>
      </c>
      <c r="E42" s="43">
        <f t="shared" si="25"/>
        <v>1.7199017199017064E-2</v>
      </c>
      <c r="F42" s="44">
        <v>99</v>
      </c>
      <c r="G42" s="44">
        <v>0</v>
      </c>
      <c r="H42" s="44">
        <v>0</v>
      </c>
      <c r="I42" s="43">
        <f t="shared" si="26"/>
        <v>0</v>
      </c>
    </row>
    <row r="44" spans="2:11">
      <c r="K44" t="s">
        <v>62</v>
      </c>
    </row>
    <row r="45" spans="2:11">
      <c r="B45" s="97" t="s">
        <v>67</v>
      </c>
      <c r="C45" s="97"/>
      <c r="D45" s="97"/>
      <c r="E45" s="97"/>
      <c r="F45" s="97"/>
      <c r="G45" s="97"/>
      <c r="H45" s="97"/>
      <c r="I45" s="97"/>
      <c r="K45">
        <v>4</v>
      </c>
    </row>
    <row r="46" spans="2:11">
      <c r="B46" s="4" t="s">
        <v>8</v>
      </c>
      <c r="C46" s="4" t="s">
        <v>9</v>
      </c>
      <c r="D46" s="4" t="s">
        <v>10</v>
      </c>
      <c r="E46" s="4" t="s">
        <v>11</v>
      </c>
      <c r="F46" s="40" t="s">
        <v>12</v>
      </c>
      <c r="G46" s="40" t="s">
        <v>13</v>
      </c>
      <c r="H46" s="40" t="s">
        <v>14</v>
      </c>
      <c r="I46" s="41" t="s">
        <v>63</v>
      </c>
    </row>
    <row r="47" spans="2:11">
      <c r="B47" s="4" t="s">
        <v>46</v>
      </c>
      <c r="C47" s="45">
        <f>'Автоматизированный расчет'!C33*'Соответствие профилю'!K45/3</f>
        <v>723.52337095749033</v>
      </c>
      <c r="D47" s="42">
        <f>F47</f>
        <v>723</v>
      </c>
      <c r="E47" s="43">
        <f>1-C47/D47</f>
        <v>-7.238879080087024E-4</v>
      </c>
      <c r="F47" s="44">
        <v>723</v>
      </c>
      <c r="G47" s="44">
        <v>0</v>
      </c>
      <c r="H47" s="44">
        <v>0</v>
      </c>
      <c r="I47" s="43">
        <f>G47/(F47+G47+H47)</f>
        <v>0</v>
      </c>
    </row>
    <row r="48" spans="2:11">
      <c r="B48" s="4" t="s">
        <v>47</v>
      </c>
      <c r="C48" s="45">
        <f>'Автоматизированный расчет'!C34*'Соответствие профилю'!K45/3</f>
        <v>593.79364122776053</v>
      </c>
      <c r="D48" s="42">
        <f t="shared" ref="D48:D57" si="27">F48</f>
        <v>596</v>
      </c>
      <c r="E48" s="43">
        <f t="shared" ref="E48:E57" si="28">1-C48/D48</f>
        <v>3.7019442487239429E-3</v>
      </c>
      <c r="F48" s="44">
        <v>596</v>
      </c>
      <c r="G48" s="44">
        <v>0</v>
      </c>
      <c r="H48" s="44">
        <v>0</v>
      </c>
      <c r="I48" s="43">
        <f t="shared" ref="I48:I57" si="29">G48/(F48+G48+H48)</f>
        <v>0</v>
      </c>
    </row>
    <row r="49" spans="2:11">
      <c r="B49" s="4" t="s">
        <v>50</v>
      </c>
      <c r="C49" s="45">
        <f>'Автоматизированный расчет'!C35*'Соответствие профилю'!K45/3</f>
        <v>392.78170478170478</v>
      </c>
      <c r="D49" s="42">
        <f t="shared" si="27"/>
        <v>378</v>
      </c>
      <c r="E49" s="43">
        <f t="shared" si="28"/>
        <v>-3.9105039105039152E-2</v>
      </c>
      <c r="F49" s="44">
        <v>378</v>
      </c>
      <c r="G49" s="44">
        <v>0</v>
      </c>
      <c r="H49" s="44">
        <v>0</v>
      </c>
      <c r="I49" s="43">
        <f t="shared" si="29"/>
        <v>0</v>
      </c>
    </row>
    <row r="50" spans="2:11">
      <c r="B50" s="4" t="s">
        <v>53</v>
      </c>
      <c r="C50" s="45">
        <f>'Автоматизированный расчет'!C36*'Соответствие профилю'!K45/3</f>
        <v>351.26819126819129</v>
      </c>
      <c r="D50" s="42">
        <f t="shared" si="27"/>
        <v>352</v>
      </c>
      <c r="E50" s="43">
        <f t="shared" si="28"/>
        <v>2.0790020790020236E-3</v>
      </c>
      <c r="F50" s="44">
        <v>352</v>
      </c>
      <c r="G50" s="44">
        <v>0</v>
      </c>
      <c r="H50" s="44">
        <v>0</v>
      </c>
      <c r="I50" s="43">
        <f t="shared" si="29"/>
        <v>0</v>
      </c>
    </row>
    <row r="51" spans="2:11">
      <c r="B51" s="4" t="s">
        <v>52</v>
      </c>
      <c r="C51" s="45">
        <f>'Автоматизированный расчет'!C37*'Соответствие профилю'!K45/3</f>
        <v>221.53846153846155</v>
      </c>
      <c r="D51" s="42">
        <f t="shared" si="27"/>
        <v>221</v>
      </c>
      <c r="E51" s="43">
        <f t="shared" si="28"/>
        <v>-2.4364775495997471E-3</v>
      </c>
      <c r="F51" s="44">
        <v>221</v>
      </c>
      <c r="G51" s="44">
        <v>0</v>
      </c>
      <c r="H51" s="44">
        <v>0</v>
      </c>
      <c r="I51" s="43">
        <f t="shared" si="29"/>
        <v>0</v>
      </c>
    </row>
    <row r="52" spans="2:11">
      <c r="B52" s="4" t="s">
        <v>58</v>
      </c>
      <c r="C52" s="45">
        <f>'Автоматизированный расчет'!C38*'Соответствие профилю'!K45/3</f>
        <v>372.25517968929898</v>
      </c>
      <c r="D52" s="42">
        <f t="shared" si="27"/>
        <v>373</v>
      </c>
      <c r="E52" s="43">
        <f t="shared" si="28"/>
        <v>1.9968372941046031E-3</v>
      </c>
      <c r="F52" s="44">
        <v>373</v>
      </c>
      <c r="G52" s="44">
        <v>0</v>
      </c>
      <c r="H52" s="44">
        <v>0</v>
      </c>
      <c r="I52" s="43">
        <f t="shared" si="29"/>
        <v>0</v>
      </c>
    </row>
    <row r="53" spans="2:11">
      <c r="B53" s="4" t="s">
        <v>59</v>
      </c>
      <c r="C53" s="45">
        <f>'Автоматизированный расчет'!C39*'Соответствие профилю'!K45/3</f>
        <v>93.203883495145632</v>
      </c>
      <c r="D53" s="42">
        <f t="shared" si="27"/>
        <v>94</v>
      </c>
      <c r="E53" s="43">
        <f t="shared" si="28"/>
        <v>8.4693245197272615E-3</v>
      </c>
      <c r="F53" s="44">
        <v>94</v>
      </c>
      <c r="G53" s="44">
        <v>0</v>
      </c>
      <c r="H53" s="44">
        <v>0</v>
      </c>
      <c r="I53" s="43">
        <f t="shared" si="29"/>
        <v>0</v>
      </c>
    </row>
    <row r="54" spans="2:11">
      <c r="B54" s="4" t="s">
        <v>48</v>
      </c>
      <c r="C54" s="45">
        <f>'Автоматизированный расчет'!C40*'Соответствие профилю'!K45/3</f>
        <v>437.12004455416383</v>
      </c>
      <c r="D54" s="42">
        <f t="shared" si="27"/>
        <v>448</v>
      </c>
      <c r="E54" s="43">
        <f t="shared" si="28"/>
        <v>2.4285614834455793E-2</v>
      </c>
      <c r="F54" s="44">
        <v>448</v>
      </c>
      <c r="G54" s="44">
        <v>0</v>
      </c>
      <c r="H54" s="44">
        <v>0</v>
      </c>
      <c r="I54" s="43">
        <f t="shared" si="29"/>
        <v>0</v>
      </c>
    </row>
    <row r="55" spans="2:11">
      <c r="B55" t="s">
        <v>55</v>
      </c>
      <c r="C55" s="45">
        <f>'Автоматизированный расчет'!C41*'Соответствие профилю'!K45/3</f>
        <v>129.72972972972974</v>
      </c>
      <c r="D55" s="42">
        <f t="shared" si="27"/>
        <v>130</v>
      </c>
      <c r="E55" s="43">
        <f t="shared" si="28"/>
        <v>2.0790020790020236E-3</v>
      </c>
      <c r="F55" s="44">
        <v>130</v>
      </c>
      <c r="G55" s="44">
        <v>0</v>
      </c>
      <c r="H55" s="44">
        <v>0</v>
      </c>
      <c r="I55" s="43">
        <f t="shared" si="29"/>
        <v>0</v>
      </c>
    </row>
    <row r="56" spans="2:11">
      <c r="B56" t="s">
        <v>56</v>
      </c>
      <c r="C56" s="45">
        <f>'Автоматизированный расчет'!C42*'Соответствие профилю'!K45/3</f>
        <v>129.72972972972974</v>
      </c>
      <c r="D56" s="42">
        <f t="shared" si="27"/>
        <v>130</v>
      </c>
      <c r="E56" s="43">
        <f t="shared" si="28"/>
        <v>2.0790020790020236E-3</v>
      </c>
      <c r="F56" s="44">
        <v>130</v>
      </c>
      <c r="G56" s="44">
        <v>0</v>
      </c>
      <c r="H56" s="44">
        <v>0</v>
      </c>
      <c r="I56" s="43">
        <f t="shared" si="29"/>
        <v>0</v>
      </c>
    </row>
    <row r="57" spans="2:11">
      <c r="B57" t="s">
        <v>64</v>
      </c>
      <c r="C57" s="45">
        <f>'Автоматизированный расчет'!C43*'Соответствие профилю'!K45/3</f>
        <v>129.72972972972974</v>
      </c>
      <c r="D57" s="42">
        <f t="shared" si="27"/>
        <v>132</v>
      </c>
      <c r="E57" s="43">
        <f t="shared" si="28"/>
        <v>1.7199017199017064E-2</v>
      </c>
      <c r="F57" s="44">
        <v>132</v>
      </c>
      <c r="G57" s="44">
        <v>0</v>
      </c>
      <c r="H57" s="44">
        <v>0</v>
      </c>
      <c r="I57" s="43">
        <f t="shared" si="29"/>
        <v>0</v>
      </c>
    </row>
    <row r="59" spans="2:11">
      <c r="K59" t="s">
        <v>62</v>
      </c>
    </row>
    <row r="60" spans="2:11">
      <c r="B60" s="97" t="s">
        <v>81</v>
      </c>
      <c r="C60" s="97"/>
      <c r="D60" s="97"/>
      <c r="E60" s="97"/>
      <c r="F60" s="97"/>
      <c r="G60" s="97"/>
      <c r="H60" s="97"/>
      <c r="I60" s="97"/>
      <c r="K60">
        <v>5</v>
      </c>
    </row>
    <row r="61" spans="2:11">
      <c r="B61" s="4" t="s">
        <v>8</v>
      </c>
      <c r="C61" s="4" t="s">
        <v>9</v>
      </c>
      <c r="D61" s="4" t="s">
        <v>10</v>
      </c>
      <c r="E61" s="4" t="s">
        <v>11</v>
      </c>
      <c r="F61" s="40" t="s">
        <v>12</v>
      </c>
      <c r="G61" s="40" t="s">
        <v>13</v>
      </c>
      <c r="H61" s="40" t="s">
        <v>14</v>
      </c>
      <c r="I61" s="41" t="s">
        <v>63</v>
      </c>
    </row>
    <row r="62" spans="2:11">
      <c r="B62" s="4" t="s">
        <v>46</v>
      </c>
      <c r="C62" s="45">
        <f>'Автоматизированный расчет'!C33*'Соответствие профилю'!K60/3</f>
        <v>904.40421369686283</v>
      </c>
      <c r="D62" s="42">
        <f>F62</f>
        <v>904</v>
      </c>
      <c r="E62" s="43">
        <f>1-C62/D62</f>
        <v>-4.4713904520232717E-4</v>
      </c>
      <c r="F62" s="44">
        <v>904</v>
      </c>
      <c r="G62" s="44">
        <v>0</v>
      </c>
      <c r="H62" s="44">
        <v>0</v>
      </c>
      <c r="I62" s="43">
        <f>G62/(F62+G62+H62)</f>
        <v>0</v>
      </c>
    </row>
    <row r="63" spans="2:11">
      <c r="B63" s="4" t="s">
        <v>47</v>
      </c>
      <c r="C63" s="45">
        <f>'Автоматизированный расчет'!C34*'Соответствие профилю'!K60/3</f>
        <v>742.24205153470075</v>
      </c>
      <c r="D63" s="42">
        <f t="shared" ref="D63:D72" si="30">F63</f>
        <v>744</v>
      </c>
      <c r="E63" s="43">
        <f t="shared" ref="E63:E72" si="31">1-C63/D63</f>
        <v>2.3628339587355995E-3</v>
      </c>
      <c r="F63" s="44">
        <v>744</v>
      </c>
      <c r="G63" s="44">
        <v>0</v>
      </c>
      <c r="H63" s="44">
        <v>0</v>
      </c>
      <c r="I63" s="43">
        <f t="shared" ref="I63:I72" si="32">G63/(F63+G63+H63)</f>
        <v>0</v>
      </c>
    </row>
    <row r="64" spans="2:11">
      <c r="B64" s="4" t="s">
        <v>50</v>
      </c>
      <c r="C64" s="45">
        <f>'Автоматизированный расчет'!C35*'Соответствие профилю'!K60/3</f>
        <v>490.97713097713103</v>
      </c>
      <c r="D64" s="42">
        <f t="shared" si="30"/>
        <v>470</v>
      </c>
      <c r="E64" s="43">
        <f t="shared" si="31"/>
        <v>-4.4632193568363787E-2</v>
      </c>
      <c r="F64" s="44">
        <v>470</v>
      </c>
      <c r="G64" s="44">
        <v>0</v>
      </c>
      <c r="H64" s="44">
        <v>0</v>
      </c>
      <c r="I64" s="43">
        <f t="shared" si="32"/>
        <v>0</v>
      </c>
    </row>
    <row r="65" spans="2:9">
      <c r="B65" s="4" t="s">
        <v>53</v>
      </c>
      <c r="C65" s="45">
        <f>'Автоматизированный расчет'!C36*'Соответствие профилю'!K60/3</f>
        <v>439.08523908523915</v>
      </c>
      <c r="D65" s="42">
        <f t="shared" si="30"/>
        <v>437</v>
      </c>
      <c r="E65" s="43">
        <f t="shared" si="31"/>
        <v>-4.7717141538652363E-3</v>
      </c>
      <c r="F65" s="44">
        <v>437</v>
      </c>
      <c r="G65" s="44">
        <v>0</v>
      </c>
      <c r="H65" s="44">
        <v>0</v>
      </c>
      <c r="I65" s="43">
        <f t="shared" si="32"/>
        <v>0</v>
      </c>
    </row>
    <row r="66" spans="2:9">
      <c r="B66" s="4" t="s">
        <v>52</v>
      </c>
      <c r="C66" s="45">
        <f>'Автоматизированный расчет'!C37*'Соответствие профилю'!K60/3</f>
        <v>276.92307692307696</v>
      </c>
      <c r="D66" s="42">
        <f t="shared" si="30"/>
        <v>276</v>
      </c>
      <c r="E66" s="43">
        <f t="shared" si="31"/>
        <v>-3.3444816053513904E-3</v>
      </c>
      <c r="F66" s="44">
        <v>276</v>
      </c>
      <c r="G66" s="44">
        <v>0</v>
      </c>
      <c r="H66" s="44">
        <v>0</v>
      </c>
      <c r="I66" s="43">
        <f t="shared" si="32"/>
        <v>0</v>
      </c>
    </row>
    <row r="67" spans="2:9">
      <c r="B67" s="4" t="s">
        <v>58</v>
      </c>
      <c r="C67" s="45">
        <f>'Автоматизированный расчет'!C38*'Соответствие профилю'!K60/3</f>
        <v>465.31897461162379</v>
      </c>
      <c r="D67" s="42">
        <f t="shared" si="30"/>
        <v>465</v>
      </c>
      <c r="E67" s="43">
        <f t="shared" si="31"/>
        <v>-6.8596690671784977E-4</v>
      </c>
      <c r="F67" s="44">
        <v>465</v>
      </c>
      <c r="G67" s="44">
        <v>0</v>
      </c>
      <c r="H67" s="44">
        <v>0</v>
      </c>
      <c r="I67" s="43">
        <f t="shared" si="32"/>
        <v>0</v>
      </c>
    </row>
    <row r="68" spans="2:9">
      <c r="B68" s="4" t="s">
        <v>59</v>
      </c>
      <c r="C68" s="45">
        <f>'Автоматизированный расчет'!C39*'Соответствие профилю'!K60/3</f>
        <v>116.50485436893204</v>
      </c>
      <c r="D68" s="42">
        <f t="shared" si="30"/>
        <v>117</v>
      </c>
      <c r="E68" s="43">
        <f t="shared" si="31"/>
        <v>4.2320139407517887E-3</v>
      </c>
      <c r="F68" s="44">
        <v>117</v>
      </c>
      <c r="G68" s="44">
        <v>0</v>
      </c>
      <c r="H68" s="44">
        <v>0</v>
      </c>
      <c r="I68" s="43">
        <f t="shared" si="32"/>
        <v>0</v>
      </c>
    </row>
    <row r="69" spans="2:9">
      <c r="B69" s="4" t="s">
        <v>48</v>
      </c>
      <c r="C69" s="45">
        <f>'Автоматизированный расчет'!C40*'Соответствие профилю'!K60/3</f>
        <v>546.40005569270477</v>
      </c>
      <c r="D69" s="42">
        <f t="shared" si="30"/>
        <v>558</v>
      </c>
      <c r="E69" s="43">
        <f t="shared" si="31"/>
        <v>2.0788430658235213E-2</v>
      </c>
      <c r="F69" s="44">
        <v>558</v>
      </c>
      <c r="G69" s="44">
        <v>0</v>
      </c>
      <c r="H69" s="44">
        <v>0</v>
      </c>
      <c r="I69" s="43">
        <f t="shared" si="32"/>
        <v>0</v>
      </c>
    </row>
    <row r="70" spans="2:9">
      <c r="B70" t="s">
        <v>55</v>
      </c>
      <c r="C70" s="45">
        <f>'Автоматизированный расчет'!C41*'Соответствие профилю'!K60/3</f>
        <v>162.16216216216216</v>
      </c>
      <c r="D70" s="42">
        <f t="shared" si="30"/>
        <v>162</v>
      </c>
      <c r="E70" s="43">
        <f t="shared" si="31"/>
        <v>-1.0010010010010895E-3</v>
      </c>
      <c r="F70" s="44">
        <v>162</v>
      </c>
      <c r="G70" s="44">
        <v>0</v>
      </c>
      <c r="H70" s="44">
        <v>0</v>
      </c>
      <c r="I70" s="43">
        <f t="shared" si="32"/>
        <v>0</v>
      </c>
    </row>
    <row r="71" spans="2:9">
      <c r="B71" t="s">
        <v>56</v>
      </c>
      <c r="C71" s="45">
        <f>'Автоматизированный расчет'!C42*'Соответствие профилю'!K60/3</f>
        <v>162.16216216216216</v>
      </c>
      <c r="D71" s="42">
        <f t="shared" si="30"/>
        <v>162</v>
      </c>
      <c r="E71" s="43">
        <f t="shared" si="31"/>
        <v>-1.0010010010010895E-3</v>
      </c>
      <c r="F71" s="44">
        <v>162</v>
      </c>
      <c r="G71" s="44">
        <v>0</v>
      </c>
      <c r="H71" s="44">
        <v>0</v>
      </c>
      <c r="I71" s="43">
        <f t="shared" si="32"/>
        <v>0</v>
      </c>
    </row>
    <row r="72" spans="2:9">
      <c r="B72" t="s">
        <v>64</v>
      </c>
      <c r="C72" s="45">
        <f>'Автоматизированный расчет'!C43*'Соответствие профилю'!K60/3</f>
        <v>162.16216216216216</v>
      </c>
      <c r="D72" s="42">
        <f t="shared" si="30"/>
        <v>164</v>
      </c>
      <c r="E72" s="43">
        <f t="shared" si="31"/>
        <v>1.1206328279498967E-2</v>
      </c>
      <c r="F72" s="44">
        <v>164</v>
      </c>
      <c r="G72" s="44">
        <v>0</v>
      </c>
      <c r="H72" s="44">
        <v>0</v>
      </c>
      <c r="I72" s="43">
        <f t="shared" si="32"/>
        <v>0</v>
      </c>
    </row>
  </sheetData>
  <mergeCells count="5">
    <mergeCell ref="B2:I2"/>
    <mergeCell ref="B15:I15"/>
    <mergeCell ref="B30:I30"/>
    <mergeCell ref="B60:I60"/>
    <mergeCell ref="B45:I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Статистика</vt:lpstr>
      <vt:lpstr>Автоматизированный расчет</vt:lpstr>
      <vt:lpstr>Соответствие профилю х2</vt:lpstr>
      <vt:lpstr>Соответствие профилю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fikser</cp:lastModifiedBy>
  <dcterms:created xsi:type="dcterms:W3CDTF">2015-06-05T18:19:34Z</dcterms:created>
  <dcterms:modified xsi:type="dcterms:W3CDTF">2021-06-14T07:47:52Z</dcterms:modified>
</cp:coreProperties>
</file>