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ikser\Desktop\HomeWork_IBS\Data\"/>
    </mc:Choice>
  </mc:AlternateContent>
  <bookViews>
    <workbookView xWindow="0" yWindow="0" windowWidth="23040" windowHeight="9210" activeTab="1"/>
  </bookViews>
  <sheets>
    <sheet name="Статистика" sheetId="4" r:id="rId1"/>
    <sheet name="Автоматизированный расчет" sheetId="3" r:id="rId2"/>
    <sheet name="Шаблоны соотвествие профилю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3" l="1"/>
  <c r="E24" i="3"/>
  <c r="F24" i="3" s="1"/>
  <c r="D23" i="3"/>
  <c r="E23" i="3"/>
  <c r="F23" i="3" s="1"/>
  <c r="D14" i="3"/>
  <c r="E14" i="3"/>
  <c r="F14" i="3" s="1"/>
  <c r="D17" i="3"/>
  <c r="E17" i="3"/>
  <c r="F17" i="3" s="1"/>
  <c r="D5" i="3"/>
  <c r="E5" i="3"/>
  <c r="F5" i="3" s="1"/>
  <c r="H23" i="3" l="1"/>
  <c r="H24" i="3"/>
  <c r="H14" i="3"/>
  <c r="H17" i="3"/>
  <c r="H5" i="3"/>
  <c r="D25" i="3" l="1"/>
  <c r="E25" i="3"/>
  <c r="F25" i="3" s="1"/>
  <c r="H25" i="3" l="1"/>
  <c r="B45" i="3" l="1"/>
  <c r="C44" i="3"/>
  <c r="C41" i="3"/>
  <c r="C42" i="3"/>
  <c r="C43" i="3"/>
  <c r="F43" i="3" l="1"/>
  <c r="H43" i="3" s="1"/>
  <c r="F42" i="3"/>
  <c r="H42" i="3" s="1"/>
  <c r="F41" i="3"/>
  <c r="H41" i="3" s="1"/>
  <c r="F44" i="3"/>
  <c r="H44" i="3" s="1"/>
  <c r="C34" i="3"/>
  <c r="D34" i="3" l="1"/>
  <c r="C35" i="3"/>
  <c r="F35" i="3" l="1"/>
  <c r="D35" i="3"/>
  <c r="C36" i="3"/>
  <c r="F36" i="3" l="1"/>
  <c r="D36" i="3"/>
  <c r="C37" i="3"/>
  <c r="F37" i="3" l="1"/>
  <c r="D37" i="3"/>
  <c r="C38" i="3"/>
  <c r="F38" i="3" l="1"/>
  <c r="D38" i="3"/>
  <c r="C39" i="3"/>
  <c r="F39" i="3" l="1"/>
  <c r="D39" i="3"/>
  <c r="C40" i="3"/>
  <c r="F40" i="3" l="1"/>
  <c r="C45" i="3"/>
  <c r="D45" i="3" s="1"/>
  <c r="D40" i="3"/>
  <c r="D41" i="3"/>
  <c r="D22" i="3"/>
  <c r="E22" i="3"/>
  <c r="F22" i="3" s="1"/>
  <c r="D42" i="3" l="1"/>
  <c r="H22" i="3"/>
  <c r="B13" i="4"/>
  <c r="D44" i="3" l="1"/>
  <c r="D12" i="3"/>
  <c r="D11" i="3"/>
  <c r="D13" i="3"/>
  <c r="D20" i="3"/>
  <c r="D21" i="3"/>
  <c r="D26" i="3"/>
  <c r="E2" i="3"/>
  <c r="F2" i="3" s="1"/>
  <c r="D43" i="3" l="1"/>
  <c r="W2" i="3"/>
  <c r="V3" i="3" s="1"/>
  <c r="S4" i="3"/>
  <c r="P3" i="3"/>
  <c r="P2" i="3" l="1"/>
  <c r="P4" i="3"/>
  <c r="P5" i="3"/>
  <c r="P6" i="3"/>
  <c r="D15" i="3"/>
  <c r="D19" i="3"/>
  <c r="D2" i="3"/>
  <c r="V2" i="3"/>
  <c r="S2" i="3"/>
  <c r="U2" i="3" s="1"/>
  <c r="S6" i="3"/>
  <c r="S5" i="3"/>
  <c r="U4" i="3"/>
  <c r="S3" i="3"/>
  <c r="U3" i="3" s="1"/>
  <c r="D8" i="3" s="1"/>
  <c r="F34" i="3" l="1"/>
  <c r="H34" i="3" s="1"/>
  <c r="U6" i="3"/>
  <c r="U5" i="3"/>
  <c r="D4" i="3"/>
  <c r="H36" i="3"/>
  <c r="H38" i="3"/>
  <c r="H37" i="3"/>
  <c r="H40" i="3"/>
  <c r="H39" i="3"/>
  <c r="H35" i="3"/>
  <c r="E26" i="3"/>
  <c r="F26" i="3" s="1"/>
  <c r="E18" i="3"/>
  <c r="F18" i="3" s="1"/>
  <c r="E13" i="3"/>
  <c r="F13" i="3" s="1"/>
  <c r="D3" i="3"/>
  <c r="D18" i="3"/>
  <c r="D10" i="3"/>
  <c r="D6" i="3"/>
  <c r="D7" i="3"/>
  <c r="D16" i="3"/>
  <c r="D9" i="3"/>
  <c r="E10" i="3"/>
  <c r="F10" i="3" s="1"/>
  <c r="E6" i="3"/>
  <c r="F6" i="3" s="1"/>
  <c r="E21" i="3"/>
  <c r="F21" i="3" s="1"/>
  <c r="E16" i="3"/>
  <c r="F16" i="3" s="1"/>
  <c r="E12" i="3"/>
  <c r="F12" i="3" s="1"/>
  <c r="E9" i="3"/>
  <c r="F9" i="3" s="1"/>
  <c r="E20" i="3"/>
  <c r="E11" i="3"/>
  <c r="E8" i="3"/>
  <c r="E4" i="3"/>
  <c r="F4" i="3" s="1"/>
  <c r="H2" i="3"/>
  <c r="E19" i="3"/>
  <c r="E15" i="3"/>
  <c r="E7" i="3"/>
  <c r="F7" i="3" s="1"/>
  <c r="E3" i="3"/>
  <c r="F3" i="3" s="1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F11" i="3" l="1"/>
  <c r="H11" i="3" s="1"/>
  <c r="F19" i="3"/>
  <c r="H19" i="3" s="1"/>
  <c r="F8" i="3"/>
  <c r="H8" i="3" s="1"/>
  <c r="F20" i="3"/>
  <c r="H20" i="3" s="1"/>
  <c r="F15" i="3"/>
  <c r="H15" i="3" s="1"/>
  <c r="U7" i="3"/>
  <c r="H3" i="3"/>
  <c r="H4" i="3"/>
  <c r="H26" i="3"/>
  <c r="H10" i="3"/>
  <c r="H13" i="3"/>
  <c r="H18" i="3"/>
  <c r="H6" i="3"/>
  <c r="H21" i="3"/>
  <c r="H12" i="3"/>
  <c r="H9" i="3"/>
  <c r="H7" i="3"/>
  <c r="H16" i="3"/>
  <c r="V7" i="3"/>
  <c r="I40" i="2"/>
  <c r="I44" i="2"/>
  <c r="I41" i="2"/>
  <c r="I32" i="2"/>
  <c r="I31" i="2"/>
  <c r="I30" i="2"/>
  <c r="I29" i="2"/>
  <c r="I28" i="2"/>
  <c r="I27" i="2"/>
  <c r="I26" i="2"/>
</calcChain>
</file>

<file path=xl/sharedStrings.xml><?xml version="1.0" encoding="utf-8"?>
<sst xmlns="http://schemas.openxmlformats.org/spreadsheetml/2006/main" count="197" uniqueCount="82">
  <si>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</si>
  <si>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</si>
  <si>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</si>
  <si>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</si>
  <si>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</si>
  <si>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</si>
  <si>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</si>
  <si>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</si>
  <si>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</si>
  <si>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</si>
  <si>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</si>
  <si>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</si>
  <si>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</si>
  <si>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</si>
  <si>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</si>
  <si>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</si>
  <si>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</si>
  <si>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</si>
  <si>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</si>
  <si>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</si>
  <si>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</si>
  <si>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</si>
  <si>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</si>
  <si>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</si>
  <si>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</si>
  <si>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</si>
  <si>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</si>
  <si>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</si>
  <si>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</si>
  <si>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</si>
  <si>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</si>
  <si>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</si>
  <si>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</si>
  <si>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</si>
  <si>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</si>
  <si>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</si>
  <si>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</si>
  <si>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</si>
  <si>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</si>
  <si>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</si>
  <si>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</si>
  <si>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</si>
  <si>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</si>
  <si>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</si>
  <si>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</si>
  <si>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</si>
  <si>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</si>
  <si>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</si>
  <si>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</si>
  <si>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</si>
  <si>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</si>
  <si>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</si>
  <si>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</si>
  <si>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</si>
  <si>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</si>
  <si>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</si>
  <si>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</si>
  <si>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</si>
  <si>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</si>
  <si>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</si>
  <si>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</si>
  <si>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</si>
  <si>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Перход на страницу регистрации</t>
  </si>
  <si>
    <t>Заполнение полей регистарции</t>
  </si>
  <si>
    <t>Переход на следуюущий эран после регистарции</t>
  </si>
  <si>
    <t>Welcome_page</t>
  </si>
  <si>
    <t>Login</t>
  </si>
  <si>
    <t>Sign_off</t>
  </si>
  <si>
    <t>S1_Login</t>
  </si>
  <si>
    <t>Go_to_flights</t>
  </si>
  <si>
    <t>S2_FlightReservation</t>
  </si>
  <si>
    <t>Reserve_flight</t>
  </si>
  <si>
    <t>Find_flight</t>
  </si>
  <si>
    <t>S3_UserRegestration</t>
  </si>
  <si>
    <t xml:space="preserve">Welcome_page </t>
  </si>
  <si>
    <t>Go_to_sign_up_page</t>
  </si>
  <si>
    <t>Fill_sign_up_values</t>
  </si>
  <si>
    <t>S4_DeleteFlight</t>
  </si>
  <si>
    <t>Go_to_itinerary</t>
  </si>
  <si>
    <t>Delete_flight</t>
  </si>
  <si>
    <t>S5_CheckItinerary</t>
  </si>
  <si>
    <t>Submit_regisration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</si>
</sst>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1" fontId="26" fillId="0" borderId="0" xfId="0" applyNumberFormat="1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40" borderId="0" xfId="0" applyFill="1" applyBorder="1"/>
    <xf numFmtId="0" fontId="0" fillId="0" borderId="0" xfId="0" applyBorder="1"/>
    <xf numFmtId="0" fontId="6" fillId="2" borderId="3" xfId="1" applyBorder="1"/>
    <xf numFmtId="0" fontId="24" fillId="14" borderId="3" xfId="22" applyBorder="1"/>
    <xf numFmtId="0" fontId="24" fillId="22" borderId="3" xfId="30" applyBorder="1"/>
    <xf numFmtId="0" fontId="24" fillId="10" borderId="3" xfId="18" applyBorder="1"/>
    <xf numFmtId="0" fontId="24" fillId="30" borderId="3" xfId="38" applyBorder="1"/>
    <xf numFmtId="0" fontId="24" fillId="18" borderId="3" xfId="26" applyBorder="1"/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kser" refreshedDate="44350.430375925927" createdVersion="6" refreshedVersion="6" minRefreshableVersion="3" recordCount="25">
  <cacheSource type="worksheet">
    <worksheetSource ref="A1:H26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Welcome_page"/>
        <s v="Login"/>
        <s v="Go_to_itinerary"/>
        <s v="Sign_off"/>
        <s v="Go_to_flights"/>
        <s v="Find_flight"/>
        <s v="Reserve_flight"/>
        <s v="Welcome_page "/>
        <s v="Go_to_sign_up_page"/>
        <s v="Fill_sign_up_values"/>
        <s v="Submit_regisration"/>
        <s v="Delete_flight"/>
        <m u="1"/>
      </sharedItems>
    </cacheField>
    <cacheField name="count" numFmtId="0">
      <sharedItems containsSemiMixedTypes="0" containsString="0" containsNumber="1" minValue="0.5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245"/>
    </cacheField>
    <cacheField name="одним пользователем в минуту" numFmtId="2">
      <sharedItems containsSemiMixedTypes="0" containsString="0" containsNumber="1" minValue="0.24489795918367346" maxValue="1.6216216216216217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14.693877551020408" maxValue="194.594594594594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S1_Login"/>
    <x v="0"/>
    <n v="1"/>
    <n v="1"/>
    <n v="245"/>
    <n v="0.24489795918367346"/>
    <n v="60"/>
    <n v="14.693877551020408"/>
  </r>
  <r>
    <s v="S1_Login"/>
    <x v="1"/>
    <n v="1"/>
    <n v="1"/>
    <n v="245"/>
    <n v="0.24489795918367346"/>
    <n v="60"/>
    <n v="14.693877551020408"/>
  </r>
  <r>
    <s v="S1_Login"/>
    <x v="2"/>
    <n v="1"/>
    <n v="1"/>
    <n v="245"/>
    <n v="0.24489795918367346"/>
    <n v="60"/>
    <n v="14.693877551020408"/>
  </r>
  <r>
    <s v="S1_Login"/>
    <x v="3"/>
    <n v="1"/>
    <n v="1"/>
    <n v="245"/>
    <n v="0.24489795918367346"/>
    <n v="60"/>
    <n v="14.693877551020408"/>
  </r>
  <r>
    <s v="S2_FlightReservation"/>
    <x v="0"/>
    <n v="1"/>
    <n v="3"/>
    <n v="65"/>
    <n v="0.92307692307692313"/>
    <n v="60"/>
    <n v="166.15384615384616"/>
  </r>
  <r>
    <s v="S2_FlightReservation"/>
    <x v="1"/>
    <n v="1"/>
    <n v="3"/>
    <n v="65"/>
    <n v="0.92307692307692313"/>
    <n v="60"/>
    <n v="166.15384615384616"/>
  </r>
  <r>
    <s v="S2_FlightReservation"/>
    <x v="4"/>
    <n v="1"/>
    <n v="3"/>
    <n v="65"/>
    <n v="0.92307692307692313"/>
    <n v="60"/>
    <n v="166.15384615384616"/>
  </r>
  <r>
    <s v="S2_FlightReservation"/>
    <x v="5"/>
    <n v="1"/>
    <n v="3"/>
    <n v="65"/>
    <n v="0.92307692307692313"/>
    <n v="60"/>
    <n v="166.15384615384616"/>
  </r>
  <r>
    <s v="S2_FlightReservation"/>
    <x v="6"/>
    <n v="1"/>
    <n v="3"/>
    <n v="65"/>
    <n v="0.92307692307692313"/>
    <n v="60"/>
    <n v="166.15384615384616"/>
  </r>
  <r>
    <s v="S3_UserRegestration"/>
    <x v="7"/>
    <n v="1"/>
    <n v="2"/>
    <n v="74"/>
    <n v="0.81081081081081086"/>
    <n v="60"/>
    <n v="97.297297297297305"/>
  </r>
  <r>
    <s v="S3_UserRegestration"/>
    <x v="8"/>
    <n v="1"/>
    <n v="2"/>
    <n v="74"/>
    <n v="0.81081081081081086"/>
    <n v="60"/>
    <n v="97.297297297297305"/>
  </r>
  <r>
    <s v="S3_UserRegestration"/>
    <x v="9"/>
    <n v="1"/>
    <n v="2"/>
    <n v="74"/>
    <n v="0.81081081081081086"/>
    <n v="60"/>
    <n v="97.297297297297305"/>
  </r>
  <r>
    <s v="S3_UserRegestration"/>
    <x v="10"/>
    <n v="1"/>
    <n v="2"/>
    <n v="74"/>
    <n v="0.81081081081081086"/>
    <n v="60"/>
    <n v="97.297297297297305"/>
  </r>
  <r>
    <s v="S3_UserRegestration"/>
    <x v="3"/>
    <n v="0.5"/>
    <n v="2"/>
    <n v="74"/>
    <n v="0.40540540540540543"/>
    <n v="60"/>
    <n v="48.648648648648653"/>
  </r>
  <r>
    <s v="S4_DeleteFlight"/>
    <x v="0"/>
    <n v="1"/>
    <n v="2"/>
    <n v="103"/>
    <n v="0.58252427184466016"/>
    <n v="60"/>
    <n v="69.902912621359221"/>
  </r>
  <r>
    <s v="S4_DeleteFlight"/>
    <x v="1"/>
    <n v="1"/>
    <n v="2"/>
    <n v="103"/>
    <n v="0.58252427184466016"/>
    <n v="60"/>
    <n v="69.902912621359221"/>
  </r>
  <r>
    <s v="S4_DeleteFlight"/>
    <x v="2"/>
    <n v="1"/>
    <n v="2"/>
    <n v="103"/>
    <n v="0.58252427184466016"/>
    <n v="60"/>
    <n v="69.902912621359221"/>
  </r>
  <r>
    <s v="S4_DeleteFlight"/>
    <x v="11"/>
    <n v="1"/>
    <n v="2"/>
    <n v="103"/>
    <n v="0.58252427184466016"/>
    <n v="60"/>
    <n v="69.902912621359221"/>
  </r>
  <r>
    <s v="S4_DeleteFlight"/>
    <x v="3"/>
    <n v="1"/>
    <n v="2"/>
    <n v="103"/>
    <n v="0.58252427184466016"/>
    <n v="60"/>
    <n v="69.902912621359221"/>
  </r>
  <r>
    <s v="S5_CheckItinerary"/>
    <x v="0"/>
    <n v="1"/>
    <n v="2"/>
    <n v="37"/>
    <n v="1.6216216216216217"/>
    <n v="60"/>
    <n v="194.59459459459461"/>
  </r>
  <r>
    <s v="S5_CheckItinerary"/>
    <x v="1"/>
    <n v="1"/>
    <n v="2"/>
    <n v="37"/>
    <n v="1.6216216216216217"/>
    <n v="60"/>
    <n v="194.59459459459461"/>
  </r>
  <r>
    <s v="S5_CheckItinerary"/>
    <x v="4"/>
    <n v="0.66"/>
    <n v="2"/>
    <n v="37"/>
    <n v="1.0702702702702704"/>
    <n v="60"/>
    <n v="128.43243243243245"/>
  </r>
  <r>
    <s v="S5_CheckItinerary"/>
    <x v="5"/>
    <n v="0.5"/>
    <n v="2"/>
    <n v="37"/>
    <n v="0.81081081081081086"/>
    <n v="60"/>
    <n v="97.297297297297305"/>
  </r>
  <r>
    <s v="S5_CheckItinerary"/>
    <x v="2"/>
    <n v="1"/>
    <n v="2"/>
    <n v="37"/>
    <n v="1.6216216216216217"/>
    <n v="60"/>
    <n v="194.59459459459461"/>
  </r>
  <r>
    <s v="S5_CheckItinerary"/>
    <x v="3"/>
    <n v="1"/>
    <n v="2"/>
    <n v="37"/>
    <n v="1.6216216216216217"/>
    <n v="60"/>
    <n v="194.59459459459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0"/>
        <item x="1"/>
        <item x="3"/>
        <item x="4"/>
        <item x="5"/>
        <item x="6"/>
        <item x="7"/>
        <item x="8"/>
        <item x="9"/>
        <item x="2"/>
        <item x="11"/>
        <item x="10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9" sqref="B19"/>
    </sheetView>
  </sheetViews>
  <sheetFormatPr defaultColWidth="11.42578125" defaultRowHeight="15" x14ac:dyDescent="0.25"/>
  <cols>
    <col min="1" max="1" width="57.85546875" customWidth="1"/>
    <col min="2" max="2" width="45.28515625" customWidth="1"/>
  </cols>
  <sheetData>
    <row r="1" spans="1:2" ht="37.5" x14ac:dyDescent="0.25">
      <c r="A1" s="40" t="s">
        <v>39</v>
      </c>
      <c r="B1" s="40" t="s">
        <v>58</v>
      </c>
    </row>
    <row r="2" spans="1:2" ht="18.75" x14ac:dyDescent="0.25">
      <c r="A2" s="40" t="s">
        <v>61</v>
      </c>
      <c r="B2" s="42">
        <v>450</v>
      </c>
    </row>
    <row r="3" spans="1:2" ht="18.75" x14ac:dyDescent="0.25">
      <c r="A3" s="41" t="s">
        <v>0</v>
      </c>
      <c r="B3" s="42">
        <v>422</v>
      </c>
    </row>
    <row r="4" spans="1:2" ht="18.75" x14ac:dyDescent="0.25">
      <c r="A4" s="41" t="s">
        <v>8</v>
      </c>
      <c r="B4" s="42">
        <v>282</v>
      </c>
    </row>
    <row r="5" spans="1:2" ht="18.75" x14ac:dyDescent="0.25">
      <c r="A5" s="41" t="s">
        <v>9</v>
      </c>
      <c r="B5" s="42">
        <v>251</v>
      </c>
    </row>
    <row r="6" spans="1:2" ht="18.75" x14ac:dyDescent="0.25">
      <c r="A6" s="41" t="s">
        <v>3</v>
      </c>
      <c r="B6" s="42">
        <v>175</v>
      </c>
    </row>
    <row r="7" spans="1:2" ht="18.75" x14ac:dyDescent="0.25">
      <c r="A7" s="41" t="s">
        <v>4</v>
      </c>
      <c r="B7" s="42">
        <v>280</v>
      </c>
    </row>
    <row r="8" spans="1:2" ht="18.75" x14ac:dyDescent="0.25">
      <c r="A8" s="41" t="s">
        <v>10</v>
      </c>
      <c r="B8" s="42">
        <v>73</v>
      </c>
    </row>
    <row r="9" spans="1:2" ht="18.75" x14ac:dyDescent="0.25">
      <c r="A9" s="41" t="s">
        <v>6</v>
      </c>
      <c r="B9" s="42">
        <v>326</v>
      </c>
    </row>
    <row r="10" spans="1:2" ht="18.75" x14ac:dyDescent="0.25">
      <c r="A10" s="41" t="s">
        <v>62</v>
      </c>
      <c r="B10" s="42">
        <v>97</v>
      </c>
    </row>
    <row r="11" spans="1:2" ht="18.75" x14ac:dyDescent="0.25">
      <c r="A11" s="41" t="s">
        <v>63</v>
      </c>
      <c r="B11" s="42">
        <v>97</v>
      </c>
    </row>
    <row r="12" spans="1:2" ht="37.5" x14ac:dyDescent="0.25">
      <c r="A12" s="41" t="s">
        <v>64</v>
      </c>
      <c r="B12" s="42">
        <v>97</v>
      </c>
    </row>
    <row r="13" spans="1:2" ht="18.75" x14ac:dyDescent="0.25">
      <c r="A13" s="43" t="s">
        <v>7</v>
      </c>
      <c r="B13" s="42">
        <f>SUM(B2:B12)</f>
        <v>2550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31" zoomScaleNormal="100" workbookViewId="0">
      <selection activeCell="I37" sqref="I37"/>
    </sheetView>
  </sheetViews>
  <sheetFormatPr defaultColWidth="11.42578125" defaultRowHeight="15" x14ac:dyDescent="0.2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19.7109375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 x14ac:dyDescent="0.3">
      <c r="A1" t="s">
        <v>34</v>
      </c>
      <c r="B1" t="s">
        <v>35</v>
      </c>
      <c r="C1" t="s">
        <v>36</v>
      </c>
      <c r="D1" t="s">
        <v>41</v>
      </c>
      <c r="E1" t="s">
        <v>51</v>
      </c>
      <c r="F1" t="s">
        <v>52</v>
      </c>
      <c r="G1" t="s">
        <v>53</v>
      </c>
      <c r="H1" t="s">
        <v>7</v>
      </c>
      <c r="I1" s="17" t="s">
        <v>37</v>
      </c>
      <c r="J1" t="s">
        <v>50</v>
      </c>
      <c r="M1" t="s">
        <v>40</v>
      </c>
      <c r="N1" t="s">
        <v>42</v>
      </c>
      <c r="O1" t="s">
        <v>43</v>
      </c>
      <c r="P1" t="s">
        <v>54</v>
      </c>
      <c r="Q1" t="s">
        <v>44</v>
      </c>
      <c r="R1" t="s">
        <v>41</v>
      </c>
      <c r="S1" t="s">
        <v>45</v>
      </c>
      <c r="T1" s="26" t="s">
        <v>46</v>
      </c>
      <c r="U1" s="26" t="s">
        <v>47</v>
      </c>
      <c r="V1" s="26" t="s">
        <v>48</v>
      </c>
      <c r="X1" t="s">
        <v>49</v>
      </c>
    </row>
    <row r="2" spans="1:24" x14ac:dyDescent="0.25">
      <c r="A2" s="44" t="s">
        <v>68</v>
      </c>
      <c r="B2" s="49" t="s">
        <v>65</v>
      </c>
      <c r="C2">
        <v>1</v>
      </c>
      <c r="D2" s="23">
        <f t="shared" ref="D2:D26" si="0">VLOOKUP(A2,$M$1:$W$8,6,FALSE)</f>
        <v>1</v>
      </c>
      <c r="E2">
        <f>VLOOKUP(A2,$M$1:$W$8,5,FALSE)</f>
        <v>245</v>
      </c>
      <c r="F2" s="22">
        <f>IFERROR(60/E2*C2,0)</f>
        <v>0.24489795918367346</v>
      </c>
      <c r="G2">
        <v>60</v>
      </c>
      <c r="H2" s="21">
        <f>D2*F2*G2</f>
        <v>14.693877551020408</v>
      </c>
      <c r="I2" s="18" t="s">
        <v>65</v>
      </c>
      <c r="J2" s="16">
        <v>445.34523092082043</v>
      </c>
      <c r="K2" s="16"/>
      <c r="M2" t="s">
        <v>68</v>
      </c>
      <c r="N2" s="30">
        <v>1.3062</v>
      </c>
      <c r="O2" s="30">
        <v>17.713699999999999</v>
      </c>
      <c r="P2" s="45">
        <f>N2+O2</f>
        <v>19.0199</v>
      </c>
      <c r="Q2" s="19">
        <v>245</v>
      </c>
      <c r="R2" s="19">
        <v>1</v>
      </c>
      <c r="S2" s="20">
        <f>60/(Q2)</f>
        <v>0.24489795918367346</v>
      </c>
      <c r="T2" s="26">
        <v>20</v>
      </c>
      <c r="U2" s="27">
        <f>ROUND(R2*S2*T2,0)</f>
        <v>5</v>
      </c>
      <c r="V2" s="28">
        <f>R2/W$2</f>
        <v>0.1</v>
      </c>
      <c r="W2">
        <f>SUM(R2:R6)</f>
        <v>10</v>
      </c>
    </row>
    <row r="3" spans="1:24" x14ac:dyDescent="0.25">
      <c r="A3" s="44" t="s">
        <v>68</v>
      </c>
      <c r="B3" s="50" t="s">
        <v>66</v>
      </c>
      <c r="C3">
        <v>1</v>
      </c>
      <c r="D3" s="24">
        <f t="shared" si="0"/>
        <v>1</v>
      </c>
      <c r="E3">
        <f t="shared" ref="E3:E26" si="1">VLOOKUP(A3,$M$1:$W$8,5,FALSE)</f>
        <v>245</v>
      </c>
      <c r="F3" s="22">
        <f t="shared" ref="F3:F26" si="2">IFERROR(60/E3*C3,0)</f>
        <v>0.24489795918367346</v>
      </c>
      <c r="G3">
        <v>60</v>
      </c>
      <c r="H3" s="21">
        <f t="shared" ref="H3:H26" si="3">D3*F3*G3</f>
        <v>14.693877551020408</v>
      </c>
      <c r="I3" s="18" t="s">
        <v>66</v>
      </c>
      <c r="J3" s="16">
        <v>445.34523092082043</v>
      </c>
      <c r="K3" s="16"/>
      <c r="M3" t="s">
        <v>70</v>
      </c>
      <c r="N3" s="30">
        <v>1.6053999999999999</v>
      </c>
      <c r="O3" s="30">
        <v>15.907</v>
      </c>
      <c r="P3" s="45">
        <f t="shared" ref="P3:P6" si="4">N3+O3</f>
        <v>17.5124</v>
      </c>
      <c r="Q3" s="19">
        <v>65</v>
      </c>
      <c r="R3" s="19">
        <v>3</v>
      </c>
      <c r="S3" s="20">
        <f t="shared" ref="S3:S6" si="5">60/(Q3)</f>
        <v>0.92307692307692313</v>
      </c>
      <c r="T3" s="26">
        <v>20</v>
      </c>
      <c r="U3" s="27">
        <f t="shared" ref="U3:U6" si="6">ROUND(R3*S3*T3,0)</f>
        <v>55</v>
      </c>
      <c r="V3" s="28">
        <f>R3/W$2</f>
        <v>0.3</v>
      </c>
    </row>
    <row r="4" spans="1:24" x14ac:dyDescent="0.25">
      <c r="A4" s="44" t="s">
        <v>68</v>
      </c>
      <c r="B4" s="48" t="s">
        <v>78</v>
      </c>
      <c r="C4">
        <v>1</v>
      </c>
      <c r="D4" s="24">
        <f t="shared" si="0"/>
        <v>1</v>
      </c>
      <c r="E4">
        <f t="shared" si="1"/>
        <v>245</v>
      </c>
      <c r="F4" s="22">
        <f t="shared" si="2"/>
        <v>0.24489795918367346</v>
      </c>
      <c r="G4">
        <v>60</v>
      </c>
      <c r="H4" s="21">
        <f t="shared" si="3"/>
        <v>14.693877551020408</v>
      </c>
      <c r="I4" s="18" t="s">
        <v>67</v>
      </c>
      <c r="J4" s="16">
        <v>327.84003341562288</v>
      </c>
      <c r="K4" s="16"/>
      <c r="M4" t="s">
        <v>73</v>
      </c>
      <c r="N4" s="30">
        <v>1.0423</v>
      </c>
      <c r="O4" s="30">
        <v>13.9712</v>
      </c>
      <c r="P4" s="45">
        <f t="shared" si="4"/>
        <v>15.013500000000001</v>
      </c>
      <c r="Q4" s="19">
        <v>74</v>
      </c>
      <c r="R4" s="19">
        <v>2</v>
      </c>
      <c r="S4" s="20">
        <f t="shared" si="5"/>
        <v>0.81081081081081086</v>
      </c>
      <c r="T4" s="26">
        <v>20</v>
      </c>
      <c r="U4" s="27">
        <f t="shared" si="6"/>
        <v>32</v>
      </c>
      <c r="V4" s="28">
        <f t="shared" ref="V4:V6" si="7">R4/W$2</f>
        <v>0.2</v>
      </c>
    </row>
    <row r="5" spans="1:24" x14ac:dyDescent="0.25">
      <c r="A5" s="44" t="s">
        <v>68</v>
      </c>
      <c r="B5" s="52" t="s">
        <v>67</v>
      </c>
      <c r="C5">
        <v>1</v>
      </c>
      <c r="D5" s="24">
        <f t="shared" ref="D5" si="8">VLOOKUP(A5,$M$1:$W$8,6,FALSE)</f>
        <v>1</v>
      </c>
      <c r="E5">
        <f t="shared" ref="E5" si="9">VLOOKUP(A5,$M$1:$W$8,5,FALSE)</f>
        <v>245</v>
      </c>
      <c r="F5" s="22">
        <f t="shared" si="2"/>
        <v>0.24489795918367346</v>
      </c>
      <c r="G5">
        <v>60</v>
      </c>
      <c r="H5" s="21">
        <f t="shared" ref="H5" si="10">D5*F5*G5</f>
        <v>14.693877551020408</v>
      </c>
      <c r="I5" s="18" t="s">
        <v>69</v>
      </c>
      <c r="J5" s="16">
        <v>294.58627858627858</v>
      </c>
      <c r="K5" s="16"/>
      <c r="M5" t="s">
        <v>77</v>
      </c>
      <c r="N5" s="30">
        <v>1.2647999999999999</v>
      </c>
      <c r="O5" s="30">
        <v>18.769400000000001</v>
      </c>
      <c r="P5" s="45">
        <f t="shared" si="4"/>
        <v>20.034200000000002</v>
      </c>
      <c r="Q5" s="19">
        <v>103</v>
      </c>
      <c r="R5" s="19">
        <v>2</v>
      </c>
      <c r="S5" s="20">
        <f t="shared" si="5"/>
        <v>0.58252427184466016</v>
      </c>
      <c r="T5" s="26">
        <v>20</v>
      </c>
      <c r="U5" s="27">
        <f t="shared" si="6"/>
        <v>23</v>
      </c>
      <c r="V5" s="28">
        <f t="shared" si="7"/>
        <v>0.2</v>
      </c>
    </row>
    <row r="6" spans="1:24" ht="15.75" thickBot="1" x14ac:dyDescent="0.3">
      <c r="A6" s="44" t="s">
        <v>70</v>
      </c>
      <c r="B6" s="49" t="s">
        <v>65</v>
      </c>
      <c r="C6">
        <v>1</v>
      </c>
      <c r="D6" s="25">
        <f t="shared" si="0"/>
        <v>3</v>
      </c>
      <c r="E6">
        <f t="shared" si="1"/>
        <v>65</v>
      </c>
      <c r="F6" s="22">
        <f t="shared" si="2"/>
        <v>0.92307692307692313</v>
      </c>
      <c r="G6">
        <v>60</v>
      </c>
      <c r="H6" s="21">
        <f t="shared" si="3"/>
        <v>166.15384615384616</v>
      </c>
      <c r="I6" s="18" t="s">
        <v>72</v>
      </c>
      <c r="J6" s="16">
        <v>263.45114345114348</v>
      </c>
      <c r="K6" s="16"/>
      <c r="M6" t="s">
        <v>80</v>
      </c>
      <c r="N6" s="30">
        <v>0.9647</v>
      </c>
      <c r="O6" s="30">
        <v>18.994399999999999</v>
      </c>
      <c r="P6" s="45">
        <f t="shared" si="4"/>
        <v>19.959099999999999</v>
      </c>
      <c r="Q6" s="19">
        <v>37</v>
      </c>
      <c r="R6" s="19">
        <v>2</v>
      </c>
      <c r="S6" s="20">
        <f t="shared" si="5"/>
        <v>1.6216216216216217</v>
      </c>
      <c r="T6" s="26">
        <v>20</v>
      </c>
      <c r="U6" s="27">
        <f t="shared" si="6"/>
        <v>65</v>
      </c>
      <c r="V6" s="28">
        <f t="shared" si="7"/>
        <v>0.2</v>
      </c>
    </row>
    <row r="7" spans="1:24" x14ac:dyDescent="0.25">
      <c r="A7" s="44" t="s">
        <v>70</v>
      </c>
      <c r="B7" s="50" t="s">
        <v>66</v>
      </c>
      <c r="C7">
        <v>1</v>
      </c>
      <c r="D7" s="23">
        <f t="shared" si="0"/>
        <v>3</v>
      </c>
      <c r="E7">
        <f t="shared" si="1"/>
        <v>65</v>
      </c>
      <c r="F7" s="22">
        <f t="shared" si="2"/>
        <v>0.92307692307692313</v>
      </c>
      <c r="G7">
        <v>60</v>
      </c>
      <c r="H7" s="21">
        <f t="shared" si="3"/>
        <v>166.15384615384616</v>
      </c>
      <c r="I7" s="18" t="s">
        <v>71</v>
      </c>
      <c r="J7" s="16">
        <v>166.15384615384616</v>
      </c>
      <c r="K7" s="16"/>
      <c r="T7" s="26"/>
      <c r="U7" s="27">
        <f>SUM(U2:U6)</f>
        <v>180</v>
      </c>
      <c r="V7" s="28">
        <f>SUM(V2:V6)</f>
        <v>1</v>
      </c>
    </row>
    <row r="8" spans="1:24" x14ac:dyDescent="0.25">
      <c r="A8" s="44" t="s">
        <v>70</v>
      </c>
      <c r="B8" s="51" t="s">
        <v>69</v>
      </c>
      <c r="C8">
        <v>1</v>
      </c>
      <c r="D8" s="24">
        <f t="shared" si="0"/>
        <v>3</v>
      </c>
      <c r="E8">
        <f t="shared" si="1"/>
        <v>65</v>
      </c>
      <c r="F8" s="22">
        <f t="shared" si="2"/>
        <v>0.92307692307692313</v>
      </c>
      <c r="G8">
        <v>60</v>
      </c>
      <c r="H8" s="21">
        <f t="shared" si="3"/>
        <v>166.15384615384616</v>
      </c>
      <c r="I8" s="18" t="s">
        <v>74</v>
      </c>
      <c r="J8" s="16">
        <v>97.297297297297305</v>
      </c>
      <c r="K8" s="16"/>
    </row>
    <row r="9" spans="1:24" x14ac:dyDescent="0.25">
      <c r="A9" s="44" t="s">
        <v>70</v>
      </c>
      <c r="B9" s="53" t="s">
        <v>72</v>
      </c>
      <c r="C9">
        <v>1</v>
      </c>
      <c r="D9" s="24">
        <f t="shared" si="0"/>
        <v>3</v>
      </c>
      <c r="E9">
        <f t="shared" si="1"/>
        <v>65</v>
      </c>
      <c r="F9" s="22">
        <f t="shared" si="2"/>
        <v>0.92307692307692313</v>
      </c>
      <c r="G9">
        <v>60</v>
      </c>
      <c r="H9" s="21">
        <f t="shared" si="3"/>
        <v>166.15384615384616</v>
      </c>
      <c r="I9" s="18" t="s">
        <v>75</v>
      </c>
      <c r="J9" s="16">
        <v>97.297297297297305</v>
      </c>
      <c r="K9" s="16"/>
    </row>
    <row r="10" spans="1:24" ht="15.75" thickBot="1" x14ac:dyDescent="0.3">
      <c r="A10" s="44" t="s">
        <v>70</v>
      </c>
      <c r="B10" s="44" t="s">
        <v>71</v>
      </c>
      <c r="C10">
        <v>1</v>
      </c>
      <c r="D10" s="25">
        <f t="shared" si="0"/>
        <v>3</v>
      </c>
      <c r="E10">
        <f t="shared" si="1"/>
        <v>65</v>
      </c>
      <c r="F10" s="22">
        <f t="shared" si="2"/>
        <v>0.92307692307692313</v>
      </c>
      <c r="G10">
        <v>60</v>
      </c>
      <c r="H10" s="21">
        <f t="shared" si="3"/>
        <v>166.15384615384616</v>
      </c>
      <c r="I10" s="18" t="s">
        <v>76</v>
      </c>
      <c r="J10" s="16">
        <v>97.297297297297305</v>
      </c>
    </row>
    <row r="11" spans="1:24" x14ac:dyDescent="0.25">
      <c r="A11" s="44" t="s">
        <v>73</v>
      </c>
      <c r="B11" s="49" t="s">
        <v>74</v>
      </c>
      <c r="C11">
        <v>1</v>
      </c>
      <c r="D11" s="24">
        <f t="shared" si="0"/>
        <v>2</v>
      </c>
      <c r="E11">
        <f t="shared" si="1"/>
        <v>74</v>
      </c>
      <c r="F11" s="22">
        <f t="shared" si="2"/>
        <v>0.81081081081081086</v>
      </c>
      <c r="G11">
        <v>60</v>
      </c>
      <c r="H11" s="21">
        <f t="shared" si="3"/>
        <v>97.297297297297305</v>
      </c>
      <c r="I11" s="18" t="s">
        <v>78</v>
      </c>
      <c r="J11" s="16">
        <v>279.19138476697424</v>
      </c>
    </row>
    <row r="12" spans="1:24" x14ac:dyDescent="0.25">
      <c r="A12" s="44" t="s">
        <v>73</v>
      </c>
      <c r="B12" s="44" t="s">
        <v>75</v>
      </c>
      <c r="C12">
        <v>1</v>
      </c>
      <c r="D12" s="24">
        <f t="shared" si="0"/>
        <v>2</v>
      </c>
      <c r="E12">
        <f t="shared" si="1"/>
        <v>74</v>
      </c>
      <c r="F12" s="22">
        <f t="shared" si="2"/>
        <v>0.81081081081081086</v>
      </c>
      <c r="G12">
        <v>60</v>
      </c>
      <c r="H12" s="21">
        <f t="shared" si="3"/>
        <v>97.297297297297305</v>
      </c>
      <c r="I12" s="18" t="s">
        <v>79</v>
      </c>
      <c r="J12" s="16">
        <v>69.902912621359221</v>
      </c>
    </row>
    <row r="13" spans="1:24" ht="15.75" thickBot="1" x14ac:dyDescent="0.3">
      <c r="A13" s="44" t="s">
        <v>73</v>
      </c>
      <c r="B13" s="44" t="s">
        <v>76</v>
      </c>
      <c r="C13">
        <v>1</v>
      </c>
      <c r="D13" s="25">
        <f t="shared" si="0"/>
        <v>2</v>
      </c>
      <c r="E13">
        <f t="shared" si="1"/>
        <v>74</v>
      </c>
      <c r="F13" s="22">
        <f t="shared" si="2"/>
        <v>0.81081081081081086</v>
      </c>
      <c r="G13">
        <v>60</v>
      </c>
      <c r="H13" s="21">
        <f t="shared" si="3"/>
        <v>97.297297297297305</v>
      </c>
      <c r="I13" s="18" t="s">
        <v>81</v>
      </c>
      <c r="J13" s="16">
        <v>97.297297297297305</v>
      </c>
    </row>
    <row r="14" spans="1:24" ht="15.75" thickBot="1" x14ac:dyDescent="0.3">
      <c r="A14" s="44" t="s">
        <v>73</v>
      </c>
      <c r="B14" s="44" t="s">
        <v>81</v>
      </c>
      <c r="C14">
        <v>1</v>
      </c>
      <c r="D14" s="25">
        <f t="shared" ref="D14" si="11">VLOOKUP(A14,$M$1:$W$8,6,FALSE)</f>
        <v>2</v>
      </c>
      <c r="E14">
        <f t="shared" ref="E14" si="12">VLOOKUP(A14,$M$1:$W$8,5,FALSE)</f>
        <v>74</v>
      </c>
      <c r="F14" s="22">
        <f t="shared" si="2"/>
        <v>0.81081081081081086</v>
      </c>
      <c r="G14">
        <v>60</v>
      </c>
      <c r="H14" s="21">
        <f t="shared" ref="H14" si="13">D14*F14*G14</f>
        <v>97.297297297297305</v>
      </c>
      <c r="I14" s="18" t="s">
        <v>38</v>
      </c>
      <c r="J14" s="16">
        <v>2681.0052500260554</v>
      </c>
    </row>
    <row r="15" spans="1:24" x14ac:dyDescent="0.25">
      <c r="A15" s="44" t="s">
        <v>73</v>
      </c>
      <c r="B15" s="52" t="s">
        <v>67</v>
      </c>
      <c r="C15">
        <v>0.5</v>
      </c>
      <c r="D15" s="23">
        <f t="shared" si="0"/>
        <v>2</v>
      </c>
      <c r="E15">
        <f t="shared" si="1"/>
        <v>74</v>
      </c>
      <c r="F15" s="22">
        <f t="shared" si="2"/>
        <v>0.40540540540540543</v>
      </c>
      <c r="G15">
        <v>60</v>
      </c>
      <c r="H15" s="21">
        <f t="shared" si="3"/>
        <v>48.648648648648653</v>
      </c>
    </row>
    <row r="16" spans="1:24" x14ac:dyDescent="0.25">
      <c r="A16" s="44" t="s">
        <v>77</v>
      </c>
      <c r="B16" s="49" t="s">
        <v>65</v>
      </c>
      <c r="C16">
        <v>1</v>
      </c>
      <c r="D16" s="24">
        <f t="shared" si="0"/>
        <v>2</v>
      </c>
      <c r="E16">
        <f t="shared" si="1"/>
        <v>103</v>
      </c>
      <c r="F16" s="22">
        <f t="shared" si="2"/>
        <v>0.58252427184466016</v>
      </c>
      <c r="G16">
        <v>60</v>
      </c>
      <c r="H16" s="21">
        <f t="shared" si="3"/>
        <v>69.902912621359221</v>
      </c>
    </row>
    <row r="17" spans="1:8" x14ac:dyDescent="0.25">
      <c r="A17" s="44" t="s">
        <v>77</v>
      </c>
      <c r="B17" s="50" t="s">
        <v>66</v>
      </c>
      <c r="C17">
        <v>1</v>
      </c>
      <c r="D17" s="24">
        <f t="shared" ref="D17" si="14">VLOOKUP(A17,$M$1:$W$8,6,FALSE)</f>
        <v>2</v>
      </c>
      <c r="E17">
        <f t="shared" ref="E17" si="15">VLOOKUP(A17,$M$1:$W$8,5,FALSE)</f>
        <v>103</v>
      </c>
      <c r="F17" s="22">
        <f t="shared" si="2"/>
        <v>0.58252427184466016</v>
      </c>
      <c r="G17">
        <v>60</v>
      </c>
      <c r="H17" s="21">
        <f t="shared" ref="H17" si="16">D17*F17*G17</f>
        <v>69.902912621359221</v>
      </c>
    </row>
    <row r="18" spans="1:8" x14ac:dyDescent="0.25">
      <c r="A18" s="44" t="s">
        <v>77</v>
      </c>
      <c r="B18" s="48" t="s">
        <v>78</v>
      </c>
      <c r="C18">
        <v>1</v>
      </c>
      <c r="D18" s="24">
        <f t="shared" si="0"/>
        <v>2</v>
      </c>
      <c r="E18">
        <f t="shared" si="1"/>
        <v>103</v>
      </c>
      <c r="F18" s="22">
        <f t="shared" si="2"/>
        <v>0.58252427184466016</v>
      </c>
      <c r="G18">
        <v>60</v>
      </c>
      <c r="H18" s="21">
        <f t="shared" si="3"/>
        <v>69.902912621359221</v>
      </c>
    </row>
    <row r="19" spans="1:8" ht="15.75" thickBot="1" x14ac:dyDescent="0.3">
      <c r="A19" s="44" t="s">
        <v>77</v>
      </c>
      <c r="B19" s="44" t="s">
        <v>79</v>
      </c>
      <c r="C19">
        <v>1</v>
      </c>
      <c r="D19" s="25">
        <f t="shared" si="0"/>
        <v>2</v>
      </c>
      <c r="E19">
        <f t="shared" si="1"/>
        <v>103</v>
      </c>
      <c r="F19" s="22">
        <f t="shared" si="2"/>
        <v>0.58252427184466016</v>
      </c>
      <c r="G19">
        <v>60</v>
      </c>
      <c r="H19" s="21">
        <f t="shared" si="3"/>
        <v>69.902912621359221</v>
      </c>
    </row>
    <row r="20" spans="1:8" x14ac:dyDescent="0.25">
      <c r="A20" s="44" t="s">
        <v>77</v>
      </c>
      <c r="B20" s="52" t="s">
        <v>67</v>
      </c>
      <c r="C20">
        <v>1</v>
      </c>
      <c r="D20" s="23">
        <f t="shared" si="0"/>
        <v>2</v>
      </c>
      <c r="E20">
        <f t="shared" si="1"/>
        <v>103</v>
      </c>
      <c r="F20" s="22">
        <f t="shared" si="2"/>
        <v>0.58252427184466016</v>
      </c>
      <c r="G20">
        <v>60</v>
      </c>
      <c r="H20" s="21">
        <f t="shared" si="3"/>
        <v>69.902912621359221</v>
      </c>
    </row>
    <row r="21" spans="1:8" x14ac:dyDescent="0.25">
      <c r="A21" s="44" t="s">
        <v>80</v>
      </c>
      <c r="B21" s="49" t="s">
        <v>65</v>
      </c>
      <c r="C21">
        <v>1</v>
      </c>
      <c r="D21" s="24">
        <f t="shared" si="0"/>
        <v>2</v>
      </c>
      <c r="E21">
        <f t="shared" si="1"/>
        <v>37</v>
      </c>
      <c r="F21" s="22">
        <f t="shared" si="2"/>
        <v>1.6216216216216217</v>
      </c>
      <c r="G21">
        <v>60</v>
      </c>
      <c r="H21" s="21">
        <f t="shared" si="3"/>
        <v>194.59459459459461</v>
      </c>
    </row>
    <row r="22" spans="1:8" x14ac:dyDescent="0.25">
      <c r="A22" s="44" t="s">
        <v>80</v>
      </c>
      <c r="B22" s="50" t="s">
        <v>66</v>
      </c>
      <c r="C22">
        <v>1</v>
      </c>
      <c r="D22" s="24">
        <f t="shared" si="0"/>
        <v>2</v>
      </c>
      <c r="E22">
        <f t="shared" si="1"/>
        <v>37</v>
      </c>
      <c r="F22" s="22">
        <f t="shared" si="2"/>
        <v>1.6216216216216217</v>
      </c>
      <c r="G22">
        <v>60</v>
      </c>
      <c r="H22" s="21">
        <f t="shared" si="3"/>
        <v>194.59459459459461</v>
      </c>
    </row>
    <row r="23" spans="1:8" x14ac:dyDescent="0.25">
      <c r="A23" s="44" t="s">
        <v>80</v>
      </c>
      <c r="B23" s="51" t="s">
        <v>69</v>
      </c>
      <c r="C23">
        <v>0.66</v>
      </c>
      <c r="D23" s="24">
        <f t="shared" si="0"/>
        <v>2</v>
      </c>
      <c r="E23">
        <f t="shared" si="1"/>
        <v>37</v>
      </c>
      <c r="F23" s="22">
        <f t="shared" si="2"/>
        <v>1.0702702702702704</v>
      </c>
      <c r="G23">
        <v>60</v>
      </c>
      <c r="H23" s="21">
        <f t="shared" si="3"/>
        <v>128.43243243243245</v>
      </c>
    </row>
    <row r="24" spans="1:8" x14ac:dyDescent="0.25">
      <c r="A24" s="44" t="s">
        <v>80</v>
      </c>
      <c r="B24" s="53" t="s">
        <v>72</v>
      </c>
      <c r="C24">
        <v>0.5</v>
      </c>
      <c r="D24" s="24">
        <f t="shared" si="0"/>
        <v>2</v>
      </c>
      <c r="E24">
        <f t="shared" si="1"/>
        <v>37</v>
      </c>
      <c r="F24" s="22">
        <f t="shared" si="2"/>
        <v>0.81081081081081086</v>
      </c>
      <c r="G24">
        <v>60</v>
      </c>
      <c r="H24" s="21">
        <f t="shared" si="3"/>
        <v>97.297297297297305</v>
      </c>
    </row>
    <row r="25" spans="1:8" x14ac:dyDescent="0.25">
      <c r="A25" s="44" t="s">
        <v>80</v>
      </c>
      <c r="B25" s="48" t="s">
        <v>78</v>
      </c>
      <c r="C25">
        <v>1</v>
      </c>
      <c r="D25" s="24">
        <f t="shared" ref="D25" si="17">VLOOKUP(A25,$M$1:$W$8,6,FALSE)</f>
        <v>2</v>
      </c>
      <c r="E25">
        <f t="shared" ref="E25" si="18">VLOOKUP(A25,$M$1:$W$8,5,FALSE)</f>
        <v>37</v>
      </c>
      <c r="F25" s="22">
        <f t="shared" si="2"/>
        <v>1.6216216216216217</v>
      </c>
      <c r="G25">
        <v>60</v>
      </c>
      <c r="H25" s="21">
        <f t="shared" ref="H25" si="19">D25*F25*G25</f>
        <v>194.59459459459461</v>
      </c>
    </row>
    <row r="26" spans="1:8" ht="15.75" thickBot="1" x14ac:dyDescent="0.3">
      <c r="A26" s="44" t="s">
        <v>80</v>
      </c>
      <c r="B26" s="52" t="s">
        <v>67</v>
      </c>
      <c r="C26">
        <v>1</v>
      </c>
      <c r="D26" s="25">
        <f t="shared" si="0"/>
        <v>2</v>
      </c>
      <c r="E26">
        <f t="shared" si="1"/>
        <v>37</v>
      </c>
      <c r="F26" s="22">
        <f t="shared" si="2"/>
        <v>1.6216216216216217</v>
      </c>
      <c r="G26">
        <v>60</v>
      </c>
      <c r="H26" s="21">
        <f t="shared" si="3"/>
        <v>194.59459459459461</v>
      </c>
    </row>
    <row r="27" spans="1:8" x14ac:dyDescent="0.25">
      <c r="A27" s="46"/>
      <c r="B27" s="46"/>
      <c r="D27" s="47"/>
      <c r="F27" s="22"/>
      <c r="H27" s="21"/>
    </row>
    <row r="28" spans="1:8" x14ac:dyDescent="0.25">
      <c r="A28" s="46"/>
      <c r="B28" s="46"/>
      <c r="D28" s="47"/>
      <c r="F28" s="22"/>
      <c r="H28" s="21"/>
    </row>
    <row r="29" spans="1:8" x14ac:dyDescent="0.25">
      <c r="A29" s="46"/>
      <c r="B29" s="46"/>
      <c r="D29" s="47"/>
      <c r="F29" s="22"/>
      <c r="H29" s="21"/>
    </row>
    <row r="30" spans="1:8" ht="93" customHeight="1" x14ac:dyDescent="0.25">
      <c r="A30" s="46"/>
      <c r="B30" s="46"/>
      <c r="D30" s="47"/>
      <c r="F30" s="22"/>
      <c r="H30" s="21"/>
    </row>
    <row r="33" spans="1:8" ht="131.25" x14ac:dyDescent="0.3">
      <c r="A33" s="40" t="s">
        <v>39</v>
      </c>
      <c r="B33" s="40" t="s">
        <v>58</v>
      </c>
      <c r="C33" s="39" t="s">
        <v>56</v>
      </c>
      <c r="D33" s="39" t="s">
        <v>57</v>
      </c>
      <c r="E33" s="35"/>
      <c r="F33" s="36" t="s">
        <v>55</v>
      </c>
      <c r="G33" s="36" t="s">
        <v>59</v>
      </c>
      <c r="H33" s="36" t="s">
        <v>60</v>
      </c>
    </row>
    <row r="34" spans="1:8" ht="18.75" x14ac:dyDescent="0.25">
      <c r="A34" s="40" t="s">
        <v>65</v>
      </c>
      <c r="B34" s="42">
        <v>450</v>
      </c>
      <c r="C34" s="37">
        <f>GETPIVOTDATA("Итого",$I$1,"transaction rq",A34)</f>
        <v>445.34523092082043</v>
      </c>
      <c r="D34" s="38">
        <f>1-B34/C34</f>
        <v>-1.0452046538266702E-2</v>
      </c>
      <c r="F34" s="29">
        <f>C34/3</f>
        <v>148.44841030694013</v>
      </c>
      <c r="G34" s="29">
        <v>177</v>
      </c>
      <c r="H34" s="32">
        <f t="shared" ref="H34:H40" si="20">1-F34/G34</f>
        <v>0.16130841634497095</v>
      </c>
    </row>
    <row r="35" spans="1:8" ht="18.75" x14ac:dyDescent="0.25">
      <c r="A35" s="41" t="s">
        <v>66</v>
      </c>
      <c r="B35" s="42">
        <v>422</v>
      </c>
      <c r="C35" s="33">
        <f t="shared" ref="C35:C44" si="21">GETPIVOTDATA("Итого",$I$1,"transaction rq",A35)</f>
        <v>445.34523092082043</v>
      </c>
      <c r="D35" s="31">
        <f t="shared" ref="D35:D41" si="22">1-B35/C35</f>
        <v>5.2420525246336558E-2</v>
      </c>
      <c r="F35" s="29">
        <f>C35/3</f>
        <v>148.44841030694013</v>
      </c>
      <c r="G35" s="29">
        <v>145</v>
      </c>
      <c r="H35" s="32">
        <f t="shared" si="20"/>
        <v>-2.3782140047863054E-2</v>
      </c>
    </row>
    <row r="36" spans="1:8" ht="18.75" x14ac:dyDescent="0.25">
      <c r="A36" s="41" t="s">
        <v>69</v>
      </c>
      <c r="B36" s="42">
        <v>282</v>
      </c>
      <c r="C36" s="33">
        <f t="shared" si="21"/>
        <v>294.58627858627858</v>
      </c>
      <c r="D36" s="31">
        <f t="shared" si="22"/>
        <v>4.2725271002710064E-2</v>
      </c>
      <c r="F36" s="29">
        <f>C36/3</f>
        <v>98.195426195426194</v>
      </c>
      <c r="G36" s="29">
        <v>93</v>
      </c>
      <c r="H36" s="32">
        <f t="shared" si="20"/>
        <v>-5.5864797800281751E-2</v>
      </c>
    </row>
    <row r="37" spans="1:8" ht="18.75" x14ac:dyDescent="0.25">
      <c r="A37" s="41" t="s">
        <v>72</v>
      </c>
      <c r="B37" s="42">
        <v>251</v>
      </c>
      <c r="C37" s="33">
        <f t="shared" si="21"/>
        <v>263.45114345114348</v>
      </c>
      <c r="D37" s="31">
        <f t="shared" si="22"/>
        <v>4.7261679292929348E-2</v>
      </c>
      <c r="F37" s="29">
        <f t="shared" ref="F37:F44" si="23">C37/3</f>
        <v>87.817047817047822</v>
      </c>
      <c r="G37" s="29">
        <v>87</v>
      </c>
      <c r="H37" s="32">
        <f t="shared" si="20"/>
        <v>-9.3913542189405508E-3</v>
      </c>
    </row>
    <row r="38" spans="1:8" ht="18.75" x14ac:dyDescent="0.25">
      <c r="A38" s="41" t="s">
        <v>71</v>
      </c>
      <c r="B38" s="42">
        <v>175</v>
      </c>
      <c r="C38" s="33">
        <f t="shared" si="21"/>
        <v>166.15384615384616</v>
      </c>
      <c r="D38" s="31">
        <f t="shared" si="22"/>
        <v>-5.32407407407407E-2</v>
      </c>
      <c r="F38" s="29">
        <f t="shared" si="23"/>
        <v>55.384615384615387</v>
      </c>
      <c r="G38" s="29">
        <v>54</v>
      </c>
      <c r="H38" s="32">
        <f t="shared" si="20"/>
        <v>-2.5641025641025772E-2</v>
      </c>
    </row>
    <row r="39" spans="1:8" ht="18.75" x14ac:dyDescent="0.25">
      <c r="A39" s="41" t="s">
        <v>78</v>
      </c>
      <c r="B39" s="42">
        <v>280</v>
      </c>
      <c r="C39" s="33">
        <f t="shared" si="21"/>
        <v>279.19138476697424</v>
      </c>
      <c r="D39" s="31">
        <f t="shared" si="22"/>
        <v>-2.8962757346566725E-3</v>
      </c>
      <c r="F39" s="29">
        <f t="shared" si="23"/>
        <v>93.063794922324746</v>
      </c>
      <c r="G39" s="29">
        <v>91</v>
      </c>
      <c r="H39" s="32">
        <f t="shared" si="20"/>
        <v>-2.2679065080491778E-2</v>
      </c>
    </row>
    <row r="40" spans="1:8" ht="18.75" x14ac:dyDescent="0.25">
      <c r="A40" s="41" t="s">
        <v>79</v>
      </c>
      <c r="B40" s="42">
        <v>73</v>
      </c>
      <c r="C40" s="33">
        <f t="shared" si="21"/>
        <v>69.902912621359221</v>
      </c>
      <c r="D40" s="31">
        <f t="shared" si="22"/>
        <v>-4.4305555555555598E-2</v>
      </c>
      <c r="F40" s="29">
        <f t="shared" si="23"/>
        <v>23.300970873786408</v>
      </c>
      <c r="G40" s="29">
        <v>23</v>
      </c>
      <c r="H40" s="32">
        <f t="shared" si="20"/>
        <v>-1.3085690164626351E-2</v>
      </c>
    </row>
    <row r="41" spans="1:8" ht="18.75" x14ac:dyDescent="0.25">
      <c r="A41" s="41" t="s">
        <v>67</v>
      </c>
      <c r="B41" s="42">
        <v>326</v>
      </c>
      <c r="C41" s="33">
        <f t="shared" si="21"/>
        <v>327.84003341562288</v>
      </c>
      <c r="D41" s="31">
        <f t="shared" si="22"/>
        <v>5.6125952540095891E-3</v>
      </c>
      <c r="E41" s="1"/>
      <c r="F41" s="29">
        <f t="shared" si="23"/>
        <v>109.28001113854096</v>
      </c>
      <c r="G41" s="29">
        <v>109</v>
      </c>
      <c r="H41" s="32">
        <f t="shared" ref="H41:H44" si="24">1-F41/G41</f>
        <v>-2.5689095278986773E-3</v>
      </c>
    </row>
    <row r="42" spans="1:8" ht="37.5" x14ac:dyDescent="0.25">
      <c r="A42" s="41" t="s">
        <v>75</v>
      </c>
      <c r="B42" s="42">
        <v>97</v>
      </c>
      <c r="C42" s="33">
        <f t="shared" si="21"/>
        <v>97.297297297297305</v>
      </c>
      <c r="D42" s="31">
        <f t="shared" ref="D42:D44" si="25">1-B42/C42</f>
        <v>3.0555555555555891E-3</v>
      </c>
      <c r="F42" s="29">
        <f t="shared" si="23"/>
        <v>32.432432432432435</v>
      </c>
      <c r="G42" s="29">
        <v>32</v>
      </c>
      <c r="H42" s="32">
        <f t="shared" si="24"/>
        <v>-1.3513513513513598E-2</v>
      </c>
    </row>
    <row r="43" spans="1:8" ht="37.5" x14ac:dyDescent="0.25">
      <c r="A43" s="41" t="s">
        <v>76</v>
      </c>
      <c r="B43" s="42">
        <v>97</v>
      </c>
      <c r="C43" s="33">
        <f t="shared" si="21"/>
        <v>97.297297297297305</v>
      </c>
      <c r="D43" s="31">
        <f t="shared" si="25"/>
        <v>3.0555555555555891E-3</v>
      </c>
      <c r="F43" s="29">
        <f t="shared" si="23"/>
        <v>32.432432432432435</v>
      </c>
      <c r="G43" s="29">
        <v>32</v>
      </c>
      <c r="H43" s="32">
        <f t="shared" si="24"/>
        <v>-1.3513513513513598E-2</v>
      </c>
    </row>
    <row r="44" spans="1:8" ht="18.75" x14ac:dyDescent="0.25">
      <c r="A44" s="41" t="s">
        <v>81</v>
      </c>
      <c r="B44" s="42">
        <v>97</v>
      </c>
      <c r="C44" s="33">
        <f t="shared" si="21"/>
        <v>97.297297297297305</v>
      </c>
      <c r="D44" s="31">
        <f t="shared" si="25"/>
        <v>3.0555555555555891E-3</v>
      </c>
      <c r="F44" s="29">
        <f t="shared" si="23"/>
        <v>32.432432432432435</v>
      </c>
      <c r="G44" s="29">
        <v>32</v>
      </c>
      <c r="H44" s="32">
        <f t="shared" si="24"/>
        <v>-1.3513513513513598E-2</v>
      </c>
    </row>
    <row r="45" spans="1:8" ht="18.75" x14ac:dyDescent="0.25">
      <c r="A45" s="43" t="s">
        <v>7</v>
      </c>
      <c r="B45" s="42">
        <f>SUM(B34:B44)</f>
        <v>2550</v>
      </c>
      <c r="C45" s="34">
        <f>SUM(C34:C44)</f>
        <v>2583.7079527287578</v>
      </c>
      <c r="D45" s="31">
        <f>1-B45/C45</f>
        <v>1.3046347863409857E-2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E9" sqref="E9:I9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54" t="s">
        <v>30</v>
      </c>
      <c r="F9" s="54"/>
      <c r="G9" s="54"/>
      <c r="H9" s="54"/>
      <c r="I9" s="54"/>
    </row>
    <row r="11" spans="5:9" ht="28.5" x14ac:dyDescent="0.25">
      <c r="E11" s="2" t="s">
        <v>11</v>
      </c>
      <c r="F11" s="2" t="s">
        <v>12</v>
      </c>
      <c r="G11" s="2" t="s">
        <v>13</v>
      </c>
      <c r="H11" s="2" t="s">
        <v>14</v>
      </c>
      <c r="I11" s="2" t="s">
        <v>15</v>
      </c>
    </row>
    <row r="12" spans="5:9" ht="15.75" x14ac:dyDescent="0.25">
      <c r="E12" s="3" t="s">
        <v>0</v>
      </c>
      <c r="F12" s="4" t="s">
        <v>21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 x14ac:dyDescent="0.25">
      <c r="E13" s="3" t="s">
        <v>1</v>
      </c>
      <c r="F13" s="4" t="s">
        <v>20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 x14ac:dyDescent="0.25">
      <c r="E14" s="3" t="s">
        <v>2</v>
      </c>
      <c r="F14" s="4" t="s">
        <v>23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 x14ac:dyDescent="0.25">
      <c r="E15" s="3" t="s">
        <v>3</v>
      </c>
      <c r="F15" s="4" t="s">
        <v>16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 x14ac:dyDescent="0.25">
      <c r="E16" s="3" t="s">
        <v>17</v>
      </c>
      <c r="F16" s="4" t="s">
        <v>19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 x14ac:dyDescent="0.25">
      <c r="E17" s="3" t="s">
        <v>5</v>
      </c>
      <c r="F17" s="4" t="s">
        <v>18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 x14ac:dyDescent="0.25">
      <c r="E18" s="3" t="s">
        <v>6</v>
      </c>
      <c r="F18" s="4" t="s">
        <v>22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25">
      <c r="E23" s="54" t="s">
        <v>28</v>
      </c>
      <c r="F23" s="54"/>
      <c r="G23" s="54"/>
      <c r="H23" s="54"/>
      <c r="I23" s="54"/>
    </row>
    <row r="25" spans="5:9" x14ac:dyDescent="0.25">
      <c r="E25" s="9" t="s">
        <v>11</v>
      </c>
      <c r="F25" s="9" t="s">
        <v>12</v>
      </c>
      <c r="G25" s="9" t="s">
        <v>13</v>
      </c>
      <c r="H25" s="9" t="s">
        <v>14</v>
      </c>
      <c r="I25" s="9" t="s">
        <v>15</v>
      </c>
    </row>
    <row r="26" spans="5:9" ht="15.75" x14ac:dyDescent="0.25">
      <c r="E26" s="14" t="s">
        <v>0</v>
      </c>
      <c r="F26" s="13" t="s">
        <v>21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 x14ac:dyDescent="0.25">
      <c r="E27" s="14" t="s">
        <v>1</v>
      </c>
      <c r="F27" s="13" t="s">
        <v>20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 x14ac:dyDescent="0.25">
      <c r="E28" s="14" t="s">
        <v>2</v>
      </c>
      <c r="F28" s="13" t="s">
        <v>23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 x14ac:dyDescent="0.25">
      <c r="E29" s="14" t="s">
        <v>3</v>
      </c>
      <c r="F29" s="13" t="s">
        <v>16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 x14ac:dyDescent="0.25">
      <c r="E30" s="14" t="s">
        <v>17</v>
      </c>
      <c r="F30" s="13" t="s">
        <v>19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 x14ac:dyDescent="0.25">
      <c r="E31" s="14" t="s">
        <v>5</v>
      </c>
      <c r="F31" s="13" t="s">
        <v>18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 x14ac:dyDescent="0.25">
      <c r="E32" s="14" t="s">
        <v>6</v>
      </c>
      <c r="F32" s="13" t="s">
        <v>22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25">
      <c r="E35" s="54" t="s">
        <v>29</v>
      </c>
      <c r="F35" s="54"/>
      <c r="G35" s="54"/>
      <c r="H35" s="54"/>
      <c r="I35" s="54"/>
    </row>
    <row r="37" spans="5:15" x14ac:dyDescent="0.25">
      <c r="E37" s="9" t="s">
        <v>11</v>
      </c>
      <c r="F37" s="9" t="s">
        <v>12</v>
      </c>
      <c r="G37" s="9" t="s">
        <v>13</v>
      </c>
      <c r="H37" s="9" t="s">
        <v>14</v>
      </c>
      <c r="I37" s="9" t="s">
        <v>15</v>
      </c>
      <c r="L37" s="15" t="s">
        <v>24</v>
      </c>
      <c r="M37" s="15" t="s">
        <v>25</v>
      </c>
      <c r="N37" s="15" t="s">
        <v>26</v>
      </c>
      <c r="O37" s="15" t="s">
        <v>27</v>
      </c>
    </row>
    <row r="38" spans="5:15" ht="15.75" x14ac:dyDescent="0.25">
      <c r="E38" s="14" t="s">
        <v>0</v>
      </c>
      <c r="F38" s="13" t="s">
        <v>21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18</v>
      </c>
      <c r="M38" s="15">
        <v>377</v>
      </c>
      <c r="N38" s="15">
        <v>27</v>
      </c>
      <c r="O38" s="15">
        <v>0</v>
      </c>
    </row>
    <row r="39" spans="5:15" ht="15.75" x14ac:dyDescent="0.25">
      <c r="E39" s="14" t="s">
        <v>1</v>
      </c>
      <c r="F39" s="13" t="s">
        <v>20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19</v>
      </c>
      <c r="M39" s="15">
        <v>998</v>
      </c>
      <c r="N39" s="15">
        <v>1</v>
      </c>
      <c r="O39" s="15">
        <v>0</v>
      </c>
    </row>
    <row r="40" spans="5:15" ht="15.75" x14ac:dyDescent="0.25">
      <c r="E40" s="14" t="s">
        <v>2</v>
      </c>
      <c r="F40" s="13" t="s">
        <v>23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20</v>
      </c>
      <c r="M40" s="15" t="s">
        <v>31</v>
      </c>
      <c r="N40" s="15">
        <v>0</v>
      </c>
      <c r="O40" s="15">
        <v>0</v>
      </c>
    </row>
    <row r="41" spans="5:15" ht="15.75" x14ac:dyDescent="0.25">
      <c r="E41" s="14" t="s">
        <v>3</v>
      </c>
      <c r="F41" s="13" t="s">
        <v>16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21</v>
      </c>
      <c r="M41" s="15" t="s">
        <v>32</v>
      </c>
      <c r="N41" s="15">
        <v>139</v>
      </c>
      <c r="O41" s="15">
        <v>0</v>
      </c>
    </row>
    <row r="42" spans="5:15" ht="15.75" x14ac:dyDescent="0.25">
      <c r="E42" s="14" t="s">
        <v>17</v>
      </c>
      <c r="F42" s="13" t="s">
        <v>19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22</v>
      </c>
      <c r="M42" s="15" t="s">
        <v>33</v>
      </c>
      <c r="N42" s="15">
        <v>1</v>
      </c>
      <c r="O42" s="15">
        <v>0</v>
      </c>
    </row>
    <row r="43" spans="5:15" ht="15.75" x14ac:dyDescent="0.25">
      <c r="E43" s="14" t="s">
        <v>5</v>
      </c>
      <c r="F43" s="13" t="s">
        <v>18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16</v>
      </c>
      <c r="M43" s="15">
        <v>924</v>
      </c>
      <c r="N43" s="15">
        <v>0</v>
      </c>
      <c r="O43" s="15">
        <v>0</v>
      </c>
    </row>
    <row r="44" spans="5:15" ht="15.75" x14ac:dyDescent="0.25">
      <c r="E44" s="14" t="s">
        <v>6</v>
      </c>
      <c r="F44" s="13" t="s">
        <v>22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23</v>
      </c>
      <c r="M44" s="15" t="s">
        <v>31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Статистика</vt:lpstr>
      <vt:lpstr>Автоматизированный расчет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fikser</cp:lastModifiedBy>
  <dcterms:created xsi:type="dcterms:W3CDTF">2015-06-05T18:19:34Z</dcterms:created>
  <dcterms:modified xsi:type="dcterms:W3CDTF">2021-06-03T15:12:05Z</dcterms:modified>
</cp:coreProperties>
</file>