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sats" sheetId="1" state="visible" r:id="rId1"/>
    <sheet xmlns:r="http://schemas.openxmlformats.org/officeDocument/2006/relationships" name="sats Pivot Tab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AD25"/>
  <sheetViews>
    <sheetView workbookViewId="0">
      <selection activeCell="A1" sqref="A1"/>
    </sheetView>
  </sheetViews>
  <sheetFormatPr baseColWidth="8" defaultRowHeight="15"/>
  <sheetData>
    <row r="4">
      <c r="A4" t="inlineStr">
        <is>
          <t>Index</t>
        </is>
      </c>
      <c r="B4" t="inlineStr">
        <is>
          <t>Company</t>
        </is>
      </c>
      <c r="C4" t="inlineStr">
        <is>
          <t>Sector</t>
        </is>
      </c>
      <c r="D4" t="inlineStr">
        <is>
          <t>Structure</t>
        </is>
      </c>
      <c r="E4" t="inlineStr">
        <is>
          <t>Date</t>
        </is>
      </c>
      <c r="F4" t="inlineStr">
        <is>
          <t>Invested</t>
        </is>
      </c>
      <c r="G4" t="inlineStr">
        <is>
          <t>Realized</t>
        </is>
      </c>
      <c r="H4" t="inlineStr">
        <is>
          <t>NAV (write current one cell above)</t>
        </is>
      </c>
      <c r="I4" t="inlineStr">
        <is>
          <t>Total Value</t>
        </is>
      </c>
      <c r="J4" t="inlineStr">
        <is>
          <t>MOIC</t>
        </is>
      </c>
      <c r="K4" t="inlineStr">
        <is>
          <t>% Cost</t>
        </is>
      </c>
      <c r="L4" t="inlineStr">
        <is>
          <t>% NAV</t>
        </is>
      </c>
      <c r="M4" t="inlineStr">
        <is>
          <t>Entry Own%</t>
        </is>
      </c>
      <c r="N4" t="inlineStr">
        <is>
          <t>Current Own%</t>
        </is>
      </c>
      <c r="O4" t="inlineStr">
        <is>
          <t>Lead</t>
        </is>
      </c>
      <c r="P4" t="inlineStr">
        <is>
          <t>Region</t>
        </is>
      </c>
      <c r="Q4" t="inlineStr">
        <is>
          <t>Stage</t>
        </is>
      </c>
      <c r="R4" t="inlineStr">
        <is>
          <t>BoD</t>
        </is>
      </c>
      <c r="S4" t="inlineStr">
        <is>
          <t>Implied Entry Val (M)</t>
        </is>
      </c>
      <c r="T4" t="inlineStr">
        <is>
          <t>Implied Current Val (M)</t>
        </is>
      </c>
      <c r="U4" t="inlineStr">
        <is>
          <t>Avg Entry</t>
        </is>
      </c>
      <c r="V4" t="inlineStr">
        <is>
          <t>Year</t>
        </is>
      </c>
      <c r="W4" t="inlineStr">
        <is>
          <t>Tokens</t>
        </is>
      </c>
      <c r="X4" t="inlineStr">
        <is>
          <t>Ticker</t>
        </is>
      </c>
      <c r="Y4" t="inlineStr">
        <is>
          <t xml:space="preserve">   </t>
        </is>
      </c>
      <c r="Z4" t="inlineStr">
        <is>
          <t>Price</t>
        </is>
      </c>
      <c r="AA4" t="inlineStr">
        <is>
          <t>&lt;ENTER DATE&gt; NAV</t>
        </is>
      </c>
      <c r="AB4" t="inlineStr">
        <is>
          <t>CURRENT NAV</t>
        </is>
      </c>
      <c r="AC4" t="inlineStr">
        <is>
          <t>△ NAV</t>
        </is>
      </c>
      <c r="AD4" t="inlineStr">
        <is>
          <t>% △ NAV</t>
        </is>
      </c>
    </row>
    <row r="5">
      <c r="A5" t="n">
        <v>1</v>
      </c>
      <c r="H5">
        <f>IF($H$3="current",AA5,AB5)</f>
        <v/>
      </c>
      <c r="I5">
        <f>G5+H5</f>
        <v/>
      </c>
      <c r="J5">
        <f>IFERROR(I5/F5,"n/a")</f>
        <v/>
      </c>
      <c r="K5">
        <f>F5/$F$25</f>
        <v/>
      </c>
      <c r="L5">
        <f>H5/$H$25</f>
        <v/>
      </c>
      <c r="S5">
        <f>IFERROR(F5/M5/1000000,"n/a")</f>
        <v/>
      </c>
      <c r="T5">
        <f>IFERROR(H5/N5/1000000,"n/a")</f>
        <v/>
      </c>
      <c r="U5">
        <f>IFERROR(T5*F5/I5,"n/a")</f>
        <v/>
      </c>
      <c r="V5">
        <f>YEAR(E5)</f>
        <v/>
      </c>
      <c r="AC5">
        <f>AA5-AB5</f>
        <v/>
      </c>
      <c r="AD5">
        <f>AC5/AA5-1</f>
        <v/>
      </c>
    </row>
    <row r="6">
      <c r="A6" t="n">
        <v>2</v>
      </c>
      <c r="H6">
        <f>IF($H$3="current",AA6,AB6)</f>
        <v/>
      </c>
      <c r="I6">
        <f>G6+H6</f>
        <v/>
      </c>
      <c r="J6">
        <f>IFERROR(I6/F6,"n/a")</f>
        <v/>
      </c>
      <c r="K6">
        <f>F6/$F$25</f>
        <v/>
      </c>
      <c r="L6">
        <f>H6/$H$25</f>
        <v/>
      </c>
      <c r="S6">
        <f>IFERROR(F6/M6/1000000,"n/a")</f>
        <v/>
      </c>
      <c r="T6">
        <f>IFERROR(H6/N6/1000000,"n/a")</f>
        <v/>
      </c>
      <c r="U6">
        <f>IFERROR(T6*F6/I6,"n/a")</f>
        <v/>
      </c>
      <c r="V6">
        <f>YEAR(E6)</f>
        <v/>
      </c>
      <c r="AC6">
        <f>AA6-AB6</f>
        <v/>
      </c>
      <c r="AD6">
        <f>AC6/AA6-1</f>
        <v/>
      </c>
    </row>
    <row r="7">
      <c r="A7" t="n">
        <v>3</v>
      </c>
      <c r="H7">
        <f>IF($H$3="current",AA7,AB7)</f>
        <v/>
      </c>
      <c r="I7">
        <f>G7+H7</f>
        <v/>
      </c>
      <c r="J7">
        <f>IFERROR(I7/F7,"n/a")</f>
        <v/>
      </c>
      <c r="K7">
        <f>F7/$F$25</f>
        <v/>
      </c>
      <c r="L7">
        <f>H7/$H$25</f>
        <v/>
      </c>
      <c r="S7">
        <f>IFERROR(F7/M7/1000000,"n/a")</f>
        <v/>
      </c>
      <c r="T7">
        <f>IFERROR(H7/N7/1000000,"n/a")</f>
        <v/>
      </c>
      <c r="U7">
        <f>IFERROR(T7*F7/I7,"n/a")</f>
        <v/>
      </c>
      <c r="V7">
        <f>YEAR(E7)</f>
        <v/>
      </c>
      <c r="AC7">
        <f>AA7-AB7</f>
        <v/>
      </c>
      <c r="AD7">
        <f>AC7/AA7-1</f>
        <v/>
      </c>
    </row>
    <row r="8">
      <c r="A8" t="n">
        <v>4</v>
      </c>
      <c r="H8">
        <f>IF($H$3="current",AA8,AB8)</f>
        <v/>
      </c>
      <c r="I8">
        <f>G8+H8</f>
        <v/>
      </c>
      <c r="J8">
        <f>IFERROR(I8/F8,"n/a")</f>
        <v/>
      </c>
      <c r="K8">
        <f>F8/$F$25</f>
        <v/>
      </c>
      <c r="L8">
        <f>H8/$H$25</f>
        <v/>
      </c>
      <c r="S8">
        <f>IFERROR(F8/M8/1000000,"n/a")</f>
        <v/>
      </c>
      <c r="T8">
        <f>IFERROR(H8/N8/1000000,"n/a")</f>
        <v/>
      </c>
      <c r="U8">
        <f>IFERROR(T8*F8/I8,"n/a")</f>
        <v/>
      </c>
      <c r="V8">
        <f>YEAR(E8)</f>
        <v/>
      </c>
      <c r="AC8">
        <f>AA8-AB8</f>
        <v/>
      </c>
      <c r="AD8">
        <f>AC8/AA8-1</f>
        <v/>
      </c>
    </row>
    <row r="9">
      <c r="A9" t="n">
        <v>5</v>
      </c>
      <c r="H9">
        <f>IF($H$3="current",AA9,AB9)</f>
        <v/>
      </c>
      <c r="I9">
        <f>G9+H9</f>
        <v/>
      </c>
      <c r="J9">
        <f>IFERROR(I9/F9,"n/a")</f>
        <v/>
      </c>
      <c r="K9">
        <f>F9/$F$25</f>
        <v/>
      </c>
      <c r="L9">
        <f>H9/$H$25</f>
        <v/>
      </c>
      <c r="S9">
        <f>IFERROR(F9/M9/1000000,"n/a")</f>
        <v/>
      </c>
      <c r="T9">
        <f>IFERROR(H9/N9/1000000,"n/a")</f>
        <v/>
      </c>
      <c r="U9">
        <f>IFERROR(T9*F9/I9,"n/a")</f>
        <v/>
      </c>
      <c r="V9">
        <f>YEAR(E9)</f>
        <v/>
      </c>
      <c r="AC9">
        <f>AA9-AB9</f>
        <v/>
      </c>
      <c r="AD9">
        <f>AC9/AA9-1</f>
        <v/>
      </c>
    </row>
    <row r="10">
      <c r="A10" t="n">
        <v>6</v>
      </c>
      <c r="H10">
        <f>IF($H$3="current",AA10,AB10)</f>
        <v/>
      </c>
      <c r="I10">
        <f>G10+H10</f>
        <v/>
      </c>
      <c r="J10">
        <f>IFERROR(I10/F10,"n/a")</f>
        <v/>
      </c>
      <c r="K10">
        <f>F10/$F$25</f>
        <v/>
      </c>
      <c r="L10">
        <f>H10/$H$25</f>
        <v/>
      </c>
      <c r="S10">
        <f>IFERROR(F10/M10/1000000,"n/a")</f>
        <v/>
      </c>
      <c r="T10">
        <f>IFERROR(H10/N10/1000000,"n/a")</f>
        <v/>
      </c>
      <c r="U10">
        <f>IFERROR(T10*F10/I10,"n/a")</f>
        <v/>
      </c>
      <c r="V10">
        <f>YEAR(E10)</f>
        <v/>
      </c>
      <c r="AC10">
        <f>AA10-AB10</f>
        <v/>
      </c>
      <c r="AD10">
        <f>AC10/AA10-1</f>
        <v/>
      </c>
    </row>
    <row r="11">
      <c r="A11" t="n">
        <v>7</v>
      </c>
      <c r="H11">
        <f>IF($H$3="current",AA11,AB11)</f>
        <v/>
      </c>
      <c r="I11">
        <f>G11+H11</f>
        <v/>
      </c>
      <c r="J11">
        <f>IFERROR(I11/F11,"n/a")</f>
        <v/>
      </c>
      <c r="K11">
        <f>F11/$F$25</f>
        <v/>
      </c>
      <c r="L11">
        <f>H11/$H$25</f>
        <v/>
      </c>
      <c r="S11">
        <f>IFERROR(F11/M11/1000000,"n/a")</f>
        <v/>
      </c>
      <c r="T11">
        <f>IFERROR(H11/N11/1000000,"n/a")</f>
        <v/>
      </c>
      <c r="U11">
        <f>IFERROR(T11*F11/I11,"n/a")</f>
        <v/>
      </c>
      <c r="V11">
        <f>YEAR(E11)</f>
        <v/>
      </c>
      <c r="AC11">
        <f>AA11-AB11</f>
        <v/>
      </c>
      <c r="AD11">
        <f>AC11/AA11-1</f>
        <v/>
      </c>
    </row>
    <row r="12">
      <c r="A12" t="n">
        <v>8</v>
      </c>
      <c r="H12">
        <f>IF($H$3="current",AA12,AB12)</f>
        <v/>
      </c>
      <c r="I12">
        <f>G12+H12</f>
        <v/>
      </c>
      <c r="J12">
        <f>IFERROR(I12/F12,"n/a")</f>
        <v/>
      </c>
      <c r="K12">
        <f>F12/$F$25</f>
        <v/>
      </c>
      <c r="L12">
        <f>H12/$H$25</f>
        <v/>
      </c>
      <c r="S12">
        <f>IFERROR(F12/M12/1000000,"n/a")</f>
        <v/>
      </c>
      <c r="T12">
        <f>IFERROR(H12/N12/1000000,"n/a")</f>
        <v/>
      </c>
      <c r="U12">
        <f>IFERROR(T12*F12/I12,"n/a")</f>
        <v/>
      </c>
      <c r="V12">
        <f>YEAR(E12)</f>
        <v/>
      </c>
      <c r="AC12">
        <f>AA12-AB12</f>
        <v/>
      </c>
      <c r="AD12">
        <f>AC12/AA12-1</f>
        <v/>
      </c>
    </row>
    <row r="13">
      <c r="A13" t="n">
        <v>9</v>
      </c>
      <c r="H13">
        <f>IF($H$3="current",AA13,AB13)</f>
        <v/>
      </c>
      <c r="I13">
        <f>G13+H13</f>
        <v/>
      </c>
      <c r="J13">
        <f>IFERROR(I13/F13,"n/a")</f>
        <v/>
      </c>
      <c r="K13">
        <f>F13/$F$25</f>
        <v/>
      </c>
      <c r="L13">
        <f>H13/$H$25</f>
        <v/>
      </c>
      <c r="S13">
        <f>IFERROR(F13/M13/1000000,"n/a")</f>
        <v/>
      </c>
      <c r="T13">
        <f>IFERROR(H13/N13/1000000,"n/a")</f>
        <v/>
      </c>
      <c r="U13">
        <f>IFERROR(T13*F13/I13,"n/a")</f>
        <v/>
      </c>
      <c r="V13">
        <f>YEAR(E13)</f>
        <v/>
      </c>
      <c r="AC13">
        <f>AA13-AB13</f>
        <v/>
      </c>
      <c r="AD13">
        <f>AC13/AA13-1</f>
        <v/>
      </c>
    </row>
    <row r="14">
      <c r="A14" t="n">
        <v>10</v>
      </c>
      <c r="H14">
        <f>IF($H$3="current",AA14,AB14)</f>
        <v/>
      </c>
      <c r="I14">
        <f>G14+H14</f>
        <v/>
      </c>
      <c r="J14">
        <f>IFERROR(I14/F14,"n/a")</f>
        <v/>
      </c>
      <c r="K14">
        <f>F14/$F$25</f>
        <v/>
      </c>
      <c r="L14">
        <f>H14/$H$25</f>
        <v/>
      </c>
      <c r="S14">
        <f>IFERROR(F14/M14/1000000,"n/a")</f>
        <v/>
      </c>
      <c r="T14">
        <f>IFERROR(H14/N14/1000000,"n/a")</f>
        <v/>
      </c>
      <c r="U14">
        <f>IFERROR(T14*F14/I14,"n/a")</f>
        <v/>
      </c>
      <c r="V14">
        <f>YEAR(E14)</f>
        <v/>
      </c>
      <c r="AC14">
        <f>AA14-AB14</f>
        <v/>
      </c>
      <c r="AD14">
        <f>AC14/AA14-1</f>
        <v/>
      </c>
    </row>
    <row r="15">
      <c r="A15" t="n">
        <v>11</v>
      </c>
      <c r="H15">
        <f>IF($H$3="current",AA15,AB15)</f>
        <v/>
      </c>
      <c r="I15">
        <f>G15+H15</f>
        <v/>
      </c>
      <c r="J15">
        <f>IFERROR(I15/F15,"n/a")</f>
        <v/>
      </c>
      <c r="K15">
        <f>F15/$F$25</f>
        <v/>
      </c>
      <c r="L15">
        <f>H15/$H$25</f>
        <v/>
      </c>
      <c r="S15">
        <f>IFERROR(F15/M15/1000000,"n/a")</f>
        <v/>
      </c>
      <c r="T15">
        <f>IFERROR(H15/N15/1000000,"n/a")</f>
        <v/>
      </c>
      <c r="U15">
        <f>IFERROR(T15*F15/I15,"n/a")</f>
        <v/>
      </c>
      <c r="V15">
        <f>YEAR(E15)</f>
        <v/>
      </c>
      <c r="AC15">
        <f>AA15-AB15</f>
        <v/>
      </c>
      <c r="AD15">
        <f>AC15/AA15-1</f>
        <v/>
      </c>
    </row>
    <row r="16">
      <c r="A16" t="n">
        <v>12</v>
      </c>
      <c r="H16">
        <f>IF($H$3="current",AA16,AB16)</f>
        <v/>
      </c>
      <c r="I16">
        <f>G16+H16</f>
        <v/>
      </c>
      <c r="J16">
        <f>IFERROR(I16/F16,"n/a")</f>
        <v/>
      </c>
      <c r="K16">
        <f>F16/$F$25</f>
        <v/>
      </c>
      <c r="L16">
        <f>H16/$H$25</f>
        <v/>
      </c>
      <c r="S16">
        <f>IFERROR(F16/M16/1000000,"n/a")</f>
        <v/>
      </c>
      <c r="T16">
        <f>IFERROR(H16/N16/1000000,"n/a")</f>
        <v/>
      </c>
      <c r="U16">
        <f>IFERROR(T16*F16/I16,"n/a")</f>
        <v/>
      </c>
      <c r="V16">
        <f>YEAR(E16)</f>
        <v/>
      </c>
      <c r="AC16">
        <f>AA16-AB16</f>
        <v/>
      </c>
      <c r="AD16">
        <f>AC16/AA16-1</f>
        <v/>
      </c>
    </row>
    <row r="17">
      <c r="A17" t="n">
        <v>13</v>
      </c>
      <c r="H17">
        <f>IF($H$3="current",AA17,AB17)</f>
        <v/>
      </c>
      <c r="I17">
        <f>G17+H17</f>
        <v/>
      </c>
      <c r="J17">
        <f>IFERROR(I17/F17,"n/a")</f>
        <v/>
      </c>
      <c r="K17">
        <f>F17/$F$25</f>
        <v/>
      </c>
      <c r="L17">
        <f>H17/$H$25</f>
        <v/>
      </c>
      <c r="S17">
        <f>IFERROR(F17/M17/1000000,"n/a")</f>
        <v/>
      </c>
      <c r="T17">
        <f>IFERROR(H17/N17/1000000,"n/a")</f>
        <v/>
      </c>
      <c r="U17">
        <f>IFERROR(T17*F17/I17,"n/a")</f>
        <v/>
      </c>
      <c r="V17">
        <f>YEAR(E17)</f>
        <v/>
      </c>
      <c r="AC17">
        <f>AA17-AB17</f>
        <v/>
      </c>
      <c r="AD17">
        <f>AC17/AA17-1</f>
        <v/>
      </c>
    </row>
    <row r="18">
      <c r="A18" t="n">
        <v>14</v>
      </c>
      <c r="H18">
        <f>IF($H$3="current",AA18,AB18)</f>
        <v/>
      </c>
      <c r="I18">
        <f>G18+H18</f>
        <v/>
      </c>
      <c r="J18">
        <f>IFERROR(I18/F18,"n/a")</f>
        <v/>
      </c>
      <c r="K18">
        <f>F18/$F$25</f>
        <v/>
      </c>
      <c r="L18">
        <f>H18/$H$25</f>
        <v/>
      </c>
      <c r="S18">
        <f>IFERROR(F18/M18/1000000,"n/a")</f>
        <v/>
      </c>
      <c r="T18">
        <f>IFERROR(H18/N18/1000000,"n/a")</f>
        <v/>
      </c>
      <c r="U18">
        <f>IFERROR(T18*F18/I18,"n/a")</f>
        <v/>
      </c>
      <c r="V18">
        <f>YEAR(E18)</f>
        <v/>
      </c>
      <c r="AC18">
        <f>AA18-AB18</f>
        <v/>
      </c>
      <c r="AD18">
        <f>AC18/AA18-1</f>
        <v/>
      </c>
    </row>
    <row r="19">
      <c r="A19" t="n">
        <v>15</v>
      </c>
      <c r="H19">
        <f>IF($H$3="current",AA19,AB19)</f>
        <v/>
      </c>
      <c r="I19">
        <f>G19+H19</f>
        <v/>
      </c>
      <c r="J19">
        <f>IFERROR(I19/F19,"n/a")</f>
        <v/>
      </c>
      <c r="K19">
        <f>F19/$F$25</f>
        <v/>
      </c>
      <c r="L19">
        <f>H19/$H$25</f>
        <v/>
      </c>
      <c r="S19">
        <f>IFERROR(F19/M19/1000000,"n/a")</f>
        <v/>
      </c>
      <c r="T19">
        <f>IFERROR(H19/N19/1000000,"n/a")</f>
        <v/>
      </c>
      <c r="U19">
        <f>IFERROR(T19*F19/I19,"n/a")</f>
        <v/>
      </c>
      <c r="V19">
        <f>YEAR(E19)</f>
        <v/>
      </c>
      <c r="AC19">
        <f>AA19-AB19</f>
        <v/>
      </c>
      <c r="AD19">
        <f>AC19/AA19-1</f>
        <v/>
      </c>
    </row>
    <row r="20">
      <c r="A20" t="inlineStr">
        <is>
          <t>EMPTY</t>
        </is>
      </c>
      <c r="H20">
        <f>IF($H$3="current",AA20,AB20)</f>
        <v/>
      </c>
      <c r="I20">
        <f>G20+H20</f>
        <v/>
      </c>
      <c r="J20">
        <f>IFERROR(I20/F20,"n/a")</f>
        <v/>
      </c>
      <c r="K20">
        <f>F20/$F$25</f>
        <v/>
      </c>
      <c r="L20">
        <f>H20/$H$25</f>
        <v/>
      </c>
      <c r="S20">
        <f>IFERROR(F20/M20/1000000,"n/a")</f>
        <v/>
      </c>
      <c r="T20">
        <f>IFERROR(H20/N20/1000000,"n/a")</f>
        <v/>
      </c>
      <c r="U20">
        <f>IFERROR(T20*F20/I20,"n/a")</f>
        <v/>
      </c>
      <c r="V20">
        <f>YEAR(E20)</f>
        <v/>
      </c>
      <c r="AC20">
        <f>AA20-AB20</f>
        <v/>
      </c>
      <c r="AD20">
        <f>AC20/AA20-1</f>
        <v/>
      </c>
    </row>
    <row r="21">
      <c r="A21" t="inlineStr">
        <is>
          <t>EMPTY</t>
        </is>
      </c>
      <c r="H21">
        <f>IF($H$3="current",AA21,AB21)</f>
        <v/>
      </c>
      <c r="I21">
        <f>G21+H21</f>
        <v/>
      </c>
      <c r="J21">
        <f>IFERROR(I21/F21,"n/a")</f>
        <v/>
      </c>
      <c r="K21">
        <f>F21/$F$25</f>
        <v/>
      </c>
      <c r="L21">
        <f>H21/$H$25</f>
        <v/>
      </c>
      <c r="S21">
        <f>IFERROR(F21/M21/1000000,"n/a")</f>
        <v/>
      </c>
      <c r="T21">
        <f>IFERROR(H21/N21/1000000,"n/a")</f>
        <v/>
      </c>
      <c r="U21">
        <f>IFERROR(T21*F21/I21,"n/a")</f>
        <v/>
      </c>
      <c r="V21">
        <f>YEAR(E21)</f>
        <v/>
      </c>
      <c r="AC21">
        <f>AA21-AB21</f>
        <v/>
      </c>
      <c r="AD21">
        <f>AC21/AA21-1</f>
        <v/>
      </c>
    </row>
    <row r="22">
      <c r="A22" t="inlineStr">
        <is>
          <t>EMPTY</t>
        </is>
      </c>
      <c r="H22">
        <f>IF($H$3="current",AA22,AB22)</f>
        <v/>
      </c>
      <c r="I22">
        <f>G22+H22</f>
        <v/>
      </c>
      <c r="J22">
        <f>IFERROR(I22/F22,"n/a")</f>
        <v/>
      </c>
      <c r="K22">
        <f>F22/$F$25</f>
        <v/>
      </c>
      <c r="L22">
        <f>H22/$H$25</f>
        <v/>
      </c>
      <c r="S22">
        <f>IFERROR(F22/M22/1000000,"n/a")</f>
        <v/>
      </c>
      <c r="T22">
        <f>IFERROR(H22/N22/1000000,"n/a")</f>
        <v/>
      </c>
      <c r="U22">
        <f>IFERROR(T22*F22/I22,"n/a")</f>
        <v/>
      </c>
      <c r="V22">
        <f>YEAR(E22)</f>
        <v/>
      </c>
      <c r="AC22">
        <f>AA22-AB22</f>
        <v/>
      </c>
      <c r="AD22">
        <f>AC22/AA22-1</f>
        <v/>
      </c>
    </row>
    <row r="23">
      <c r="A23" t="inlineStr">
        <is>
          <t>EMPTY</t>
        </is>
      </c>
      <c r="H23">
        <f>IF($H$3="current",AA23,AB23)</f>
        <v/>
      </c>
      <c r="I23">
        <f>G23+H23</f>
        <v/>
      </c>
      <c r="J23">
        <f>IFERROR(I23/F23,"n/a")</f>
        <v/>
      </c>
      <c r="K23">
        <f>F23/$F$25</f>
        <v/>
      </c>
      <c r="L23">
        <f>H23/$H$25</f>
        <v/>
      </c>
      <c r="S23">
        <f>IFERROR(F23/M23/1000000,"n/a")</f>
        <v/>
      </c>
      <c r="T23">
        <f>IFERROR(H23/N23/1000000,"n/a")</f>
        <v/>
      </c>
      <c r="U23">
        <f>IFERROR(T23*F23/I23,"n/a")</f>
        <v/>
      </c>
      <c r="V23">
        <f>YEAR(E23)</f>
        <v/>
      </c>
      <c r="AC23">
        <f>AA23-AB23</f>
        <v/>
      </c>
      <c r="AD23">
        <f>AC23/AA23-1</f>
        <v/>
      </c>
    </row>
    <row r="24">
      <c r="A24" t="inlineStr">
        <is>
          <t>EMPTY</t>
        </is>
      </c>
      <c r="H24">
        <f>IF($H$3="current",AA24,AB24)</f>
        <v/>
      </c>
      <c r="I24">
        <f>G24+H24</f>
        <v/>
      </c>
      <c r="J24">
        <f>IFERROR(I24/F24,"n/a")</f>
        <v/>
      </c>
      <c r="K24">
        <f>F24/$F$25</f>
        <v/>
      </c>
      <c r="L24">
        <f>H24/$H$25</f>
        <v/>
      </c>
      <c r="S24">
        <f>IFERROR(F24/M24/1000000,"n/a")</f>
        <v/>
      </c>
      <c r="T24">
        <f>IFERROR(H24/N24/1000000,"n/a")</f>
        <v/>
      </c>
      <c r="U24">
        <f>IFERROR(T24*F24/I24,"n/a")</f>
        <v/>
      </c>
      <c r="V24">
        <f>YEAR(E24)</f>
        <v/>
      </c>
      <c r="AC24">
        <f>AA24-AB24</f>
        <v/>
      </c>
      <c r="AD24">
        <f>AC24/AA24-1</f>
        <v/>
      </c>
    </row>
    <row r="25">
      <c r="A25" t="inlineStr">
        <is>
          <t>TOTAL</t>
        </is>
      </c>
      <c r="F25">
        <f>SUM(F5:F24)</f>
        <v/>
      </c>
      <c r="G25">
        <f>SUM(G5:G24)</f>
        <v/>
      </c>
      <c r="H25">
        <f>SUM(H5:H24)</f>
        <v/>
      </c>
      <c r="I25">
        <f>SUM(I5:I24)</f>
        <v/>
      </c>
      <c r="J25">
        <f>IFERROR(I25/F25,"n/a")</f>
        <v/>
      </c>
      <c r="K25">
        <f>F25/F25</f>
        <v/>
      </c>
      <c r="L25">
        <f>H25/H25</f>
        <v/>
      </c>
      <c r="S25">
        <f>SUMPRODUCT(F5:F24,S5:S24)/F25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J84"/>
  <sheetViews>
    <sheetView workbookViewId="0">
      <selection activeCell="A1" sqref="A1"/>
    </sheetView>
  </sheetViews>
  <sheetFormatPr baseColWidth="8" defaultRowHeight="15"/>
  <sheetData>
    <row r="3">
      <c r="A3" t="inlineStr">
        <is>
          <t>Index</t>
        </is>
      </c>
      <c r="B3" t="inlineStr">
        <is>
          <t>Year</t>
        </is>
      </c>
      <c r="C3" t="inlineStr">
        <is>
          <t>Count</t>
        </is>
      </c>
      <c r="D3" t="inlineStr">
        <is>
          <t>Invested</t>
        </is>
      </c>
      <c r="E3" t="inlineStr">
        <is>
          <t>Realized</t>
        </is>
      </c>
      <c r="F3" t="inlineStr">
        <is>
          <t>NAV</t>
        </is>
      </c>
      <c r="G3" t="inlineStr">
        <is>
          <t>Total Value</t>
        </is>
      </c>
      <c r="H3" t="inlineStr">
        <is>
          <t>MOIC</t>
        </is>
      </c>
      <c r="I3" t="inlineStr">
        <is>
          <t>% Cost</t>
        </is>
      </c>
      <c r="J3" t="inlineStr">
        <is>
          <t>% NAV</t>
        </is>
      </c>
    </row>
    <row r="4">
      <c r="A4" t="n">
        <v>1</v>
      </c>
      <c r="C4">
        <f>COUNTIF('sats'!$V$5:$V$24,'sats Pivot Tables'!B4)</f>
        <v/>
      </c>
      <c r="D4">
        <f>SUMIF('sats'!$V$5:$V$24,'sats Pivot Tables'!B4,'sats'!$F$5:$F$24)</f>
        <v/>
      </c>
      <c r="E4">
        <f>SUMIF('sats'!$V$5:$V$24,'sats Pivot Tables'!B4,'sats'!$G$5:$G$24)</f>
        <v/>
      </c>
      <c r="F4">
        <f>SUMIF('sats'!$V$5:$V$24,'sats Pivot Tables'!B4,'sats'!$H$5:$H$24)</f>
        <v/>
      </c>
      <c r="G4">
        <f>SUMIF('sats'!$V$5:$V$24,'sats Pivot Tables'!B4,'sats'!$I$5:$I$24)</f>
        <v/>
      </c>
      <c r="H4">
        <f>G4/D4</f>
        <v/>
      </c>
      <c r="I4">
        <f>D4/$D$14</f>
        <v/>
      </c>
      <c r="J4">
        <f>F4/$F$14</f>
        <v/>
      </c>
    </row>
    <row r="5">
      <c r="A5" t="n">
        <v>2</v>
      </c>
      <c r="C5">
        <f>COUNTIF('sats'!$V$5:$V$24,'sats Pivot Tables'!B5)</f>
        <v/>
      </c>
      <c r="D5">
        <f>SUMIF('sats'!$V$5:$V$24,'sats Pivot Tables'!B5,'sats'!$F$5:$F$24)</f>
        <v/>
      </c>
      <c r="E5">
        <f>SUMIF('sats'!$V$5:$V$24,'sats Pivot Tables'!B5,'sats'!$G$5:$G$24)</f>
        <v/>
      </c>
      <c r="F5">
        <f>SUMIF('sats'!$V$5:$V$24,'sats Pivot Tables'!B5,'sats'!$H$5:$H$24)</f>
        <v/>
      </c>
      <c r="G5">
        <f>SUMIF('sats'!$V$5:$V$24,'sats Pivot Tables'!B5,'sats'!$I$5:$I$24)</f>
        <v/>
      </c>
      <c r="H5">
        <f>G5/D5</f>
        <v/>
      </c>
      <c r="I5">
        <f>D5/$D$14</f>
        <v/>
      </c>
      <c r="J5">
        <f>F5/$F$14</f>
        <v/>
      </c>
    </row>
    <row r="6">
      <c r="A6" t="n">
        <v>3</v>
      </c>
      <c r="C6">
        <f>COUNTIF('sats'!$V$5:$V$24,'sats Pivot Tables'!B6)</f>
        <v/>
      </c>
      <c r="D6">
        <f>SUMIF('sats'!$V$5:$V$24,'sats Pivot Tables'!B6,'sats'!$F$5:$F$24)</f>
        <v/>
      </c>
      <c r="E6">
        <f>SUMIF('sats'!$V$5:$V$24,'sats Pivot Tables'!B6,'sats'!$G$5:$G$24)</f>
        <v/>
      </c>
      <c r="F6">
        <f>SUMIF('sats'!$V$5:$V$24,'sats Pivot Tables'!B6,'sats'!$H$5:$H$24)</f>
        <v/>
      </c>
      <c r="G6">
        <f>SUMIF('sats'!$V$5:$V$24,'sats Pivot Tables'!B6,'sats'!$I$5:$I$24)</f>
        <v/>
      </c>
      <c r="H6">
        <f>G6/D6</f>
        <v/>
      </c>
      <c r="I6">
        <f>D6/$D$14</f>
        <v/>
      </c>
      <c r="J6">
        <f>F6/$F$14</f>
        <v/>
      </c>
    </row>
    <row r="7">
      <c r="A7" t="n">
        <v>4</v>
      </c>
      <c r="C7">
        <f>COUNTIF('sats'!$V$5:$V$24,'sats Pivot Tables'!B7)</f>
        <v/>
      </c>
      <c r="D7">
        <f>SUMIF('sats'!$V$5:$V$24,'sats Pivot Tables'!B7,'sats'!$F$5:$F$24)</f>
        <v/>
      </c>
      <c r="E7">
        <f>SUMIF('sats'!$V$5:$V$24,'sats Pivot Tables'!B7,'sats'!$G$5:$G$24)</f>
        <v/>
      </c>
      <c r="F7">
        <f>SUMIF('sats'!$V$5:$V$24,'sats Pivot Tables'!B7,'sats'!$H$5:$H$24)</f>
        <v/>
      </c>
      <c r="G7">
        <f>SUMIF('sats'!$V$5:$V$24,'sats Pivot Tables'!B7,'sats'!$I$5:$I$24)</f>
        <v/>
      </c>
      <c r="H7">
        <f>G7/D7</f>
        <v/>
      </c>
      <c r="I7">
        <f>D7/$D$14</f>
        <v/>
      </c>
      <c r="J7">
        <f>F7/$F$14</f>
        <v/>
      </c>
    </row>
    <row r="8">
      <c r="A8" t="n">
        <v>5</v>
      </c>
      <c r="C8">
        <f>COUNTIF('sats'!$V$5:$V$24,'sats Pivot Tables'!B8)</f>
        <v/>
      </c>
      <c r="D8">
        <f>SUMIF('sats'!$V$5:$V$24,'sats Pivot Tables'!B8,'sats'!$F$5:$F$24)</f>
        <v/>
      </c>
      <c r="E8">
        <f>SUMIF('sats'!$V$5:$V$24,'sats Pivot Tables'!B8,'sats'!$G$5:$G$24)</f>
        <v/>
      </c>
      <c r="F8">
        <f>SUMIF('sats'!$V$5:$V$24,'sats Pivot Tables'!B8,'sats'!$H$5:$H$24)</f>
        <v/>
      </c>
      <c r="G8">
        <f>SUMIF('sats'!$V$5:$V$24,'sats Pivot Tables'!B8,'sats'!$I$5:$I$24)</f>
        <v/>
      </c>
      <c r="H8">
        <f>G8/D8</f>
        <v/>
      </c>
      <c r="I8">
        <f>D8/$D$14</f>
        <v/>
      </c>
      <c r="J8">
        <f>F8/$F$14</f>
        <v/>
      </c>
    </row>
    <row r="9">
      <c r="A9" t="n">
        <v>6</v>
      </c>
      <c r="C9">
        <f>COUNTIF('sats'!$V$5:$V$24,'sats Pivot Tables'!B9)</f>
        <v/>
      </c>
      <c r="D9">
        <f>SUMIF('sats'!$V$5:$V$24,'sats Pivot Tables'!B9,'sats'!$F$5:$F$24)</f>
        <v/>
      </c>
      <c r="E9">
        <f>SUMIF('sats'!$V$5:$V$24,'sats Pivot Tables'!B9,'sats'!$G$5:$G$24)</f>
        <v/>
      </c>
      <c r="F9">
        <f>SUMIF('sats'!$V$5:$V$24,'sats Pivot Tables'!B9,'sats'!$H$5:$H$24)</f>
        <v/>
      </c>
      <c r="G9">
        <f>SUMIF('sats'!$V$5:$V$24,'sats Pivot Tables'!B9,'sats'!$I$5:$I$24)</f>
        <v/>
      </c>
      <c r="H9">
        <f>G9/D9</f>
        <v/>
      </c>
      <c r="I9">
        <f>D9/$D$14</f>
        <v/>
      </c>
      <c r="J9">
        <f>F9/$F$14</f>
        <v/>
      </c>
    </row>
    <row r="10">
      <c r="A10" t="n">
        <v>7</v>
      </c>
      <c r="C10">
        <f>COUNTIF('sats'!$V$5:$V$24,'sats Pivot Tables'!B10)</f>
        <v/>
      </c>
      <c r="D10">
        <f>SUMIF('sats'!$V$5:$V$24,'sats Pivot Tables'!B10,'sats'!$F$5:$F$24)</f>
        <v/>
      </c>
      <c r="E10">
        <f>SUMIF('sats'!$V$5:$V$24,'sats Pivot Tables'!B10,'sats'!$G$5:$G$24)</f>
        <v/>
      </c>
      <c r="F10">
        <f>SUMIF('sats'!$V$5:$V$24,'sats Pivot Tables'!B10,'sats'!$H$5:$H$24)</f>
        <v/>
      </c>
      <c r="G10">
        <f>SUMIF('sats'!$V$5:$V$24,'sats Pivot Tables'!B10,'sats'!$I$5:$I$24)</f>
        <v/>
      </c>
      <c r="H10">
        <f>G10/D10</f>
        <v/>
      </c>
      <c r="I10">
        <f>D10/$D$14</f>
        <v/>
      </c>
      <c r="J10">
        <f>F10/$F$14</f>
        <v/>
      </c>
    </row>
    <row r="11">
      <c r="A11" t="n">
        <v>8</v>
      </c>
      <c r="C11">
        <f>COUNTIF('sats'!$V$5:$V$24,'sats Pivot Tables'!B11)</f>
        <v/>
      </c>
      <c r="D11">
        <f>SUMIF('sats'!$V$5:$V$24,'sats Pivot Tables'!B11,'sats'!$F$5:$F$24)</f>
        <v/>
      </c>
      <c r="E11">
        <f>SUMIF('sats'!$V$5:$V$24,'sats Pivot Tables'!B11,'sats'!$G$5:$G$24)</f>
        <v/>
      </c>
      <c r="F11">
        <f>SUMIF('sats'!$V$5:$V$24,'sats Pivot Tables'!B11,'sats'!$H$5:$H$24)</f>
        <v/>
      </c>
      <c r="G11">
        <f>SUMIF('sats'!$V$5:$V$24,'sats Pivot Tables'!B11,'sats'!$I$5:$I$24)</f>
        <v/>
      </c>
      <c r="H11">
        <f>G11/D11</f>
        <v/>
      </c>
      <c r="I11">
        <f>D11/$D$14</f>
        <v/>
      </c>
      <c r="J11">
        <f>F11/$F$14</f>
        <v/>
      </c>
    </row>
    <row r="12">
      <c r="A12" t="n">
        <v>9</v>
      </c>
      <c r="C12">
        <f>COUNTIF('sats'!$V$5:$V$24,'sats Pivot Tables'!B12)</f>
        <v/>
      </c>
      <c r="D12">
        <f>SUMIF('sats'!$V$5:$V$24,'sats Pivot Tables'!B12,'sats'!$F$5:$F$24)</f>
        <v/>
      </c>
      <c r="E12">
        <f>SUMIF('sats'!$V$5:$V$24,'sats Pivot Tables'!B12,'sats'!$G$5:$G$24)</f>
        <v/>
      </c>
      <c r="F12">
        <f>SUMIF('sats'!$V$5:$V$24,'sats Pivot Tables'!B12,'sats'!$H$5:$H$24)</f>
        <v/>
      </c>
      <c r="G12">
        <f>SUMIF('sats'!$V$5:$V$24,'sats Pivot Tables'!B12,'sats'!$I$5:$I$24)</f>
        <v/>
      </c>
      <c r="H12">
        <f>G12/D12</f>
        <v/>
      </c>
      <c r="I12">
        <f>D12/$D$14</f>
        <v/>
      </c>
      <c r="J12">
        <f>F12/$F$14</f>
        <v/>
      </c>
    </row>
    <row r="13">
      <c r="A13" t="n">
        <v>10</v>
      </c>
      <c r="C13">
        <f>COUNTIF('sats'!$V$5:$V$24,'sats Pivot Tables'!B13)</f>
        <v/>
      </c>
      <c r="D13">
        <f>SUMIF('sats'!$V$5:$V$24,'sats Pivot Tables'!B13,'sats'!$F$5:$F$24)</f>
        <v/>
      </c>
      <c r="E13">
        <f>SUMIF('sats'!$V$5:$V$24,'sats Pivot Tables'!B13,'sats'!$G$5:$G$24)</f>
        <v/>
      </c>
      <c r="F13">
        <f>SUMIF('sats'!$V$5:$V$24,'sats Pivot Tables'!B13,'sats'!$H$5:$H$24)</f>
        <v/>
      </c>
      <c r="G13">
        <f>SUMIF('sats'!$V$5:$V$24,'sats Pivot Tables'!B13,'sats'!$I$5:$I$24)</f>
        <v/>
      </c>
      <c r="H13">
        <f>G13/D13</f>
        <v/>
      </c>
      <c r="I13">
        <f>D13/$D$14</f>
        <v/>
      </c>
      <c r="J13">
        <f>F13/$F$14</f>
        <v/>
      </c>
    </row>
    <row r="14">
      <c r="A14" t="inlineStr">
        <is>
          <t>TOTAL</t>
        </is>
      </c>
      <c r="C14">
        <f>SUM(C4:C13)</f>
        <v/>
      </c>
      <c r="D14">
        <f>SUM(D4:D13)</f>
        <v/>
      </c>
      <c r="E14">
        <f>SUM(E4:E13)</f>
        <v/>
      </c>
      <c r="F14">
        <f>SUM(F4:F13)</f>
        <v/>
      </c>
      <c r="G14">
        <f>SUM(G4:G13)</f>
        <v/>
      </c>
      <c r="H14">
        <f>IFERROR(G14/D14,"n/a")</f>
        <v/>
      </c>
      <c r="I14">
        <f>D14/D14</f>
        <v/>
      </c>
      <c r="J14">
        <f>F14/F14</f>
        <v/>
      </c>
    </row>
    <row r="17">
      <c r="A17" t="inlineStr">
        <is>
          <t>Index</t>
        </is>
      </c>
      <c r="B17" t="inlineStr">
        <is>
          <t>Stage</t>
        </is>
      </c>
      <c r="C17" t="inlineStr">
        <is>
          <t>Count</t>
        </is>
      </c>
      <c r="D17" t="inlineStr">
        <is>
          <t>Invested</t>
        </is>
      </c>
      <c r="E17" t="inlineStr">
        <is>
          <t>Realized</t>
        </is>
      </c>
      <c r="F17" t="inlineStr">
        <is>
          <t>NAV</t>
        </is>
      </c>
      <c r="G17" t="inlineStr">
        <is>
          <t>Total Value</t>
        </is>
      </c>
      <c r="H17" t="inlineStr">
        <is>
          <t>MOIC</t>
        </is>
      </c>
      <c r="I17" t="inlineStr">
        <is>
          <t>% Cost</t>
        </is>
      </c>
      <c r="J17" t="inlineStr">
        <is>
          <t>% NAV</t>
        </is>
      </c>
    </row>
    <row r="18">
      <c r="A18" t="n">
        <v>1</v>
      </c>
      <c r="C18">
        <f>COUNTIF('sats'!$Q$5:$Q$24,'sats Pivot Tables'!B18)</f>
        <v/>
      </c>
      <c r="D18">
        <f>SUMIF('sats'!$Q$5:$Q$24,'sats Pivot Tables'!B18,'sats'!$F$5:$F$24)</f>
        <v/>
      </c>
      <c r="E18">
        <f>SUMIF('sats'!$Q$5:$Q$24,'sats Pivot Tables'!B18,'sats'!$G$5:$G$24)</f>
        <v/>
      </c>
      <c r="F18">
        <f>SUMIF('sats'!$Q$5:$Q$24,'sats Pivot Tables'!B18,'sats'!$H$5:$H$24)</f>
        <v/>
      </c>
      <c r="G18">
        <f>SUMIF('sats'!$Q$5:$Q$24,'sats Pivot Tables'!B18,'sats'!$I$5:$I$24)</f>
        <v/>
      </c>
      <c r="H18">
        <f>G18/D18</f>
        <v/>
      </c>
      <c r="I18">
        <f>D18/$D$28</f>
        <v/>
      </c>
      <c r="J18">
        <f>F18/$F$28</f>
        <v/>
      </c>
    </row>
    <row r="19">
      <c r="A19" t="n">
        <v>2</v>
      </c>
      <c r="C19">
        <f>COUNTIF('sats'!$Q$5:$Q$24,'sats Pivot Tables'!B19)</f>
        <v/>
      </c>
      <c r="D19">
        <f>SUMIF('sats'!$Q$5:$Q$24,'sats Pivot Tables'!B19,'sats'!$F$5:$F$24)</f>
        <v/>
      </c>
      <c r="E19">
        <f>SUMIF('sats'!$Q$5:$Q$24,'sats Pivot Tables'!B19,'sats'!$G$5:$G$24)</f>
        <v/>
      </c>
      <c r="F19">
        <f>SUMIF('sats'!$Q$5:$Q$24,'sats Pivot Tables'!B19,'sats'!$H$5:$H$24)</f>
        <v/>
      </c>
      <c r="G19">
        <f>SUMIF('sats'!$Q$5:$Q$24,'sats Pivot Tables'!B19,'sats'!$I$5:$I$24)</f>
        <v/>
      </c>
      <c r="H19">
        <f>G19/D19</f>
        <v/>
      </c>
      <c r="I19">
        <f>D19/$D$28</f>
        <v/>
      </c>
      <c r="J19">
        <f>F19/$F$28</f>
        <v/>
      </c>
    </row>
    <row r="20">
      <c r="A20" t="n">
        <v>3</v>
      </c>
      <c r="C20">
        <f>COUNTIF('sats'!$Q$5:$Q$24,'sats Pivot Tables'!B20)</f>
        <v/>
      </c>
      <c r="D20">
        <f>SUMIF('sats'!$Q$5:$Q$24,'sats Pivot Tables'!B20,'sats'!$F$5:$F$24)</f>
        <v/>
      </c>
      <c r="E20">
        <f>SUMIF('sats'!$Q$5:$Q$24,'sats Pivot Tables'!B20,'sats'!$G$5:$G$24)</f>
        <v/>
      </c>
      <c r="F20">
        <f>SUMIF('sats'!$Q$5:$Q$24,'sats Pivot Tables'!B20,'sats'!$H$5:$H$24)</f>
        <v/>
      </c>
      <c r="G20">
        <f>SUMIF('sats'!$Q$5:$Q$24,'sats Pivot Tables'!B20,'sats'!$I$5:$I$24)</f>
        <v/>
      </c>
      <c r="H20">
        <f>G20/D20</f>
        <v/>
      </c>
      <c r="I20">
        <f>D20/$D$28</f>
        <v/>
      </c>
      <c r="J20">
        <f>F20/$F$28</f>
        <v/>
      </c>
    </row>
    <row r="21">
      <c r="A21" t="n">
        <v>4</v>
      </c>
      <c r="C21">
        <f>COUNTIF('sats'!$Q$5:$Q$24,'sats Pivot Tables'!B21)</f>
        <v/>
      </c>
      <c r="D21">
        <f>SUMIF('sats'!$Q$5:$Q$24,'sats Pivot Tables'!B21,'sats'!$F$5:$F$24)</f>
        <v/>
      </c>
      <c r="E21">
        <f>SUMIF('sats'!$Q$5:$Q$24,'sats Pivot Tables'!B21,'sats'!$G$5:$G$24)</f>
        <v/>
      </c>
      <c r="F21">
        <f>SUMIF('sats'!$Q$5:$Q$24,'sats Pivot Tables'!B21,'sats'!$H$5:$H$24)</f>
        <v/>
      </c>
      <c r="G21">
        <f>SUMIF('sats'!$Q$5:$Q$24,'sats Pivot Tables'!B21,'sats'!$I$5:$I$24)</f>
        <v/>
      </c>
      <c r="H21">
        <f>G21/D21</f>
        <v/>
      </c>
      <c r="I21">
        <f>D21/$D$28</f>
        <v/>
      </c>
      <c r="J21">
        <f>F21/$F$28</f>
        <v/>
      </c>
    </row>
    <row r="22">
      <c r="A22" t="n">
        <v>5</v>
      </c>
      <c r="C22">
        <f>COUNTIF('sats'!$Q$5:$Q$24,'sats Pivot Tables'!B22)</f>
        <v/>
      </c>
      <c r="D22">
        <f>SUMIF('sats'!$Q$5:$Q$24,'sats Pivot Tables'!B22,'sats'!$F$5:$F$24)</f>
        <v/>
      </c>
      <c r="E22">
        <f>SUMIF('sats'!$Q$5:$Q$24,'sats Pivot Tables'!B22,'sats'!$G$5:$G$24)</f>
        <v/>
      </c>
      <c r="F22">
        <f>SUMIF('sats'!$Q$5:$Q$24,'sats Pivot Tables'!B22,'sats'!$H$5:$H$24)</f>
        <v/>
      </c>
      <c r="G22">
        <f>SUMIF('sats'!$Q$5:$Q$24,'sats Pivot Tables'!B22,'sats'!$I$5:$I$24)</f>
        <v/>
      </c>
      <c r="H22">
        <f>G22/D22</f>
        <v/>
      </c>
      <c r="I22">
        <f>D22/$D$28</f>
        <v/>
      </c>
      <c r="J22">
        <f>F22/$F$28</f>
        <v/>
      </c>
    </row>
    <row r="23">
      <c r="A23" t="n">
        <v>6</v>
      </c>
      <c r="C23">
        <f>COUNTIF('sats'!$Q$5:$Q$24,'sats Pivot Tables'!B23)</f>
        <v/>
      </c>
      <c r="D23">
        <f>SUMIF('sats'!$Q$5:$Q$24,'sats Pivot Tables'!B23,'sats'!$F$5:$F$24)</f>
        <v/>
      </c>
      <c r="E23">
        <f>SUMIF('sats'!$Q$5:$Q$24,'sats Pivot Tables'!B23,'sats'!$G$5:$G$24)</f>
        <v/>
      </c>
      <c r="F23">
        <f>SUMIF('sats'!$Q$5:$Q$24,'sats Pivot Tables'!B23,'sats'!$H$5:$H$24)</f>
        <v/>
      </c>
      <c r="G23">
        <f>SUMIF('sats'!$Q$5:$Q$24,'sats Pivot Tables'!B23,'sats'!$I$5:$I$24)</f>
        <v/>
      </c>
      <c r="H23">
        <f>G23/D23</f>
        <v/>
      </c>
      <c r="I23">
        <f>D23/$D$28</f>
        <v/>
      </c>
      <c r="J23">
        <f>F23/$F$28</f>
        <v/>
      </c>
    </row>
    <row r="24">
      <c r="A24" t="n">
        <v>7</v>
      </c>
      <c r="C24">
        <f>COUNTIF('sats'!$Q$5:$Q$24,'sats Pivot Tables'!B24)</f>
        <v/>
      </c>
      <c r="D24">
        <f>SUMIF('sats'!$Q$5:$Q$24,'sats Pivot Tables'!B24,'sats'!$F$5:$F$24)</f>
        <v/>
      </c>
      <c r="E24">
        <f>SUMIF('sats'!$Q$5:$Q$24,'sats Pivot Tables'!B24,'sats'!$G$5:$G$24)</f>
        <v/>
      </c>
      <c r="F24">
        <f>SUMIF('sats'!$Q$5:$Q$24,'sats Pivot Tables'!B24,'sats'!$H$5:$H$24)</f>
        <v/>
      </c>
      <c r="G24">
        <f>SUMIF('sats'!$Q$5:$Q$24,'sats Pivot Tables'!B24,'sats'!$I$5:$I$24)</f>
        <v/>
      </c>
      <c r="H24">
        <f>G24/D24</f>
        <v/>
      </c>
      <c r="I24">
        <f>D24/$D$28</f>
        <v/>
      </c>
      <c r="J24">
        <f>F24/$F$28</f>
        <v/>
      </c>
    </row>
    <row r="25">
      <c r="A25" t="n">
        <v>8</v>
      </c>
      <c r="C25">
        <f>COUNTIF('sats'!$Q$5:$Q$24,'sats Pivot Tables'!B25)</f>
        <v/>
      </c>
      <c r="D25">
        <f>SUMIF('sats'!$Q$5:$Q$24,'sats Pivot Tables'!B25,'sats'!$F$5:$F$24)</f>
        <v/>
      </c>
      <c r="E25">
        <f>SUMIF('sats'!$Q$5:$Q$24,'sats Pivot Tables'!B25,'sats'!$G$5:$G$24)</f>
        <v/>
      </c>
      <c r="F25">
        <f>SUMIF('sats'!$Q$5:$Q$24,'sats Pivot Tables'!B25,'sats'!$H$5:$H$24)</f>
        <v/>
      </c>
      <c r="G25">
        <f>SUMIF('sats'!$Q$5:$Q$24,'sats Pivot Tables'!B25,'sats'!$I$5:$I$24)</f>
        <v/>
      </c>
      <c r="H25">
        <f>G25/D25</f>
        <v/>
      </c>
      <c r="I25">
        <f>D25/$D$28</f>
        <v/>
      </c>
      <c r="J25">
        <f>F25/$F$28</f>
        <v/>
      </c>
    </row>
    <row r="26">
      <c r="A26" t="n">
        <v>9</v>
      </c>
      <c r="C26">
        <f>COUNTIF('sats'!$Q$5:$Q$24,'sats Pivot Tables'!B26)</f>
        <v/>
      </c>
      <c r="D26">
        <f>SUMIF('sats'!$Q$5:$Q$24,'sats Pivot Tables'!B26,'sats'!$F$5:$F$24)</f>
        <v/>
      </c>
      <c r="E26">
        <f>SUMIF('sats'!$Q$5:$Q$24,'sats Pivot Tables'!B26,'sats'!$G$5:$G$24)</f>
        <v/>
      </c>
      <c r="F26">
        <f>SUMIF('sats'!$Q$5:$Q$24,'sats Pivot Tables'!B26,'sats'!$H$5:$H$24)</f>
        <v/>
      </c>
      <c r="G26">
        <f>SUMIF('sats'!$Q$5:$Q$24,'sats Pivot Tables'!B26,'sats'!$I$5:$I$24)</f>
        <v/>
      </c>
      <c r="H26">
        <f>G26/D26</f>
        <v/>
      </c>
      <c r="I26">
        <f>D26/$D$28</f>
        <v/>
      </c>
      <c r="J26">
        <f>F26/$F$28</f>
        <v/>
      </c>
    </row>
    <row r="27">
      <c r="A27" t="n">
        <v>10</v>
      </c>
      <c r="C27">
        <f>COUNTIF('sats'!$Q$5:$Q$24,'sats Pivot Tables'!B27)</f>
        <v/>
      </c>
      <c r="D27">
        <f>SUMIF('sats'!$Q$5:$Q$24,'sats Pivot Tables'!B27,'sats'!$F$5:$F$24)</f>
        <v/>
      </c>
      <c r="E27">
        <f>SUMIF('sats'!$Q$5:$Q$24,'sats Pivot Tables'!B27,'sats'!$G$5:$G$24)</f>
        <v/>
      </c>
      <c r="F27">
        <f>SUMIF('sats'!$Q$5:$Q$24,'sats Pivot Tables'!B27,'sats'!$H$5:$H$24)</f>
        <v/>
      </c>
      <c r="G27">
        <f>SUMIF('sats'!$Q$5:$Q$24,'sats Pivot Tables'!B27,'sats'!$I$5:$I$24)</f>
        <v/>
      </c>
      <c r="H27">
        <f>G27/D27</f>
        <v/>
      </c>
      <c r="I27">
        <f>D27/$D$28</f>
        <v/>
      </c>
      <c r="J27">
        <f>F27/$F$28</f>
        <v/>
      </c>
    </row>
    <row r="28">
      <c r="A28" t="inlineStr">
        <is>
          <t>TOTAL</t>
        </is>
      </c>
      <c r="C28">
        <f>SUM(C18:C27)</f>
        <v/>
      </c>
      <c r="D28">
        <f>SUM(D18:D27)</f>
        <v/>
      </c>
      <c r="E28">
        <f>SUM(E18:E27)</f>
        <v/>
      </c>
      <c r="F28">
        <f>SUM(F18:F27)</f>
        <v/>
      </c>
      <c r="G28">
        <f>SUM(G18:G27)</f>
        <v/>
      </c>
      <c r="H28">
        <f>IFERROR(G28/D28,"n/a")</f>
        <v/>
      </c>
      <c r="I28">
        <f>D28/D28</f>
        <v/>
      </c>
      <c r="J28">
        <f>F28/F28</f>
        <v/>
      </c>
    </row>
    <row r="31">
      <c r="A31" t="inlineStr">
        <is>
          <t>Index</t>
        </is>
      </c>
      <c r="B31" t="inlineStr">
        <is>
          <t>Geography</t>
        </is>
      </c>
      <c r="C31" t="inlineStr">
        <is>
          <t>Count</t>
        </is>
      </c>
      <c r="D31" t="inlineStr">
        <is>
          <t>Invested</t>
        </is>
      </c>
      <c r="E31" t="inlineStr">
        <is>
          <t>Realized</t>
        </is>
      </c>
      <c r="F31" t="inlineStr">
        <is>
          <t>NAV</t>
        </is>
      </c>
      <c r="G31" t="inlineStr">
        <is>
          <t>Total Value</t>
        </is>
      </c>
      <c r="H31" t="inlineStr">
        <is>
          <t>MOIC</t>
        </is>
      </c>
      <c r="I31" t="inlineStr">
        <is>
          <t>% Cost</t>
        </is>
      </c>
      <c r="J31" t="inlineStr">
        <is>
          <t>% NAV</t>
        </is>
      </c>
    </row>
    <row r="32">
      <c r="A32" t="n">
        <v>1</v>
      </c>
      <c r="C32">
        <f>COUNTIF('sats'!$P$5:$P$24,'sats Pivot Tables'!B32)</f>
        <v/>
      </c>
      <c r="D32">
        <f>SUMIF('sats'!$P$5:$P$24,'sats Pivot Tables'!B32,'sats'!$F$5:$F$24)</f>
        <v/>
      </c>
      <c r="E32">
        <f>SUMIF('sats'!$P$5:$P$24,'sats Pivot Tables'!B32,'sats'!$G$5:$G$24)</f>
        <v/>
      </c>
      <c r="F32">
        <f>SUMIF('sats'!$P$5:$P$24,'sats Pivot Tables'!B32,'sats'!$H$5:$H$24)</f>
        <v/>
      </c>
      <c r="G32">
        <f>SUMIF('sats'!$P$5:$P$24,'sats Pivot Tables'!B32,'sats'!$I$5:$I$24)</f>
        <v/>
      </c>
      <c r="H32">
        <f>G32/D32</f>
        <v/>
      </c>
      <c r="I32">
        <f>D32/$D$42</f>
        <v/>
      </c>
      <c r="J32">
        <f>F32/$F$42</f>
        <v/>
      </c>
    </row>
    <row r="33">
      <c r="A33" t="n">
        <v>2</v>
      </c>
      <c r="C33">
        <f>COUNTIF('sats'!$P$5:$P$24,'sats Pivot Tables'!B33)</f>
        <v/>
      </c>
      <c r="D33">
        <f>SUMIF('sats'!$P$5:$P$24,'sats Pivot Tables'!B33,'sats'!$F$5:$F$24)</f>
        <v/>
      </c>
      <c r="E33">
        <f>SUMIF('sats'!$P$5:$P$24,'sats Pivot Tables'!B33,'sats'!$G$5:$G$24)</f>
        <v/>
      </c>
      <c r="F33">
        <f>SUMIF('sats'!$P$5:$P$24,'sats Pivot Tables'!B33,'sats'!$H$5:$H$24)</f>
        <v/>
      </c>
      <c r="G33">
        <f>SUMIF('sats'!$P$5:$P$24,'sats Pivot Tables'!B33,'sats'!$I$5:$I$24)</f>
        <v/>
      </c>
      <c r="H33">
        <f>G33/D33</f>
        <v/>
      </c>
      <c r="I33">
        <f>D33/$D$42</f>
        <v/>
      </c>
      <c r="J33">
        <f>F33/$F$42</f>
        <v/>
      </c>
    </row>
    <row r="34">
      <c r="A34" t="n">
        <v>3</v>
      </c>
      <c r="C34">
        <f>COUNTIF('sats'!$P$5:$P$24,'sats Pivot Tables'!B34)</f>
        <v/>
      </c>
      <c r="D34">
        <f>SUMIF('sats'!$P$5:$P$24,'sats Pivot Tables'!B34,'sats'!$F$5:$F$24)</f>
        <v/>
      </c>
      <c r="E34">
        <f>SUMIF('sats'!$P$5:$P$24,'sats Pivot Tables'!B34,'sats'!$G$5:$G$24)</f>
        <v/>
      </c>
      <c r="F34">
        <f>SUMIF('sats'!$P$5:$P$24,'sats Pivot Tables'!B34,'sats'!$H$5:$H$24)</f>
        <v/>
      </c>
      <c r="G34">
        <f>SUMIF('sats'!$P$5:$P$24,'sats Pivot Tables'!B34,'sats'!$I$5:$I$24)</f>
        <v/>
      </c>
      <c r="H34">
        <f>G34/D34</f>
        <v/>
      </c>
      <c r="I34">
        <f>D34/$D$42</f>
        <v/>
      </c>
      <c r="J34">
        <f>F34/$F$42</f>
        <v/>
      </c>
    </row>
    <row r="35">
      <c r="A35" t="n">
        <v>4</v>
      </c>
      <c r="C35">
        <f>COUNTIF('sats'!$P$5:$P$24,'sats Pivot Tables'!B35)</f>
        <v/>
      </c>
      <c r="D35">
        <f>SUMIF('sats'!$P$5:$P$24,'sats Pivot Tables'!B35,'sats'!$F$5:$F$24)</f>
        <v/>
      </c>
      <c r="E35">
        <f>SUMIF('sats'!$P$5:$P$24,'sats Pivot Tables'!B35,'sats'!$G$5:$G$24)</f>
        <v/>
      </c>
      <c r="F35">
        <f>SUMIF('sats'!$P$5:$P$24,'sats Pivot Tables'!B35,'sats'!$H$5:$H$24)</f>
        <v/>
      </c>
      <c r="G35">
        <f>SUMIF('sats'!$P$5:$P$24,'sats Pivot Tables'!B35,'sats'!$I$5:$I$24)</f>
        <v/>
      </c>
      <c r="H35">
        <f>G35/D35</f>
        <v/>
      </c>
      <c r="I35">
        <f>D35/$D$42</f>
        <v/>
      </c>
      <c r="J35">
        <f>F35/$F$42</f>
        <v/>
      </c>
    </row>
    <row r="36">
      <c r="A36" t="n">
        <v>5</v>
      </c>
      <c r="C36">
        <f>COUNTIF('sats'!$P$5:$P$24,'sats Pivot Tables'!B36)</f>
        <v/>
      </c>
      <c r="D36">
        <f>SUMIF('sats'!$P$5:$P$24,'sats Pivot Tables'!B36,'sats'!$F$5:$F$24)</f>
        <v/>
      </c>
      <c r="E36">
        <f>SUMIF('sats'!$P$5:$P$24,'sats Pivot Tables'!B36,'sats'!$G$5:$G$24)</f>
        <v/>
      </c>
      <c r="F36">
        <f>SUMIF('sats'!$P$5:$P$24,'sats Pivot Tables'!B36,'sats'!$H$5:$H$24)</f>
        <v/>
      </c>
      <c r="G36">
        <f>SUMIF('sats'!$P$5:$P$24,'sats Pivot Tables'!B36,'sats'!$I$5:$I$24)</f>
        <v/>
      </c>
      <c r="H36">
        <f>G36/D36</f>
        <v/>
      </c>
      <c r="I36">
        <f>D36/$D$42</f>
        <v/>
      </c>
      <c r="J36">
        <f>F36/$F$42</f>
        <v/>
      </c>
    </row>
    <row r="37">
      <c r="A37" t="n">
        <v>6</v>
      </c>
      <c r="C37">
        <f>COUNTIF('sats'!$P$5:$P$24,'sats Pivot Tables'!B37)</f>
        <v/>
      </c>
      <c r="D37">
        <f>SUMIF('sats'!$P$5:$P$24,'sats Pivot Tables'!B37,'sats'!$F$5:$F$24)</f>
        <v/>
      </c>
      <c r="E37">
        <f>SUMIF('sats'!$P$5:$P$24,'sats Pivot Tables'!B37,'sats'!$G$5:$G$24)</f>
        <v/>
      </c>
      <c r="F37">
        <f>SUMIF('sats'!$P$5:$P$24,'sats Pivot Tables'!B37,'sats'!$H$5:$H$24)</f>
        <v/>
      </c>
      <c r="G37">
        <f>SUMIF('sats'!$P$5:$P$24,'sats Pivot Tables'!B37,'sats'!$I$5:$I$24)</f>
        <v/>
      </c>
      <c r="H37">
        <f>G37/D37</f>
        <v/>
      </c>
      <c r="I37">
        <f>D37/$D$42</f>
        <v/>
      </c>
      <c r="J37">
        <f>F37/$F$42</f>
        <v/>
      </c>
    </row>
    <row r="38">
      <c r="A38" t="n">
        <v>7</v>
      </c>
      <c r="C38">
        <f>COUNTIF('sats'!$P$5:$P$24,'sats Pivot Tables'!B38)</f>
        <v/>
      </c>
      <c r="D38">
        <f>SUMIF('sats'!$P$5:$P$24,'sats Pivot Tables'!B38,'sats'!$F$5:$F$24)</f>
        <v/>
      </c>
      <c r="E38">
        <f>SUMIF('sats'!$P$5:$P$24,'sats Pivot Tables'!B38,'sats'!$G$5:$G$24)</f>
        <v/>
      </c>
      <c r="F38">
        <f>SUMIF('sats'!$P$5:$P$24,'sats Pivot Tables'!B38,'sats'!$H$5:$H$24)</f>
        <v/>
      </c>
      <c r="G38">
        <f>SUMIF('sats'!$P$5:$P$24,'sats Pivot Tables'!B38,'sats'!$I$5:$I$24)</f>
        <v/>
      </c>
      <c r="H38">
        <f>G38/D38</f>
        <v/>
      </c>
      <c r="I38">
        <f>D38/$D$42</f>
        <v/>
      </c>
      <c r="J38">
        <f>F38/$F$42</f>
        <v/>
      </c>
    </row>
    <row r="39">
      <c r="A39" t="n">
        <v>8</v>
      </c>
      <c r="C39">
        <f>COUNTIF('sats'!$P$5:$P$24,'sats Pivot Tables'!B39)</f>
        <v/>
      </c>
      <c r="D39">
        <f>SUMIF('sats'!$P$5:$P$24,'sats Pivot Tables'!B39,'sats'!$F$5:$F$24)</f>
        <v/>
      </c>
      <c r="E39">
        <f>SUMIF('sats'!$P$5:$P$24,'sats Pivot Tables'!B39,'sats'!$G$5:$G$24)</f>
        <v/>
      </c>
      <c r="F39">
        <f>SUMIF('sats'!$P$5:$P$24,'sats Pivot Tables'!B39,'sats'!$H$5:$H$24)</f>
        <v/>
      </c>
      <c r="G39">
        <f>SUMIF('sats'!$P$5:$P$24,'sats Pivot Tables'!B39,'sats'!$I$5:$I$24)</f>
        <v/>
      </c>
      <c r="H39">
        <f>G39/D39</f>
        <v/>
      </c>
      <c r="I39">
        <f>D39/$D$42</f>
        <v/>
      </c>
      <c r="J39">
        <f>F39/$F$42</f>
        <v/>
      </c>
    </row>
    <row r="40">
      <c r="A40" t="n">
        <v>9</v>
      </c>
      <c r="C40">
        <f>COUNTIF('sats'!$P$5:$P$24,'sats Pivot Tables'!B40)</f>
        <v/>
      </c>
      <c r="D40">
        <f>SUMIF('sats'!$P$5:$P$24,'sats Pivot Tables'!B40,'sats'!$F$5:$F$24)</f>
        <v/>
      </c>
      <c r="E40">
        <f>SUMIF('sats'!$P$5:$P$24,'sats Pivot Tables'!B40,'sats'!$G$5:$G$24)</f>
        <v/>
      </c>
      <c r="F40">
        <f>SUMIF('sats'!$P$5:$P$24,'sats Pivot Tables'!B40,'sats'!$H$5:$H$24)</f>
        <v/>
      </c>
      <c r="G40">
        <f>SUMIF('sats'!$P$5:$P$24,'sats Pivot Tables'!B40,'sats'!$I$5:$I$24)</f>
        <v/>
      </c>
      <c r="H40">
        <f>G40/D40</f>
        <v/>
      </c>
      <c r="I40">
        <f>D40/$D$42</f>
        <v/>
      </c>
      <c r="J40">
        <f>F40/$F$42</f>
        <v/>
      </c>
    </row>
    <row r="41">
      <c r="A41" t="n">
        <v>10</v>
      </c>
      <c r="C41">
        <f>COUNTIF('sats'!$P$5:$P$24,'sats Pivot Tables'!B41)</f>
        <v/>
      </c>
      <c r="D41">
        <f>SUMIF('sats'!$P$5:$P$24,'sats Pivot Tables'!B41,'sats'!$F$5:$F$24)</f>
        <v/>
      </c>
      <c r="E41">
        <f>SUMIF('sats'!$P$5:$P$24,'sats Pivot Tables'!B41,'sats'!$G$5:$G$24)</f>
        <v/>
      </c>
      <c r="F41">
        <f>SUMIF('sats'!$P$5:$P$24,'sats Pivot Tables'!B41,'sats'!$H$5:$H$24)</f>
        <v/>
      </c>
      <c r="G41">
        <f>SUMIF('sats'!$P$5:$P$24,'sats Pivot Tables'!B41,'sats'!$I$5:$I$24)</f>
        <v/>
      </c>
      <c r="H41">
        <f>G41/D41</f>
        <v/>
      </c>
      <c r="I41">
        <f>D41/$D$42</f>
        <v/>
      </c>
      <c r="J41">
        <f>F41/$F$42</f>
        <v/>
      </c>
    </row>
    <row r="42">
      <c r="A42" t="inlineStr">
        <is>
          <t>TOTAL</t>
        </is>
      </c>
      <c r="C42">
        <f>SUM(C32:C41)</f>
        <v/>
      </c>
      <c r="D42">
        <f>SUM(D32:D41)</f>
        <v/>
      </c>
      <c r="E42">
        <f>SUM(E32:E41)</f>
        <v/>
      </c>
      <c r="F42">
        <f>SUM(F32:F41)</f>
        <v/>
      </c>
      <c r="G42">
        <f>SUM(G32:G41)</f>
        <v/>
      </c>
      <c r="H42">
        <f>IFERROR(G42/D42,"n/a")</f>
        <v/>
      </c>
      <c r="I42">
        <f>D42/D42</f>
        <v/>
      </c>
      <c r="J42">
        <f>F42/F42</f>
        <v/>
      </c>
    </row>
    <row r="45">
      <c r="A45" t="inlineStr">
        <is>
          <t>Index</t>
        </is>
      </c>
      <c r="B45" t="inlineStr">
        <is>
          <t>Structure</t>
        </is>
      </c>
      <c r="C45" t="inlineStr">
        <is>
          <t>Count</t>
        </is>
      </c>
      <c r="D45" t="inlineStr">
        <is>
          <t>Invested</t>
        </is>
      </c>
      <c r="E45" t="inlineStr">
        <is>
          <t>Realized</t>
        </is>
      </c>
      <c r="F45" t="inlineStr">
        <is>
          <t>NAV</t>
        </is>
      </c>
      <c r="G45" t="inlineStr">
        <is>
          <t>Total Value</t>
        </is>
      </c>
      <c r="H45" t="inlineStr">
        <is>
          <t>MOIC</t>
        </is>
      </c>
      <c r="I45" t="inlineStr">
        <is>
          <t>% Cost</t>
        </is>
      </c>
      <c r="J45" t="inlineStr">
        <is>
          <t>% NAV</t>
        </is>
      </c>
    </row>
    <row r="46">
      <c r="A46" t="n">
        <v>1</v>
      </c>
      <c r="C46">
        <f>COUNTIF('sats'!$D$5:$D$24,'sats Pivot Tables'!B46)</f>
        <v/>
      </c>
      <c r="D46">
        <f>SUMIF('sats'!$D$5:$D$24,'sats Pivot Tables'!B46,'sats'!$F$5:$F$24)</f>
        <v/>
      </c>
      <c r="E46">
        <f>SUMIF('sats'!$D$5:$D$24,'sats Pivot Tables'!B46,'sats'!$G$5:$G$24)</f>
        <v/>
      </c>
      <c r="F46">
        <f>SUMIF('sats'!$D$5:$D$24,'sats Pivot Tables'!B46,'sats'!$H$5:$H$24)</f>
        <v/>
      </c>
      <c r="G46">
        <f>SUMIF('sats'!$D$5:$D$24,'sats Pivot Tables'!B46,'sats'!$I$5:$I$24)</f>
        <v/>
      </c>
      <c r="H46">
        <f>G46/D46</f>
        <v/>
      </c>
      <c r="I46">
        <f>D46/$D$56</f>
        <v/>
      </c>
      <c r="J46">
        <f>F46/$F$56</f>
        <v/>
      </c>
    </row>
    <row r="47">
      <c r="A47" t="n">
        <v>2</v>
      </c>
      <c r="C47">
        <f>COUNTIF('sats'!$D$5:$D$24,'sats Pivot Tables'!B47)</f>
        <v/>
      </c>
      <c r="D47">
        <f>SUMIF('sats'!$D$5:$D$24,'sats Pivot Tables'!B47,'sats'!$F$5:$F$24)</f>
        <v/>
      </c>
      <c r="E47">
        <f>SUMIF('sats'!$D$5:$D$24,'sats Pivot Tables'!B47,'sats'!$G$5:$G$24)</f>
        <v/>
      </c>
      <c r="F47">
        <f>SUMIF('sats'!$D$5:$D$24,'sats Pivot Tables'!B47,'sats'!$H$5:$H$24)</f>
        <v/>
      </c>
      <c r="G47">
        <f>SUMIF('sats'!$D$5:$D$24,'sats Pivot Tables'!B47,'sats'!$I$5:$I$24)</f>
        <v/>
      </c>
      <c r="H47">
        <f>G47/D47</f>
        <v/>
      </c>
      <c r="I47">
        <f>D47/$D$56</f>
        <v/>
      </c>
      <c r="J47">
        <f>F47/$F$56</f>
        <v/>
      </c>
    </row>
    <row r="48">
      <c r="A48" t="n">
        <v>3</v>
      </c>
      <c r="C48">
        <f>COUNTIF('sats'!$D$5:$D$24,'sats Pivot Tables'!B48)</f>
        <v/>
      </c>
      <c r="D48">
        <f>SUMIF('sats'!$D$5:$D$24,'sats Pivot Tables'!B48,'sats'!$F$5:$F$24)</f>
        <v/>
      </c>
      <c r="E48">
        <f>SUMIF('sats'!$D$5:$D$24,'sats Pivot Tables'!B48,'sats'!$G$5:$G$24)</f>
        <v/>
      </c>
      <c r="F48">
        <f>SUMIF('sats'!$D$5:$D$24,'sats Pivot Tables'!B48,'sats'!$H$5:$H$24)</f>
        <v/>
      </c>
      <c r="G48">
        <f>SUMIF('sats'!$D$5:$D$24,'sats Pivot Tables'!B48,'sats'!$I$5:$I$24)</f>
        <v/>
      </c>
      <c r="H48">
        <f>G48/D48</f>
        <v/>
      </c>
      <c r="I48">
        <f>D48/$D$56</f>
        <v/>
      </c>
      <c r="J48">
        <f>F48/$F$56</f>
        <v/>
      </c>
    </row>
    <row r="49">
      <c r="A49" t="n">
        <v>4</v>
      </c>
      <c r="C49">
        <f>COUNTIF('sats'!$D$5:$D$24,'sats Pivot Tables'!B49)</f>
        <v/>
      </c>
      <c r="D49">
        <f>SUMIF('sats'!$D$5:$D$24,'sats Pivot Tables'!B49,'sats'!$F$5:$F$24)</f>
        <v/>
      </c>
      <c r="E49">
        <f>SUMIF('sats'!$D$5:$D$24,'sats Pivot Tables'!B49,'sats'!$G$5:$G$24)</f>
        <v/>
      </c>
      <c r="F49">
        <f>SUMIF('sats'!$D$5:$D$24,'sats Pivot Tables'!B49,'sats'!$H$5:$H$24)</f>
        <v/>
      </c>
      <c r="G49">
        <f>SUMIF('sats'!$D$5:$D$24,'sats Pivot Tables'!B49,'sats'!$I$5:$I$24)</f>
        <v/>
      </c>
      <c r="H49">
        <f>G49/D49</f>
        <v/>
      </c>
      <c r="I49">
        <f>D49/$D$56</f>
        <v/>
      </c>
      <c r="J49">
        <f>F49/$F$56</f>
        <v/>
      </c>
    </row>
    <row r="50">
      <c r="A50" t="n">
        <v>5</v>
      </c>
      <c r="C50">
        <f>COUNTIF('sats'!$D$5:$D$24,'sats Pivot Tables'!B50)</f>
        <v/>
      </c>
      <c r="D50">
        <f>SUMIF('sats'!$D$5:$D$24,'sats Pivot Tables'!B50,'sats'!$F$5:$F$24)</f>
        <v/>
      </c>
      <c r="E50">
        <f>SUMIF('sats'!$D$5:$D$24,'sats Pivot Tables'!B50,'sats'!$G$5:$G$24)</f>
        <v/>
      </c>
      <c r="F50">
        <f>SUMIF('sats'!$D$5:$D$24,'sats Pivot Tables'!B50,'sats'!$H$5:$H$24)</f>
        <v/>
      </c>
      <c r="G50">
        <f>SUMIF('sats'!$D$5:$D$24,'sats Pivot Tables'!B50,'sats'!$I$5:$I$24)</f>
        <v/>
      </c>
      <c r="H50">
        <f>G50/D50</f>
        <v/>
      </c>
      <c r="I50">
        <f>D50/$D$56</f>
        <v/>
      </c>
      <c r="J50">
        <f>F50/$F$56</f>
        <v/>
      </c>
    </row>
    <row r="51">
      <c r="A51" t="n">
        <v>6</v>
      </c>
      <c r="C51">
        <f>COUNTIF('sats'!$D$5:$D$24,'sats Pivot Tables'!B51)</f>
        <v/>
      </c>
      <c r="D51">
        <f>SUMIF('sats'!$D$5:$D$24,'sats Pivot Tables'!B51,'sats'!$F$5:$F$24)</f>
        <v/>
      </c>
      <c r="E51">
        <f>SUMIF('sats'!$D$5:$D$24,'sats Pivot Tables'!B51,'sats'!$G$5:$G$24)</f>
        <v/>
      </c>
      <c r="F51">
        <f>SUMIF('sats'!$D$5:$D$24,'sats Pivot Tables'!B51,'sats'!$H$5:$H$24)</f>
        <v/>
      </c>
      <c r="G51">
        <f>SUMIF('sats'!$D$5:$D$24,'sats Pivot Tables'!B51,'sats'!$I$5:$I$24)</f>
        <v/>
      </c>
      <c r="H51">
        <f>G51/D51</f>
        <v/>
      </c>
      <c r="I51">
        <f>D51/$D$56</f>
        <v/>
      </c>
      <c r="J51">
        <f>F51/$F$56</f>
        <v/>
      </c>
    </row>
    <row r="52">
      <c r="A52" t="n">
        <v>7</v>
      </c>
      <c r="C52">
        <f>COUNTIF('sats'!$D$5:$D$24,'sats Pivot Tables'!B52)</f>
        <v/>
      </c>
      <c r="D52">
        <f>SUMIF('sats'!$D$5:$D$24,'sats Pivot Tables'!B52,'sats'!$F$5:$F$24)</f>
        <v/>
      </c>
      <c r="E52">
        <f>SUMIF('sats'!$D$5:$D$24,'sats Pivot Tables'!B52,'sats'!$G$5:$G$24)</f>
        <v/>
      </c>
      <c r="F52">
        <f>SUMIF('sats'!$D$5:$D$24,'sats Pivot Tables'!B52,'sats'!$H$5:$H$24)</f>
        <v/>
      </c>
      <c r="G52">
        <f>SUMIF('sats'!$D$5:$D$24,'sats Pivot Tables'!B52,'sats'!$I$5:$I$24)</f>
        <v/>
      </c>
      <c r="H52">
        <f>G52/D52</f>
        <v/>
      </c>
      <c r="I52">
        <f>D52/$D$56</f>
        <v/>
      </c>
      <c r="J52">
        <f>F52/$F$56</f>
        <v/>
      </c>
    </row>
    <row r="53">
      <c r="A53" t="n">
        <v>8</v>
      </c>
      <c r="C53">
        <f>COUNTIF('sats'!$D$5:$D$24,'sats Pivot Tables'!B53)</f>
        <v/>
      </c>
      <c r="D53">
        <f>SUMIF('sats'!$D$5:$D$24,'sats Pivot Tables'!B53,'sats'!$F$5:$F$24)</f>
        <v/>
      </c>
      <c r="E53">
        <f>SUMIF('sats'!$D$5:$D$24,'sats Pivot Tables'!B53,'sats'!$G$5:$G$24)</f>
        <v/>
      </c>
      <c r="F53">
        <f>SUMIF('sats'!$D$5:$D$24,'sats Pivot Tables'!B53,'sats'!$H$5:$H$24)</f>
        <v/>
      </c>
      <c r="G53">
        <f>SUMIF('sats'!$D$5:$D$24,'sats Pivot Tables'!B53,'sats'!$I$5:$I$24)</f>
        <v/>
      </c>
      <c r="H53">
        <f>G53/D53</f>
        <v/>
      </c>
      <c r="I53">
        <f>D53/$D$56</f>
        <v/>
      </c>
      <c r="J53">
        <f>F53/$F$56</f>
        <v/>
      </c>
    </row>
    <row r="54">
      <c r="A54" t="n">
        <v>9</v>
      </c>
      <c r="C54">
        <f>COUNTIF('sats'!$D$5:$D$24,'sats Pivot Tables'!B54)</f>
        <v/>
      </c>
      <c r="D54">
        <f>SUMIF('sats'!$D$5:$D$24,'sats Pivot Tables'!B54,'sats'!$F$5:$F$24)</f>
        <v/>
      </c>
      <c r="E54">
        <f>SUMIF('sats'!$D$5:$D$24,'sats Pivot Tables'!B54,'sats'!$G$5:$G$24)</f>
        <v/>
      </c>
      <c r="F54">
        <f>SUMIF('sats'!$D$5:$D$24,'sats Pivot Tables'!B54,'sats'!$H$5:$H$24)</f>
        <v/>
      </c>
      <c r="G54">
        <f>SUMIF('sats'!$D$5:$D$24,'sats Pivot Tables'!B54,'sats'!$I$5:$I$24)</f>
        <v/>
      </c>
      <c r="H54">
        <f>G54/D54</f>
        <v/>
      </c>
      <c r="I54">
        <f>D54/$D$56</f>
        <v/>
      </c>
      <c r="J54">
        <f>F54/$F$56</f>
        <v/>
      </c>
    </row>
    <row r="55">
      <c r="A55" t="n">
        <v>10</v>
      </c>
      <c r="C55">
        <f>COUNTIF('sats'!$D$5:$D$24,'sats Pivot Tables'!B55)</f>
        <v/>
      </c>
      <c r="D55">
        <f>SUMIF('sats'!$D$5:$D$24,'sats Pivot Tables'!B55,'sats'!$F$5:$F$24)</f>
        <v/>
      </c>
      <c r="E55">
        <f>SUMIF('sats'!$D$5:$D$24,'sats Pivot Tables'!B55,'sats'!$G$5:$G$24)</f>
        <v/>
      </c>
      <c r="F55">
        <f>SUMIF('sats'!$D$5:$D$24,'sats Pivot Tables'!B55,'sats'!$H$5:$H$24)</f>
        <v/>
      </c>
      <c r="G55">
        <f>SUMIF('sats'!$D$5:$D$24,'sats Pivot Tables'!B55,'sats'!$I$5:$I$24)</f>
        <v/>
      </c>
      <c r="H55">
        <f>G55/D55</f>
        <v/>
      </c>
      <c r="I55">
        <f>D55/$D$56</f>
        <v/>
      </c>
      <c r="J55">
        <f>F55/$F$56</f>
        <v/>
      </c>
    </row>
    <row r="56">
      <c r="A56" t="inlineStr">
        <is>
          <t>TOTAL</t>
        </is>
      </c>
      <c r="C56">
        <f>SUM(C46:C55)</f>
        <v/>
      </c>
      <c r="D56">
        <f>SUM(D46:D55)</f>
        <v/>
      </c>
      <c r="E56">
        <f>SUM(E46:E55)</f>
        <v/>
      </c>
      <c r="F56">
        <f>SUM(F46:F55)</f>
        <v/>
      </c>
      <c r="G56">
        <f>SUM(G46:G55)</f>
        <v/>
      </c>
      <c r="H56">
        <f>IFERROR(G56/D56,"n/a")</f>
        <v/>
      </c>
      <c r="I56">
        <f>D56/D56</f>
        <v/>
      </c>
      <c r="J56">
        <f>F56/F56</f>
        <v/>
      </c>
    </row>
    <row r="59">
      <c r="A59" t="inlineStr">
        <is>
          <t>Index</t>
        </is>
      </c>
      <c r="B59" t="inlineStr">
        <is>
          <t>Entry Owenership</t>
        </is>
      </c>
      <c r="C59" t="inlineStr">
        <is>
          <t>Count</t>
        </is>
      </c>
      <c r="D59" t="inlineStr">
        <is>
          <t>Invested</t>
        </is>
      </c>
      <c r="E59" t="inlineStr">
        <is>
          <t>Realized</t>
        </is>
      </c>
      <c r="F59" t="inlineStr">
        <is>
          <t>NAV</t>
        </is>
      </c>
      <c r="G59" t="inlineStr">
        <is>
          <t>Total Value</t>
        </is>
      </c>
      <c r="H59" t="inlineStr">
        <is>
          <t>MOIC</t>
        </is>
      </c>
      <c r="I59" t="inlineStr">
        <is>
          <t>% Cost</t>
        </is>
      </c>
      <c r="J59" t="inlineStr">
        <is>
          <t>% NAV</t>
        </is>
      </c>
    </row>
    <row r="60">
      <c r="A60" t="n">
        <v>1</v>
      </c>
      <c r="B60" t="inlineStr">
        <is>
          <t xml:space="preserve"> x &lt;= 1%</t>
        </is>
      </c>
      <c r="C60">
        <f>COUNTIF('sats'!$M$5:$M$24,"&lt;=1%")</f>
        <v/>
      </c>
      <c r="D60">
        <f>SUMIF('sats'!$M$5:$M$24,"&lt;=1%",'sats'!$F$5:$F$24)</f>
        <v/>
      </c>
      <c r="E60">
        <f>SUMIF('sats'!$M$5:$M$24,"&lt;=1%",'sats'!$G$5:$G$24)</f>
        <v/>
      </c>
      <c r="F60">
        <f>SUMIF('sats'!$M$5:$M$24,"&lt;=1%",'sats'!$H$5:$H$24)</f>
        <v/>
      </c>
      <c r="G60">
        <f>SUMIF('sats'!$M$5:$M$24,"&lt;=1%",'sats'!$I$5:$I$24)</f>
        <v/>
      </c>
      <c r="H60">
        <f>G60/D60</f>
        <v/>
      </c>
      <c r="I60">
        <f>D60/$D$70</f>
        <v/>
      </c>
      <c r="J60">
        <f>F60/$F$70</f>
        <v/>
      </c>
    </row>
    <row r="61">
      <c r="A61" t="n">
        <v>2</v>
      </c>
      <c r="B61" t="inlineStr">
        <is>
          <t>1% &lt; x &lt;= 5%</t>
        </is>
      </c>
      <c r="C61">
        <f>COUNTIF('sats'!$M$5:$M$24,"&lt;=5%")-COUNTIF('sats'!$M$5:$M$24,"&lt;=1%")</f>
        <v/>
      </c>
      <c r="D61">
        <f>SUMIF('sats'!$M$5:$M$24,"&lt;=5%",'sats'!$F$5:$F$24)-D61</f>
        <v/>
      </c>
      <c r="E61">
        <f>SUMIF('sats'!$M$5:$M$24,"&lt;=5%",'sats'!$G$5:$G$24)-E60</f>
        <v/>
      </c>
      <c r="F61">
        <f>SUMIF('sats'!$M$5:$M$24,"&lt;=5%",'sats'!$H$5:$H$24)-F60</f>
        <v/>
      </c>
      <c r="G61">
        <f>SUMIF('sats'!$M$5:$M$24,"&lt;=5%",'sats'!$I$5:$I$24)-G60</f>
        <v/>
      </c>
      <c r="H61">
        <f>G61/D61</f>
        <v/>
      </c>
      <c r="I61">
        <f>D61/$D$70</f>
        <v/>
      </c>
      <c r="J61">
        <f>F61/$F$70</f>
        <v/>
      </c>
    </row>
    <row r="62">
      <c r="A62" t="n">
        <v>3</v>
      </c>
      <c r="B62" t="inlineStr">
        <is>
          <t>x &gt;= 5%</t>
        </is>
      </c>
      <c r="C62">
        <f>COUNTIF('sats'!$M$5:$M$24,"&gt;5%")</f>
        <v/>
      </c>
      <c r="D62">
        <f>SUMIF('sats'!$M$5:$M$24,"&gt;5%",'sats'!$F$5:$F$24)</f>
        <v/>
      </c>
      <c r="E62">
        <f>SUMIF('sats'!$M$5:$M$24,"&gt;5%",'sats'!$G$5:$G$24)</f>
        <v/>
      </c>
      <c r="F62">
        <f>SUMIF('sats'!$M$5:$M$24,"&gt;5%",'sats'!$H$5:$H$24)</f>
        <v/>
      </c>
      <c r="G62">
        <f>SUMIF('sats'!$M$5:$M$24,"&lt;=5%",'sats'!$I$5:$I$24)</f>
        <v/>
      </c>
      <c r="H62">
        <f>G62/D62</f>
        <v/>
      </c>
      <c r="I62">
        <f>D62/$D$70</f>
        <v/>
      </c>
      <c r="J62">
        <f>F62/$F$70</f>
        <v/>
      </c>
    </row>
    <row r="63">
      <c r="A63" t="n">
        <v>4</v>
      </c>
      <c r="C63">
        <f>COUNTIF('sats'!$M$5:$M$24,"n/a")</f>
        <v/>
      </c>
      <c r="D63">
        <f>SUMIF('sats'!$M$5:$M$24,"n/a",'sats'!$F$5:$F$24)</f>
        <v/>
      </c>
      <c r="E63">
        <f>SUMIF('sats'!$M$5:$M$24,"n/a",'sats'!$G$5:$G$24)</f>
        <v/>
      </c>
      <c r="F63">
        <f>SUMIF('sats'!$M$5:$M$24,"n/a",'sats'!$H$5:$H$24)</f>
        <v/>
      </c>
      <c r="G63">
        <f>SUMIF('sats'!$M$5:$M$24,"n/a",'sats'!$I$5:$I$24)</f>
        <v/>
      </c>
      <c r="H63">
        <f>G63/D63</f>
        <v/>
      </c>
      <c r="I63">
        <f>D63/$D$70</f>
        <v/>
      </c>
      <c r="J63">
        <f>F63/$F$70</f>
        <v/>
      </c>
    </row>
    <row r="64">
      <c r="A64" t="n">
        <v>5</v>
      </c>
      <c r="C64">
        <f>COUNTIF('sats'!$M$5:$M$24,"n/a")</f>
        <v/>
      </c>
      <c r="D64">
        <f>SUMIF('sats'!$M$5:$M$24,"n/a",'sats'!$F$5:$F$24)</f>
        <v/>
      </c>
      <c r="E64">
        <f>SUMIF('sats'!$M$5:$M$24,"n/a",'sats'!$G$5:$G$24)</f>
        <v/>
      </c>
      <c r="F64">
        <f>SUMIF('sats'!$M$5:$M$24,"n/a",'sats'!$H$5:$H$24)</f>
        <v/>
      </c>
      <c r="G64">
        <f>SUMIF('sats'!$M$5:$M$24,"n/a",'sats'!$I$5:$I$24)</f>
        <v/>
      </c>
      <c r="H64">
        <f>G64/D64</f>
        <v/>
      </c>
      <c r="I64">
        <f>D64/$D$70</f>
        <v/>
      </c>
      <c r="J64">
        <f>F64/$F$70</f>
        <v/>
      </c>
    </row>
    <row r="65">
      <c r="A65" t="n">
        <v>6</v>
      </c>
      <c r="C65">
        <f>COUNTIF('sats'!$M$5:$M$24,"n/a")</f>
        <v/>
      </c>
      <c r="D65">
        <f>SUMIF('sats'!$M$5:$M$24,"n/a",'sats'!$F$5:$F$24)</f>
        <v/>
      </c>
      <c r="E65">
        <f>SUMIF('sats'!$M$5:$M$24,"n/a",'sats'!$G$5:$G$24)</f>
        <v/>
      </c>
      <c r="F65">
        <f>SUMIF('sats'!$M$5:$M$24,"n/a",'sats'!$H$5:$H$24)</f>
        <v/>
      </c>
      <c r="G65">
        <f>SUMIF('sats'!$M$5:$M$24,"n/a",'sats'!$I$5:$I$24)</f>
        <v/>
      </c>
      <c r="H65">
        <f>G65/D65</f>
        <v/>
      </c>
      <c r="I65">
        <f>D65/$D$70</f>
        <v/>
      </c>
      <c r="J65">
        <f>F65/$F$70</f>
        <v/>
      </c>
    </row>
    <row r="66">
      <c r="A66" t="n">
        <v>7</v>
      </c>
      <c r="C66">
        <f>COUNTIF('sats'!$M$5:$M$24,"n/a")</f>
        <v/>
      </c>
      <c r="D66">
        <f>SUMIF('sats'!$M$5:$M$24,"n/a",'sats'!$F$5:$F$24)</f>
        <v/>
      </c>
      <c r="E66">
        <f>SUMIF('sats'!$M$5:$M$24,"n/a",'sats'!$G$5:$G$24)</f>
        <v/>
      </c>
      <c r="F66">
        <f>SUMIF('sats'!$M$5:$M$24,"n/a",'sats'!$H$5:$H$24)</f>
        <v/>
      </c>
      <c r="G66">
        <f>SUMIF('sats'!$M$5:$M$24,"n/a",'sats'!$I$5:$I$24)</f>
        <v/>
      </c>
      <c r="H66">
        <f>G66/D66</f>
        <v/>
      </c>
      <c r="I66">
        <f>D66/$D$70</f>
        <v/>
      </c>
      <c r="J66">
        <f>F66/$F$70</f>
        <v/>
      </c>
    </row>
    <row r="67">
      <c r="A67" t="n">
        <v>8</v>
      </c>
      <c r="C67">
        <f>COUNTIF('sats'!$M$5:$M$24,"n/a")</f>
        <v/>
      </c>
      <c r="D67">
        <f>SUMIF('sats'!$M$5:$M$24,"n/a",'sats'!$F$5:$F$24)</f>
        <v/>
      </c>
      <c r="E67">
        <f>SUMIF('sats'!$M$5:$M$24,"n/a",'sats'!$G$5:$G$24)</f>
        <v/>
      </c>
      <c r="F67">
        <f>SUMIF('sats'!$M$5:$M$24,"n/a",'sats'!$H$5:$H$24)</f>
        <v/>
      </c>
      <c r="G67">
        <f>SUMIF('sats'!$M$5:$M$24,"n/a",'sats'!$I$5:$I$24)</f>
        <v/>
      </c>
      <c r="H67">
        <f>G67/D67</f>
        <v/>
      </c>
      <c r="I67">
        <f>D67/$D$70</f>
        <v/>
      </c>
      <c r="J67">
        <f>F67/$F$70</f>
        <v/>
      </c>
    </row>
    <row r="68">
      <c r="A68" t="n">
        <v>9</v>
      </c>
      <c r="C68">
        <f>COUNTIF('sats'!$M$5:$M$24,"n/a")</f>
        <v/>
      </c>
      <c r="D68">
        <f>SUMIF('sats'!$M$5:$M$24,"n/a",'sats'!$F$5:$F$24)</f>
        <v/>
      </c>
      <c r="E68">
        <f>SUMIF('sats'!$M$5:$M$24,"n/a",'sats'!$G$5:$G$24)</f>
        <v/>
      </c>
      <c r="F68">
        <f>SUMIF('sats'!$M$5:$M$24,"n/a",'sats'!$H$5:$H$24)</f>
        <v/>
      </c>
      <c r="G68">
        <f>SUMIF('sats'!$M$5:$M$24,"n/a",'sats'!$I$5:$I$24)</f>
        <v/>
      </c>
      <c r="H68">
        <f>G68/D68</f>
        <v/>
      </c>
      <c r="I68">
        <f>D68/$D$70</f>
        <v/>
      </c>
      <c r="J68">
        <f>F68/$F$70</f>
        <v/>
      </c>
    </row>
    <row r="69">
      <c r="A69" t="n">
        <v>10</v>
      </c>
      <c r="C69">
        <f>COUNTIF('sats'!$M$5:$M$24,"n/a")</f>
        <v/>
      </c>
      <c r="D69">
        <f>SUMIF('sats'!$M$5:$M$24,"n/a",'sats'!$F$5:$F$24)</f>
        <v/>
      </c>
      <c r="E69">
        <f>SUMIF('sats'!$M$5:$M$24,"n/a",'sats'!$G$5:$G$24)</f>
        <v/>
      </c>
      <c r="F69">
        <f>SUMIF('sats'!$M$5:$M$24,"n/a",'sats'!$H$5:$H$24)</f>
        <v/>
      </c>
      <c r="G69">
        <f>SUMIF('sats'!$M$5:$M$24,"n/a",'sats'!$I$5:$I$24)</f>
        <v/>
      </c>
      <c r="H69">
        <f>G69/D69</f>
        <v/>
      </c>
      <c r="I69">
        <f>D69/$D$70</f>
        <v/>
      </c>
      <c r="J69">
        <f>F69/$F$70</f>
        <v/>
      </c>
    </row>
    <row r="70">
      <c r="A70" t="inlineStr">
        <is>
          <t>TOTAL</t>
        </is>
      </c>
      <c r="C70">
        <f>SUM(C60:C69)</f>
        <v/>
      </c>
      <c r="D70">
        <f>SUM(D60:D69)</f>
        <v/>
      </c>
      <c r="E70">
        <f>SUM(E60:E69)</f>
        <v/>
      </c>
      <c r="F70">
        <f>SUM(F60:F69)</f>
        <v/>
      </c>
      <c r="G70">
        <f>SUM(G60:G69)</f>
        <v/>
      </c>
      <c r="H70">
        <f>IFERROR(G70/D70,"n/a")</f>
        <v/>
      </c>
      <c r="I70">
        <f>D70/D70</f>
        <v/>
      </c>
      <c r="J70">
        <f>F70/F70</f>
        <v/>
      </c>
    </row>
    <row r="73">
      <c r="A73" t="inlineStr">
        <is>
          <t>Index</t>
        </is>
      </c>
      <c r="B73" t="inlineStr">
        <is>
          <t>Sector</t>
        </is>
      </c>
      <c r="C73" t="inlineStr">
        <is>
          <t>Count</t>
        </is>
      </c>
      <c r="D73" t="inlineStr">
        <is>
          <t>Invested</t>
        </is>
      </c>
      <c r="E73" t="inlineStr">
        <is>
          <t>Realized</t>
        </is>
      </c>
      <c r="F73" t="inlineStr">
        <is>
          <t>NAV</t>
        </is>
      </c>
      <c r="G73" t="inlineStr">
        <is>
          <t>Total Value</t>
        </is>
      </c>
      <c r="H73" t="inlineStr">
        <is>
          <t>MOIC</t>
        </is>
      </c>
      <c r="I73" t="inlineStr">
        <is>
          <t>% Cost</t>
        </is>
      </c>
      <c r="J73" t="inlineStr">
        <is>
          <t>% NAV</t>
        </is>
      </c>
    </row>
    <row r="74">
      <c r="A74" t="n">
        <v>1</v>
      </c>
      <c r="C74">
        <f>COUNTIF('sats'!$C$5:$C$24,'sats Pivot Tables'!B74)</f>
        <v/>
      </c>
      <c r="D74">
        <f>SUMIF('sats'!$C$5:$C$24,'sats Pivot Tables'!B74,'sats'!$F$5:$F$24)</f>
        <v/>
      </c>
      <c r="E74">
        <f>SUMIF('sats'!$C$5:$C$24,'sats Pivot Tables'!B74,'sats'!$G$5:$G$24)</f>
        <v/>
      </c>
      <c r="F74">
        <f>SUMIF('sats'!$C$5:$C$24,'sats Pivot Tables'!B74,'sats'!$H$5:$H$24)</f>
        <v/>
      </c>
      <c r="G74">
        <f>SUMIF('sats'!$C$5:$C$24,'sats Pivot Tables'!B74,'sats'!$I$5:$I$24)</f>
        <v/>
      </c>
      <c r="H74">
        <f>G74/D74</f>
        <v/>
      </c>
      <c r="I74">
        <f>D74/$D$84</f>
        <v/>
      </c>
      <c r="J74">
        <f>F74/$F$84</f>
        <v/>
      </c>
    </row>
    <row r="75">
      <c r="A75" t="n">
        <v>2</v>
      </c>
      <c r="C75">
        <f>COUNTIF('sats'!$C$5:$C$24,'sats Pivot Tables'!B75)</f>
        <v/>
      </c>
      <c r="D75">
        <f>SUMIF('sats'!$C$5:$C$24,'sats Pivot Tables'!B75,'sats'!$F$5:$F$24)</f>
        <v/>
      </c>
      <c r="E75">
        <f>SUMIF('sats'!$C$5:$C$24,'sats Pivot Tables'!B75,'sats'!$G$5:$G$24)</f>
        <v/>
      </c>
      <c r="F75">
        <f>SUMIF('sats'!$C$5:$C$24,'sats Pivot Tables'!B75,'sats'!$H$5:$H$24)</f>
        <v/>
      </c>
      <c r="G75">
        <f>SUMIF('sats'!$C$5:$C$24,'sats Pivot Tables'!B75,'sats'!$I$5:$I$24)</f>
        <v/>
      </c>
      <c r="H75">
        <f>G75/D75</f>
        <v/>
      </c>
      <c r="I75">
        <f>D75/$D$84</f>
        <v/>
      </c>
      <c r="J75">
        <f>F75/$F$84</f>
        <v/>
      </c>
    </row>
    <row r="76">
      <c r="A76" t="n">
        <v>3</v>
      </c>
      <c r="C76">
        <f>COUNTIF('sats'!$C$5:$C$24,'sats Pivot Tables'!B76)</f>
        <v/>
      </c>
      <c r="D76">
        <f>SUMIF('sats'!$C$5:$C$24,'sats Pivot Tables'!B76,'sats'!$F$5:$F$24)</f>
        <v/>
      </c>
      <c r="E76">
        <f>SUMIF('sats'!$C$5:$C$24,'sats Pivot Tables'!B76,'sats'!$G$5:$G$24)</f>
        <v/>
      </c>
      <c r="F76">
        <f>SUMIF('sats'!$C$5:$C$24,'sats Pivot Tables'!B76,'sats'!$H$5:$H$24)</f>
        <v/>
      </c>
      <c r="G76">
        <f>SUMIF('sats'!$C$5:$C$24,'sats Pivot Tables'!B76,'sats'!$I$5:$I$24)</f>
        <v/>
      </c>
      <c r="H76">
        <f>G76/D76</f>
        <v/>
      </c>
      <c r="I76">
        <f>D76/$D$84</f>
        <v/>
      </c>
      <c r="J76">
        <f>F76/$F$84</f>
        <v/>
      </c>
    </row>
    <row r="77">
      <c r="A77" t="n">
        <v>4</v>
      </c>
      <c r="C77">
        <f>COUNTIF('sats'!$C$5:$C$24,'sats Pivot Tables'!B77)</f>
        <v/>
      </c>
      <c r="D77">
        <f>SUMIF('sats'!$C$5:$C$24,'sats Pivot Tables'!B77,'sats'!$F$5:$F$24)</f>
        <v/>
      </c>
      <c r="E77">
        <f>SUMIF('sats'!$C$5:$C$24,'sats Pivot Tables'!B77,'sats'!$G$5:$G$24)</f>
        <v/>
      </c>
      <c r="F77">
        <f>SUMIF('sats'!$C$5:$C$24,'sats Pivot Tables'!B77,'sats'!$H$5:$H$24)</f>
        <v/>
      </c>
      <c r="G77">
        <f>SUMIF('sats'!$C$5:$C$24,'sats Pivot Tables'!B77,'sats'!$I$5:$I$24)</f>
        <v/>
      </c>
      <c r="H77">
        <f>G77/D77</f>
        <v/>
      </c>
      <c r="I77">
        <f>D77/$D$84</f>
        <v/>
      </c>
      <c r="J77">
        <f>F77/$F$84</f>
        <v/>
      </c>
    </row>
    <row r="78">
      <c r="A78" t="n">
        <v>5</v>
      </c>
      <c r="C78">
        <f>COUNTIF('sats'!$C$5:$C$24,'sats Pivot Tables'!B78)</f>
        <v/>
      </c>
      <c r="D78">
        <f>SUMIF('sats'!$C$5:$C$24,'sats Pivot Tables'!B78,'sats'!$F$5:$F$24)</f>
        <v/>
      </c>
      <c r="E78">
        <f>SUMIF('sats'!$C$5:$C$24,'sats Pivot Tables'!B78,'sats'!$G$5:$G$24)</f>
        <v/>
      </c>
      <c r="F78">
        <f>SUMIF('sats'!$C$5:$C$24,'sats Pivot Tables'!B78,'sats'!$H$5:$H$24)</f>
        <v/>
      </c>
      <c r="G78">
        <f>SUMIF('sats'!$C$5:$C$24,'sats Pivot Tables'!B78,'sats'!$I$5:$I$24)</f>
        <v/>
      </c>
      <c r="H78">
        <f>G78/D78</f>
        <v/>
      </c>
      <c r="I78">
        <f>D78/$D$84</f>
        <v/>
      </c>
      <c r="J78">
        <f>F78/$F$84</f>
        <v/>
      </c>
    </row>
    <row r="79">
      <c r="A79" t="n">
        <v>6</v>
      </c>
      <c r="C79">
        <f>COUNTIF('sats'!$C$5:$C$24,'sats Pivot Tables'!B79)</f>
        <v/>
      </c>
      <c r="D79">
        <f>SUMIF('sats'!$C$5:$C$24,'sats Pivot Tables'!B79,'sats'!$F$5:$F$24)</f>
        <v/>
      </c>
      <c r="E79">
        <f>SUMIF('sats'!$C$5:$C$24,'sats Pivot Tables'!B79,'sats'!$G$5:$G$24)</f>
        <v/>
      </c>
      <c r="F79">
        <f>SUMIF('sats'!$C$5:$C$24,'sats Pivot Tables'!B79,'sats'!$H$5:$H$24)</f>
        <v/>
      </c>
      <c r="G79">
        <f>SUMIF('sats'!$C$5:$C$24,'sats Pivot Tables'!B79,'sats'!$I$5:$I$24)</f>
        <v/>
      </c>
      <c r="H79">
        <f>G79/D79</f>
        <v/>
      </c>
      <c r="I79">
        <f>D79/$D$84</f>
        <v/>
      </c>
      <c r="J79">
        <f>F79/$F$84</f>
        <v/>
      </c>
    </row>
    <row r="80">
      <c r="A80" t="n">
        <v>7</v>
      </c>
      <c r="C80">
        <f>COUNTIF('sats'!$C$5:$C$24,'sats Pivot Tables'!B80)</f>
        <v/>
      </c>
      <c r="D80">
        <f>SUMIF('sats'!$C$5:$C$24,'sats Pivot Tables'!B80,'sats'!$F$5:$F$24)</f>
        <v/>
      </c>
      <c r="E80">
        <f>SUMIF('sats'!$C$5:$C$24,'sats Pivot Tables'!B80,'sats'!$G$5:$G$24)</f>
        <v/>
      </c>
      <c r="F80">
        <f>SUMIF('sats'!$C$5:$C$24,'sats Pivot Tables'!B80,'sats'!$H$5:$H$24)</f>
        <v/>
      </c>
      <c r="G80">
        <f>SUMIF('sats'!$C$5:$C$24,'sats Pivot Tables'!B80,'sats'!$I$5:$I$24)</f>
        <v/>
      </c>
      <c r="H80">
        <f>G80/D80</f>
        <v/>
      </c>
      <c r="I80">
        <f>D80/$D$84</f>
        <v/>
      </c>
      <c r="J80">
        <f>F80/$F$84</f>
        <v/>
      </c>
    </row>
    <row r="81">
      <c r="A81" t="n">
        <v>8</v>
      </c>
      <c r="C81">
        <f>COUNTIF('sats'!$C$5:$C$24,'sats Pivot Tables'!B81)</f>
        <v/>
      </c>
      <c r="D81">
        <f>SUMIF('sats'!$C$5:$C$24,'sats Pivot Tables'!B81,'sats'!$F$5:$F$24)</f>
        <v/>
      </c>
      <c r="E81">
        <f>SUMIF('sats'!$C$5:$C$24,'sats Pivot Tables'!B81,'sats'!$G$5:$G$24)</f>
        <v/>
      </c>
      <c r="F81">
        <f>SUMIF('sats'!$C$5:$C$24,'sats Pivot Tables'!B81,'sats'!$H$5:$H$24)</f>
        <v/>
      </c>
      <c r="G81">
        <f>SUMIF('sats'!$C$5:$C$24,'sats Pivot Tables'!B81,'sats'!$I$5:$I$24)</f>
        <v/>
      </c>
      <c r="H81">
        <f>G81/D81</f>
        <v/>
      </c>
      <c r="I81">
        <f>D81/$D$84</f>
        <v/>
      </c>
      <c r="J81">
        <f>F81/$F$84</f>
        <v/>
      </c>
    </row>
    <row r="82">
      <c r="A82" t="n">
        <v>9</v>
      </c>
      <c r="C82">
        <f>COUNTIF('sats'!$C$5:$C$24,'sats Pivot Tables'!B82)</f>
        <v/>
      </c>
      <c r="D82">
        <f>SUMIF('sats'!$C$5:$C$24,'sats Pivot Tables'!B82,'sats'!$F$5:$F$24)</f>
        <v/>
      </c>
      <c r="E82">
        <f>SUMIF('sats'!$C$5:$C$24,'sats Pivot Tables'!B82,'sats'!$G$5:$G$24)</f>
        <v/>
      </c>
      <c r="F82">
        <f>SUMIF('sats'!$C$5:$C$24,'sats Pivot Tables'!B82,'sats'!$H$5:$H$24)</f>
        <v/>
      </c>
      <c r="G82">
        <f>SUMIF('sats'!$C$5:$C$24,'sats Pivot Tables'!B82,'sats'!$I$5:$I$24)</f>
        <v/>
      </c>
      <c r="H82">
        <f>G82/D82</f>
        <v/>
      </c>
      <c r="I82">
        <f>D82/$D$84</f>
        <v/>
      </c>
      <c r="J82">
        <f>F82/$F$84</f>
        <v/>
      </c>
    </row>
    <row r="83">
      <c r="A83" t="n">
        <v>10</v>
      </c>
      <c r="C83">
        <f>COUNTIF('sats'!$C$5:$C$24,'sats Pivot Tables'!B83)</f>
        <v/>
      </c>
      <c r="D83">
        <f>SUMIF('sats'!$C$5:$C$24,'sats Pivot Tables'!B83,'sats'!$F$5:$F$24)</f>
        <v/>
      </c>
      <c r="E83">
        <f>SUMIF('sats'!$C$5:$C$24,'sats Pivot Tables'!B83,'sats'!$G$5:$G$24)</f>
        <v/>
      </c>
      <c r="F83">
        <f>SUMIF('sats'!$C$5:$C$24,'sats Pivot Tables'!B83,'sats'!$H$5:$H$24)</f>
        <v/>
      </c>
      <c r="G83">
        <f>SUMIF('sats'!$C$5:$C$24,'sats Pivot Tables'!B83,'sats'!$I$5:$I$24)</f>
        <v/>
      </c>
      <c r="H83">
        <f>G83/D83</f>
        <v/>
      </c>
      <c r="I83">
        <f>D83/$D$84</f>
        <v/>
      </c>
      <c r="J83">
        <f>F83/$F$84</f>
        <v/>
      </c>
    </row>
    <row r="84">
      <c r="A84" t="inlineStr">
        <is>
          <t>TOTAL</t>
        </is>
      </c>
      <c r="C84">
        <f>SUM(C74:C83)</f>
        <v/>
      </c>
      <c r="D84">
        <f>SUM(D74:D83)</f>
        <v/>
      </c>
      <c r="E84">
        <f>SUM(E74:E83)</f>
        <v/>
      </c>
      <c r="F84">
        <f>SUM(F74:F83)</f>
        <v/>
      </c>
      <c r="G84">
        <f>SUM(G74:G83)</f>
        <v/>
      </c>
      <c r="H84">
        <f>IFERROR(G84/D84,"n/a")</f>
        <v/>
      </c>
      <c r="I84">
        <f>D84/D84</f>
        <v/>
      </c>
      <c r="J84">
        <f>F84/F84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2024-08-09T22:04:33Z</dcterms:created>
  <dcterms:modified xmlns:dcterms="http://purl.org/dc/terms/" xmlns:xsi="http://www.w3.org/2001/XMLSchema-instance" xsi:type="dcterms:W3CDTF">2024-08-09T22:04:33Z</dcterms:modified>
</cp:coreProperties>
</file>