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u/B2B_SaaS_IPO_Analysis/data/"/>
    </mc:Choice>
  </mc:AlternateContent>
  <xr:revisionPtr revIDLastSave="0" documentId="13_ncr:1_{BF683611-DC34-D340-A104-A33DBDB5AF09}" xr6:coauthVersionLast="36" xr6:coauthVersionMax="36" xr10:uidLastSave="{00000000-0000-0000-0000-000000000000}"/>
  <bookViews>
    <workbookView xWindow="1760" yWindow="1640" windowWidth="26440" windowHeight="14120" activeTab="2" xr2:uid="{00000000-000D-0000-FFFF-FFFF00000000}"/>
  </bookViews>
  <sheets>
    <sheet name="ipo_db" sheetId="1" r:id="rId1"/>
    <sheet name="Sheet1" sheetId="4" r:id="rId2"/>
    <sheet name="NET" sheetId="8" r:id="rId3"/>
    <sheet name="ZM" sheetId="6" r:id="rId4"/>
    <sheet name="ESTC" sheetId="7" r:id="rId5"/>
    <sheet name="DDOG" sheetId="5" r:id="rId6"/>
    <sheet name="FSLY" sheetId="3" r:id="rId7"/>
    <sheet name="WK" sheetId="2" r:id="rId8"/>
  </sheets>
  <calcPr calcId="191029"/>
</workbook>
</file>

<file path=xl/calcChain.xml><?xml version="1.0" encoding="utf-8"?>
<calcChain xmlns="http://schemas.openxmlformats.org/spreadsheetml/2006/main">
  <c r="H10" i="8" l="1"/>
  <c r="H3" i="8"/>
  <c r="H4" i="8"/>
  <c r="H5" i="8"/>
  <c r="K5" i="8"/>
  <c r="J7" i="7"/>
  <c r="I7" i="7"/>
  <c r="J6" i="5"/>
  <c r="I6" i="5"/>
  <c r="J7" i="6"/>
  <c r="I7" i="6"/>
  <c r="K42" i="1" l="1"/>
  <c r="K26" i="1"/>
  <c r="K28" i="1"/>
  <c r="K27" i="1"/>
  <c r="N19" i="3" l="1"/>
  <c r="H9" i="3"/>
  <c r="I9" i="3"/>
  <c r="J9" i="3"/>
  <c r="K9" i="3"/>
  <c r="K13" i="3" s="1"/>
  <c r="L9" i="3"/>
  <c r="M9" i="3"/>
  <c r="N9" i="3"/>
  <c r="G9" i="3"/>
  <c r="G13" i="3" s="1"/>
  <c r="N13" i="3"/>
  <c r="M13" i="3"/>
  <c r="L13" i="3"/>
  <c r="J13" i="3"/>
  <c r="I13" i="3"/>
  <c r="H13" i="3"/>
  <c r="N10" i="3"/>
  <c r="M10" i="3"/>
  <c r="J10" i="3"/>
  <c r="I10" i="3"/>
  <c r="H10" i="3"/>
  <c r="H17" i="3" s="1"/>
  <c r="G10" i="3"/>
  <c r="N7" i="3"/>
  <c r="M7" i="3"/>
  <c r="L7" i="3"/>
  <c r="K7" i="3"/>
  <c r="K52" i="1"/>
  <c r="J52" i="1"/>
  <c r="I52" i="1"/>
  <c r="G52" i="1"/>
  <c r="F52" i="1"/>
  <c r="H52" i="1"/>
  <c r="H31" i="1"/>
  <c r="N11" i="2"/>
  <c r="M11" i="2"/>
  <c r="L11" i="2"/>
  <c r="K11" i="2"/>
  <c r="K15" i="2" s="1"/>
  <c r="N17" i="2" s="1"/>
  <c r="J11" i="2"/>
  <c r="I11" i="2"/>
  <c r="H11" i="2"/>
  <c r="G11" i="2"/>
  <c r="G15" i="2" s="1"/>
  <c r="F11" i="2"/>
  <c r="N8" i="2"/>
  <c r="N15" i="2" s="1"/>
  <c r="M8" i="2"/>
  <c r="M15" i="2" s="1"/>
  <c r="L8" i="2"/>
  <c r="L15" i="2" s="1"/>
  <c r="K8" i="2"/>
  <c r="J8" i="2"/>
  <c r="J15" i="2" s="1"/>
  <c r="I8" i="2"/>
  <c r="I15" i="2" s="1"/>
  <c r="H8" i="2"/>
  <c r="H15" i="2" s="1"/>
  <c r="K17" i="2" s="1"/>
  <c r="G8" i="2"/>
  <c r="F8" i="2"/>
  <c r="N5" i="2"/>
  <c r="M5" i="2"/>
  <c r="L5" i="2"/>
  <c r="K5" i="2"/>
  <c r="I36" i="1"/>
  <c r="H36" i="1"/>
  <c r="I17" i="3" l="1"/>
  <c r="J17" i="3"/>
  <c r="M17" i="3"/>
  <c r="N17" i="3"/>
  <c r="K10" i="3"/>
  <c r="K17" i="3" s="1"/>
  <c r="L10" i="3"/>
  <c r="L17" i="3" s="1"/>
  <c r="G17" i="3"/>
  <c r="M17" i="2"/>
  <c r="L17" i="2"/>
</calcChain>
</file>

<file path=xl/sharedStrings.xml><?xml version="1.0" encoding="utf-8"?>
<sst xmlns="http://schemas.openxmlformats.org/spreadsheetml/2006/main" count="291" uniqueCount="166">
  <si>
    <t>ticker</t>
  </si>
  <si>
    <t>name</t>
  </si>
  <si>
    <t>type</t>
  </si>
  <si>
    <t>dilution</t>
  </si>
  <si>
    <t>capital_raised</t>
  </si>
  <si>
    <t>rrr__m</t>
  </si>
  <si>
    <t>rev_growth</t>
  </si>
  <si>
    <t>arr__m</t>
  </si>
  <si>
    <t>arr_growth</t>
  </si>
  <si>
    <t>effective_cash</t>
  </si>
  <si>
    <t>market_cap__m</t>
  </si>
  <si>
    <t>founding_year</t>
  </si>
  <si>
    <t>ipo_year</t>
  </si>
  <si>
    <t>last_filing</t>
  </si>
  <si>
    <t>gross_margin</t>
  </si>
  <si>
    <t>ltm_fcf_pct</t>
  </si>
  <si>
    <t>efficiency</t>
  </si>
  <si>
    <t>quarter_fcf_pct</t>
  </si>
  <si>
    <t>ltm_free_cash_flow_growth_pct</t>
  </si>
  <si>
    <t>net_dollar_retention</t>
  </si>
  <si>
    <t>ltm_magic_number</t>
  </si>
  <si>
    <t>quarter_magic_number</t>
  </si>
  <si>
    <t>cac_ratio</t>
  </si>
  <si>
    <t>ltm_median_payback_period</t>
  </si>
  <si>
    <t>implied_5yr_ltv</t>
  </si>
  <si>
    <t>implied_cac</t>
  </si>
  <si>
    <t>implied_5yr_ltv/cac</t>
  </si>
  <si>
    <t>arr_per_customer</t>
  </si>
  <si>
    <t>run_rate/employees__k</t>
  </si>
  <si>
    <t>r&amp;d_pct</t>
  </si>
  <si>
    <t>general_admin_margin</t>
  </si>
  <si>
    <t>s&amp;m_pct</t>
  </si>
  <si>
    <t>growth_persistence</t>
  </si>
  <si>
    <t>last_year_quarter_growth</t>
  </si>
  <si>
    <t>operating_income_pct</t>
  </si>
  <si>
    <t>2020_analyst_revenue_estimates</t>
  </si>
  <si>
    <t>last_year_run_rate__m</t>
  </si>
  <si>
    <t>ltm_revenue__m</t>
  </si>
  <si>
    <t>ltm_revenue_growth</t>
  </si>
  <si>
    <t>net_cash</t>
  </si>
  <si>
    <t>QUAL</t>
  </si>
  <si>
    <t>Qualtrics</t>
  </si>
  <si>
    <t>top_down_ent</t>
  </si>
  <si>
    <t>CRWD</t>
  </si>
  <si>
    <t>Crowdstrike</t>
  </si>
  <si>
    <t>DDOG</t>
  </si>
  <si>
    <t>Datadog</t>
  </si>
  <si>
    <t>bot_up_ent</t>
  </si>
  <si>
    <t>ZM</t>
  </si>
  <si>
    <t>Zoom Video</t>
  </si>
  <si>
    <t>AYX</t>
  </si>
  <si>
    <t>Alteryx</t>
  </si>
  <si>
    <t>TWLO</t>
  </si>
  <si>
    <t>Twilio</t>
  </si>
  <si>
    <t>LSPD</t>
  </si>
  <si>
    <t>Lightspeed POS</t>
  </si>
  <si>
    <t>ESTC</t>
  </si>
  <si>
    <t>Elastic N.V.</t>
  </si>
  <si>
    <t>NET</t>
  </si>
  <si>
    <t>Cloudflare</t>
  </si>
  <si>
    <t>SMAR</t>
  </si>
  <si>
    <t>Smartsheet</t>
  </si>
  <si>
    <t>BILL</t>
  </si>
  <si>
    <t>Bill.com</t>
  </si>
  <si>
    <t>smb</t>
  </si>
  <si>
    <t>WORK</t>
  </si>
  <si>
    <t>Slack</t>
  </si>
  <si>
    <t>COUP</t>
  </si>
  <si>
    <t>Coupa Software</t>
  </si>
  <si>
    <t>SHOP</t>
  </si>
  <si>
    <t>Shopify</t>
  </si>
  <si>
    <t>CLDR</t>
  </si>
  <si>
    <t>Cloudera</t>
  </si>
  <si>
    <t>OKTA</t>
  </si>
  <si>
    <t>Okta</t>
  </si>
  <si>
    <t>MDB</t>
  </si>
  <si>
    <t>MongoDB</t>
  </si>
  <si>
    <t>PLAN</t>
  </si>
  <si>
    <t>Anaplan</t>
  </si>
  <si>
    <t>AVLR</t>
  </si>
  <si>
    <t>Avalara</t>
  </si>
  <si>
    <t>DOCU</t>
  </si>
  <si>
    <t>DocuSign</t>
  </si>
  <si>
    <t>TEAM</t>
  </si>
  <si>
    <t>Atlassian Corporation</t>
  </si>
  <si>
    <t>ZS</t>
  </si>
  <si>
    <t>Zscaler</t>
  </si>
  <si>
    <t>PD</t>
  </si>
  <si>
    <t>PagerDuty</t>
  </si>
  <si>
    <t>VEEV</t>
  </si>
  <si>
    <t>Veeva Systems</t>
  </si>
  <si>
    <t>ZEN</t>
  </si>
  <si>
    <t>Zendesk</t>
  </si>
  <si>
    <t>RPD</t>
  </si>
  <si>
    <t>Rapid7</t>
  </si>
  <si>
    <t>NOW</t>
  </si>
  <si>
    <t>ServiceNow</t>
  </si>
  <si>
    <t>PS</t>
  </si>
  <si>
    <t>Pluralsight</t>
  </si>
  <si>
    <t>TENB</t>
  </si>
  <si>
    <t>Tenable Holdings</t>
  </si>
  <si>
    <t>BL</t>
  </si>
  <si>
    <t>BlackLine</t>
  </si>
  <si>
    <t>YEXT</t>
  </si>
  <si>
    <t>Yext</t>
  </si>
  <si>
    <t>MDLA</t>
  </si>
  <si>
    <t>Medallia</t>
  </si>
  <si>
    <t>SPLK</t>
  </si>
  <si>
    <t>Splunk</t>
  </si>
  <si>
    <t>WIX</t>
  </si>
  <si>
    <t>Wix.com</t>
  </si>
  <si>
    <t>WK</t>
  </si>
  <si>
    <t>Workiva</t>
  </si>
  <si>
    <t>SVMK</t>
  </si>
  <si>
    <t>Survey Monkey</t>
  </si>
  <si>
    <t>WDAY</t>
  </si>
  <si>
    <t>Workday</t>
  </si>
  <si>
    <t>INST</t>
  </si>
  <si>
    <t>Instructure</t>
  </si>
  <si>
    <t>PCTY</t>
  </si>
  <si>
    <t>Paylocity</t>
  </si>
  <si>
    <t>NEWR</t>
  </si>
  <si>
    <t>New Relic</t>
  </si>
  <si>
    <t>TLND</t>
  </si>
  <si>
    <t>Talend S.A.</t>
  </si>
  <si>
    <t>DBX</t>
  </si>
  <si>
    <t>Dropbox</t>
  </si>
  <si>
    <t>DOMO</t>
  </si>
  <si>
    <t>Domo</t>
  </si>
  <si>
    <t>APPN</t>
  </si>
  <si>
    <t>Appian Corporation</t>
  </si>
  <si>
    <t>PANW</t>
  </si>
  <si>
    <t>Palo Alto Networks</t>
  </si>
  <si>
    <t>PING</t>
  </si>
  <si>
    <t>Ping Identity</t>
  </si>
  <si>
    <t>SWI</t>
  </si>
  <si>
    <t>SolarWinds</t>
  </si>
  <si>
    <t>ZUO</t>
  </si>
  <si>
    <t>Zuora</t>
  </si>
  <si>
    <t>FEYE</t>
  </si>
  <si>
    <t>FireEye</t>
  </si>
  <si>
    <t>MULE</t>
  </si>
  <si>
    <t>Mulewoft</t>
  </si>
  <si>
    <t>Revenue</t>
  </si>
  <si>
    <t>Net new</t>
  </si>
  <si>
    <t>ARR</t>
  </si>
  <si>
    <t>COGS</t>
  </si>
  <si>
    <t>GM</t>
  </si>
  <si>
    <t>S&amp;M</t>
  </si>
  <si>
    <t>payback</t>
  </si>
  <si>
    <t>Fastly</t>
  </si>
  <si>
    <t>FSLY</t>
  </si>
  <si>
    <t>ignore</t>
  </si>
  <si>
    <t>Customers &gt; $100K</t>
  </si>
  <si>
    <t>Revenue % from enterprise customers</t>
  </si>
  <si>
    <t>Total customers</t>
  </si>
  <si>
    <t>Customers &gt; $1M</t>
  </si>
  <si>
    <t>Customer concentration</t>
  </si>
  <si>
    <t>As of June 30, 2019, our 10 largest customers represented approximately 14% of our ARR and no single customer represented more than 5% of our ARR</t>
  </si>
  <si>
    <t>Customers &gt;= $100K</t>
  </si>
  <si>
    <t>Customers &gt;= $100K (% Revenue)</t>
  </si>
  <si>
    <t>Customers &gt;= $1M</t>
  </si>
  <si>
    <t>Customers &gt;= $1M (% Revenue)</t>
  </si>
  <si>
    <t>Funding</t>
  </si>
  <si>
    <t>Date</t>
  </si>
  <si>
    <t>Total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</si>
</sst>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RowHeight="16" x14ac:dyDescent="0.2"/>
  <cols>
    <col min="2" max="2" width="18.83203125" bestFit="1" customWidth="1"/>
    <col min="3" max="3" width="13" bestFit="1" customWidth="1"/>
    <col min="10" max="10" width="13" bestFit="1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">
      <c r="A2" t="s">
        <v>40</v>
      </c>
      <c r="B2" t="s">
        <v>41</v>
      </c>
      <c r="C2" t="s">
        <v>42</v>
      </c>
      <c r="E2">
        <v>400</v>
      </c>
      <c r="F2">
        <v>388.58</v>
      </c>
      <c r="G2">
        <v>39.668459040000002</v>
      </c>
      <c r="H2">
        <v>288.10000000000002</v>
      </c>
      <c r="I2">
        <v>41.85130478</v>
      </c>
      <c r="J2">
        <v>135.61000000000001</v>
      </c>
      <c r="K2">
        <v>135.61000000000001</v>
      </c>
      <c r="L2">
        <v>8000</v>
      </c>
      <c r="M2">
        <v>2002</v>
      </c>
      <c r="N2">
        <v>2019</v>
      </c>
      <c r="U2">
        <v>122</v>
      </c>
      <c r="Y2">
        <v>25</v>
      </c>
    </row>
    <row r="3" spans="1:40" x14ac:dyDescent="0.2">
      <c r="A3" t="s">
        <v>43</v>
      </c>
      <c r="B3" t="s">
        <v>44</v>
      </c>
      <c r="C3" t="s">
        <v>42</v>
      </c>
      <c r="D3">
        <v>61.8</v>
      </c>
      <c r="E3">
        <v>481</v>
      </c>
      <c r="F3">
        <v>384</v>
      </c>
      <c r="G3">
        <v>103</v>
      </c>
      <c r="H3">
        <v>182</v>
      </c>
      <c r="I3">
        <v>114</v>
      </c>
      <c r="J3">
        <v>175</v>
      </c>
      <c r="K3">
        <v>175</v>
      </c>
      <c r="L3">
        <v>11623</v>
      </c>
      <c r="M3">
        <v>2011</v>
      </c>
      <c r="N3">
        <v>2019</v>
      </c>
      <c r="O3" s="1">
        <v>43585</v>
      </c>
      <c r="P3">
        <v>70</v>
      </c>
      <c r="Q3">
        <v>-22</v>
      </c>
      <c r="R3">
        <v>81</v>
      </c>
      <c r="S3">
        <v>-17</v>
      </c>
      <c r="U3">
        <v>147</v>
      </c>
      <c r="V3">
        <v>1.1000000000000001</v>
      </c>
      <c r="W3">
        <v>1.3</v>
      </c>
      <c r="X3">
        <v>0.8</v>
      </c>
      <c r="Y3">
        <v>15.2</v>
      </c>
      <c r="Z3">
        <v>532410.80000000005</v>
      </c>
      <c r="AA3">
        <v>90861.9</v>
      </c>
      <c r="AB3">
        <v>5.9</v>
      </c>
      <c r="AC3">
        <v>59621</v>
      </c>
      <c r="AD3">
        <v>198</v>
      </c>
      <c r="AE3">
        <v>25</v>
      </c>
      <c r="AF3">
        <v>12</v>
      </c>
      <c r="AG3">
        <v>59</v>
      </c>
      <c r="AJ3">
        <v>-27</v>
      </c>
      <c r="AK3">
        <v>664</v>
      </c>
      <c r="AL3">
        <v>189</v>
      </c>
      <c r="AM3">
        <v>298</v>
      </c>
    </row>
    <row r="4" spans="1:40" x14ac:dyDescent="0.2">
      <c r="A4" t="s">
        <v>45</v>
      </c>
      <c r="B4" t="s">
        <v>46</v>
      </c>
      <c r="C4" t="s">
        <v>47</v>
      </c>
      <c r="D4">
        <v>55.6</v>
      </c>
      <c r="E4">
        <v>147.8999939</v>
      </c>
      <c r="F4">
        <v>332</v>
      </c>
      <c r="G4">
        <v>82</v>
      </c>
      <c r="H4">
        <v>332</v>
      </c>
      <c r="I4">
        <v>82</v>
      </c>
      <c r="J4">
        <v>52</v>
      </c>
      <c r="K4">
        <v>52</v>
      </c>
      <c r="L4">
        <v>10265</v>
      </c>
      <c r="M4">
        <v>2010</v>
      </c>
      <c r="N4">
        <v>2019</v>
      </c>
      <c r="O4" s="1">
        <v>43646</v>
      </c>
      <c r="P4">
        <v>75</v>
      </c>
      <c r="Q4">
        <v>-5</v>
      </c>
      <c r="R4">
        <v>77</v>
      </c>
      <c r="S4">
        <v>-4</v>
      </c>
      <c r="U4">
        <v>146</v>
      </c>
      <c r="V4">
        <v>1.4</v>
      </c>
      <c r="W4">
        <v>1.8</v>
      </c>
      <c r="X4">
        <v>1.1000000000000001</v>
      </c>
      <c r="Y4">
        <v>11.3</v>
      </c>
      <c r="Z4">
        <v>674607.2</v>
      </c>
      <c r="AC4">
        <v>37727</v>
      </c>
      <c r="AD4">
        <v>246</v>
      </c>
      <c r="AE4">
        <v>29</v>
      </c>
      <c r="AF4">
        <v>7</v>
      </c>
      <c r="AG4">
        <v>43</v>
      </c>
      <c r="AH4">
        <v>76</v>
      </c>
      <c r="AI4">
        <v>109</v>
      </c>
      <c r="AJ4">
        <v>-5</v>
      </c>
      <c r="AK4">
        <v>532</v>
      </c>
      <c r="AL4">
        <v>182</v>
      </c>
      <c r="AM4">
        <v>265</v>
      </c>
      <c r="AN4">
        <v>83</v>
      </c>
    </row>
    <row r="5" spans="1:40" x14ac:dyDescent="0.2">
      <c r="A5" t="s">
        <v>48</v>
      </c>
      <c r="B5" t="s">
        <v>49</v>
      </c>
      <c r="C5" t="s">
        <v>47</v>
      </c>
      <c r="D5">
        <v>39.799999999999997</v>
      </c>
      <c r="E5">
        <v>146</v>
      </c>
      <c r="F5">
        <v>423</v>
      </c>
      <c r="G5">
        <v>108</v>
      </c>
      <c r="H5">
        <v>423</v>
      </c>
      <c r="I5">
        <v>108</v>
      </c>
      <c r="J5">
        <v>176</v>
      </c>
      <c r="K5">
        <v>176</v>
      </c>
      <c r="L5">
        <v>34733</v>
      </c>
      <c r="M5">
        <v>2011</v>
      </c>
      <c r="N5">
        <v>2019</v>
      </c>
      <c r="O5" s="1">
        <v>43496</v>
      </c>
      <c r="P5">
        <v>82</v>
      </c>
      <c r="Q5">
        <v>7</v>
      </c>
      <c r="R5">
        <v>114</v>
      </c>
      <c r="S5">
        <v>5</v>
      </c>
      <c r="T5">
        <v>127</v>
      </c>
      <c r="U5">
        <v>140</v>
      </c>
      <c r="V5">
        <v>1.4</v>
      </c>
      <c r="W5">
        <v>1.2</v>
      </c>
      <c r="X5">
        <v>1.1000000000000001</v>
      </c>
      <c r="Y5">
        <v>10.7</v>
      </c>
      <c r="Z5">
        <v>127586.3</v>
      </c>
      <c r="AC5">
        <v>8326</v>
      </c>
      <c r="AD5">
        <v>246</v>
      </c>
      <c r="AE5">
        <v>10</v>
      </c>
      <c r="AF5">
        <v>14</v>
      </c>
      <c r="AG5">
        <v>52</v>
      </c>
      <c r="AJ5">
        <v>5</v>
      </c>
      <c r="AK5">
        <v>836</v>
      </c>
      <c r="AL5">
        <v>203</v>
      </c>
      <c r="AM5">
        <v>330</v>
      </c>
      <c r="AN5">
        <v>119</v>
      </c>
    </row>
    <row r="6" spans="1:40" x14ac:dyDescent="0.2">
      <c r="A6" t="s">
        <v>50</v>
      </c>
      <c r="B6" t="s">
        <v>51</v>
      </c>
      <c r="C6" t="s">
        <v>42</v>
      </c>
      <c r="E6">
        <v>163</v>
      </c>
      <c r="F6">
        <v>99</v>
      </c>
      <c r="G6">
        <v>62</v>
      </c>
      <c r="H6">
        <v>99</v>
      </c>
      <c r="I6">
        <v>62</v>
      </c>
      <c r="J6">
        <v>52</v>
      </c>
      <c r="K6">
        <v>52</v>
      </c>
      <c r="L6">
        <v>5972</v>
      </c>
      <c r="M6">
        <v>1997</v>
      </c>
      <c r="N6">
        <v>2017</v>
      </c>
      <c r="O6" s="1">
        <v>42735</v>
      </c>
      <c r="P6">
        <v>83</v>
      </c>
      <c r="Q6">
        <v>-13</v>
      </c>
      <c r="R6">
        <v>49</v>
      </c>
      <c r="S6">
        <v>9</v>
      </c>
      <c r="U6">
        <v>135</v>
      </c>
      <c r="V6">
        <v>0.7</v>
      </c>
      <c r="W6">
        <v>0.7</v>
      </c>
      <c r="X6">
        <v>0.6</v>
      </c>
      <c r="Y6">
        <v>20.9</v>
      </c>
      <c r="Z6">
        <v>571468.6</v>
      </c>
      <c r="AA6">
        <v>47886.1</v>
      </c>
      <c r="AB6">
        <v>11.9</v>
      </c>
      <c r="AC6">
        <v>42525</v>
      </c>
      <c r="AD6">
        <v>78</v>
      </c>
      <c r="AE6">
        <v>20</v>
      </c>
      <c r="AF6">
        <v>24</v>
      </c>
      <c r="AG6">
        <v>60</v>
      </c>
      <c r="AJ6">
        <v>-22</v>
      </c>
      <c r="AK6">
        <v>556</v>
      </c>
      <c r="AL6">
        <v>61</v>
      </c>
      <c r="AM6">
        <v>85</v>
      </c>
      <c r="AN6">
        <v>60</v>
      </c>
    </row>
    <row r="7" spans="1:40" x14ac:dyDescent="0.2">
      <c r="A7" t="s">
        <v>52</v>
      </c>
      <c r="B7" t="s">
        <v>53</v>
      </c>
      <c r="C7" t="s">
        <v>47</v>
      </c>
      <c r="D7">
        <v>48.2</v>
      </c>
      <c r="E7">
        <v>264.8</v>
      </c>
      <c r="F7">
        <v>237</v>
      </c>
      <c r="G7">
        <v>78</v>
      </c>
      <c r="H7">
        <v>199.33600000000001</v>
      </c>
      <c r="I7">
        <v>9.2179244919999999</v>
      </c>
      <c r="J7">
        <v>103.32</v>
      </c>
      <c r="K7">
        <v>103</v>
      </c>
      <c r="L7">
        <v>11670</v>
      </c>
      <c r="M7">
        <v>2008</v>
      </c>
      <c r="N7">
        <v>2016</v>
      </c>
      <c r="O7" s="1">
        <v>42460</v>
      </c>
      <c r="P7">
        <v>55</v>
      </c>
      <c r="Q7">
        <v>-11</v>
      </c>
      <c r="R7">
        <v>67</v>
      </c>
      <c r="S7">
        <v>5</v>
      </c>
      <c r="U7">
        <v>170</v>
      </c>
      <c r="V7">
        <v>2.1</v>
      </c>
      <c r="W7">
        <v>2.4</v>
      </c>
      <c r="X7">
        <v>1.2</v>
      </c>
      <c r="Y7">
        <v>10.4</v>
      </c>
      <c r="AA7">
        <v>4001.2</v>
      </c>
      <c r="AD7">
        <v>89</v>
      </c>
      <c r="AE7">
        <v>15</v>
      </c>
      <c r="AF7">
        <v>18</v>
      </c>
      <c r="AG7">
        <v>23</v>
      </c>
      <c r="AH7">
        <v>86</v>
      </c>
      <c r="AI7">
        <v>90</v>
      </c>
      <c r="AJ7">
        <v>-11</v>
      </c>
      <c r="AK7" s="2">
        <v>1467</v>
      </c>
      <c r="AL7">
        <v>133</v>
      </c>
      <c r="AM7">
        <v>192</v>
      </c>
      <c r="AN7">
        <v>85</v>
      </c>
    </row>
    <row r="8" spans="1:40" x14ac:dyDescent="0.2">
      <c r="A8" t="s">
        <v>54</v>
      </c>
      <c r="B8" t="s">
        <v>55</v>
      </c>
      <c r="E8">
        <v>347</v>
      </c>
      <c r="F8">
        <v>80</v>
      </c>
      <c r="G8">
        <v>34</v>
      </c>
      <c r="L8">
        <v>3016</v>
      </c>
      <c r="M8">
        <v>2005</v>
      </c>
      <c r="N8">
        <v>2019</v>
      </c>
      <c r="O8" s="1">
        <v>43465</v>
      </c>
      <c r="P8">
        <v>70</v>
      </c>
      <c r="Q8">
        <v>-14</v>
      </c>
      <c r="R8">
        <v>20</v>
      </c>
      <c r="S8">
        <v>-20</v>
      </c>
      <c r="V8">
        <v>0.6</v>
      </c>
      <c r="W8">
        <v>0.7</v>
      </c>
      <c r="X8">
        <v>0.4</v>
      </c>
      <c r="Y8">
        <v>28.8</v>
      </c>
      <c r="AD8">
        <v>100</v>
      </c>
      <c r="AE8">
        <v>25</v>
      </c>
      <c r="AF8">
        <v>17</v>
      </c>
      <c r="AG8">
        <v>50</v>
      </c>
      <c r="AJ8">
        <v>-29</v>
      </c>
      <c r="AK8">
        <v>213</v>
      </c>
      <c r="AL8">
        <v>59</v>
      </c>
      <c r="AM8">
        <v>71</v>
      </c>
    </row>
    <row r="9" spans="1:40" x14ac:dyDescent="0.2">
      <c r="A9" t="s">
        <v>56</v>
      </c>
      <c r="B9" t="s">
        <v>57</v>
      </c>
      <c r="C9" t="s">
        <v>47</v>
      </c>
      <c r="D9">
        <v>46.7</v>
      </c>
      <c r="E9">
        <v>162</v>
      </c>
      <c r="F9">
        <v>226</v>
      </c>
      <c r="G9">
        <v>79</v>
      </c>
      <c r="H9">
        <v>196</v>
      </c>
      <c r="I9">
        <v>77</v>
      </c>
      <c r="J9">
        <v>51</v>
      </c>
      <c r="K9">
        <v>51</v>
      </c>
      <c r="L9">
        <v>4080</v>
      </c>
      <c r="M9">
        <v>2012</v>
      </c>
      <c r="N9">
        <v>2018</v>
      </c>
      <c r="O9" s="1">
        <v>43312</v>
      </c>
      <c r="P9">
        <v>73</v>
      </c>
      <c r="Q9">
        <v>-11</v>
      </c>
      <c r="R9">
        <v>68</v>
      </c>
      <c r="S9">
        <v>8</v>
      </c>
      <c r="U9">
        <v>142</v>
      </c>
      <c r="V9">
        <v>1.2</v>
      </c>
      <c r="W9">
        <v>1</v>
      </c>
      <c r="X9">
        <v>0.9</v>
      </c>
      <c r="Y9">
        <v>14</v>
      </c>
      <c r="Z9">
        <v>575132.6</v>
      </c>
      <c r="AA9">
        <v>55854</v>
      </c>
      <c r="AB9">
        <v>10.3</v>
      </c>
      <c r="AC9">
        <v>35636</v>
      </c>
      <c r="AD9">
        <v>125</v>
      </c>
      <c r="AE9">
        <v>34</v>
      </c>
      <c r="AF9">
        <v>18</v>
      </c>
      <c r="AG9">
        <v>54</v>
      </c>
      <c r="AH9">
        <v>87</v>
      </c>
      <c r="AI9">
        <v>91</v>
      </c>
      <c r="AJ9">
        <v>-33</v>
      </c>
      <c r="AK9">
        <v>476</v>
      </c>
      <c r="AL9">
        <v>126</v>
      </c>
      <c r="AM9">
        <v>184</v>
      </c>
      <c r="AN9">
        <v>79</v>
      </c>
    </row>
    <row r="10" spans="1:40" x14ac:dyDescent="0.2">
      <c r="A10" t="s">
        <v>58</v>
      </c>
      <c r="B10" t="s">
        <v>59</v>
      </c>
      <c r="C10" t="s">
        <v>47</v>
      </c>
      <c r="D10">
        <v>64.099999999999994</v>
      </c>
      <c r="E10">
        <v>332.05</v>
      </c>
      <c r="F10">
        <v>269</v>
      </c>
      <c r="G10">
        <v>49</v>
      </c>
      <c r="H10">
        <v>269.69600000000003</v>
      </c>
      <c r="I10">
        <v>49</v>
      </c>
      <c r="J10">
        <v>124</v>
      </c>
      <c r="K10">
        <v>124</v>
      </c>
      <c r="L10">
        <v>7021</v>
      </c>
      <c r="M10">
        <v>2009</v>
      </c>
      <c r="N10">
        <v>2019</v>
      </c>
      <c r="O10" s="1">
        <v>43646</v>
      </c>
      <c r="P10">
        <v>78</v>
      </c>
      <c r="S10">
        <v>-58</v>
      </c>
      <c r="U10">
        <v>111</v>
      </c>
      <c r="V10">
        <v>0.9</v>
      </c>
      <c r="W10">
        <v>0.7</v>
      </c>
      <c r="X10">
        <v>0.7</v>
      </c>
      <c r="Y10">
        <v>17.899999999999999</v>
      </c>
      <c r="AC10">
        <v>911</v>
      </c>
      <c r="AD10">
        <v>216</v>
      </c>
      <c r="AE10">
        <v>28</v>
      </c>
      <c r="AF10">
        <v>26</v>
      </c>
      <c r="AG10">
        <v>53</v>
      </c>
      <c r="AH10">
        <v>85</v>
      </c>
      <c r="AI10">
        <v>57</v>
      </c>
      <c r="AJ10">
        <v>-29</v>
      </c>
      <c r="AK10">
        <v>390</v>
      </c>
      <c r="AL10">
        <v>181</v>
      </c>
      <c r="AM10">
        <v>234</v>
      </c>
      <c r="AN10">
        <v>39</v>
      </c>
    </row>
    <row r="11" spans="1:40" x14ac:dyDescent="0.2">
      <c r="A11" t="s">
        <v>60</v>
      </c>
      <c r="B11" t="s">
        <v>61</v>
      </c>
      <c r="C11" t="s">
        <v>47</v>
      </c>
      <c r="E11">
        <v>113.2200012</v>
      </c>
      <c r="F11">
        <v>131</v>
      </c>
      <c r="G11">
        <v>68</v>
      </c>
      <c r="H11">
        <v>119</v>
      </c>
      <c r="I11">
        <v>63</v>
      </c>
      <c r="J11">
        <v>58</v>
      </c>
      <c r="K11">
        <v>58</v>
      </c>
      <c r="L11">
        <v>4724</v>
      </c>
      <c r="M11">
        <v>2005</v>
      </c>
      <c r="N11">
        <v>2018</v>
      </c>
      <c r="O11" s="1">
        <v>43131</v>
      </c>
      <c r="P11">
        <v>81</v>
      </c>
      <c r="Q11">
        <v>-23</v>
      </c>
      <c r="R11">
        <v>44</v>
      </c>
      <c r="S11">
        <v>-30</v>
      </c>
      <c r="U11">
        <v>130</v>
      </c>
      <c r="V11">
        <v>0.8</v>
      </c>
      <c r="W11">
        <v>0.7</v>
      </c>
      <c r="X11">
        <v>0.6</v>
      </c>
      <c r="Y11">
        <v>18.600000000000001</v>
      </c>
      <c r="Z11">
        <v>18868.400000000001</v>
      </c>
      <c r="AA11">
        <v>13059.9</v>
      </c>
      <c r="AB11">
        <v>1.4</v>
      </c>
      <c r="AC11">
        <v>1605</v>
      </c>
      <c r="AD11">
        <v>85</v>
      </c>
      <c r="AE11">
        <v>29</v>
      </c>
      <c r="AF11">
        <v>17</v>
      </c>
      <c r="AG11">
        <v>61</v>
      </c>
      <c r="AJ11">
        <v>-26</v>
      </c>
      <c r="AK11">
        <v>345</v>
      </c>
      <c r="AL11">
        <v>78</v>
      </c>
      <c r="AM11">
        <v>111</v>
      </c>
      <c r="AN11">
        <v>68</v>
      </c>
    </row>
    <row r="12" spans="1:40" x14ac:dyDescent="0.2">
      <c r="A12" t="s">
        <v>62</v>
      </c>
      <c r="B12" t="s">
        <v>63</v>
      </c>
      <c r="C12" t="s">
        <v>64</v>
      </c>
      <c r="E12">
        <v>279.7000122</v>
      </c>
      <c r="F12">
        <v>140</v>
      </c>
      <c r="G12">
        <v>57</v>
      </c>
      <c r="H12">
        <v>114</v>
      </c>
      <c r="I12">
        <v>58</v>
      </c>
      <c r="J12">
        <v>157</v>
      </c>
      <c r="K12">
        <v>157</v>
      </c>
      <c r="L12">
        <v>2255</v>
      </c>
      <c r="M12">
        <v>2006</v>
      </c>
      <c r="N12">
        <v>2019</v>
      </c>
      <c r="O12" s="1">
        <v>43738</v>
      </c>
      <c r="P12">
        <v>74</v>
      </c>
      <c r="S12">
        <v>-13</v>
      </c>
      <c r="U12">
        <v>110</v>
      </c>
      <c r="V12">
        <v>1.6</v>
      </c>
      <c r="W12">
        <v>1.4</v>
      </c>
      <c r="X12">
        <v>1.2</v>
      </c>
      <c r="Y12">
        <v>9.9</v>
      </c>
      <c r="Z12">
        <v>9401.9</v>
      </c>
      <c r="AA12">
        <v>2170.4</v>
      </c>
      <c r="AB12">
        <v>4.3</v>
      </c>
      <c r="AC12">
        <v>1400</v>
      </c>
      <c r="AE12">
        <v>33</v>
      </c>
      <c r="AF12">
        <v>30</v>
      </c>
      <c r="AG12">
        <v>29</v>
      </c>
      <c r="AH12">
        <v>80</v>
      </c>
      <c r="AI12">
        <v>71</v>
      </c>
      <c r="AJ12">
        <v>-18</v>
      </c>
      <c r="AK12">
        <v>161</v>
      </c>
      <c r="AL12">
        <v>89</v>
      </c>
      <c r="AM12">
        <v>121</v>
      </c>
      <c r="AN12">
        <v>64</v>
      </c>
    </row>
    <row r="13" spans="1:40" x14ac:dyDescent="0.2">
      <c r="A13" t="s">
        <v>65</v>
      </c>
      <c r="B13" t="s">
        <v>66</v>
      </c>
      <c r="C13" t="s">
        <v>47</v>
      </c>
      <c r="E13">
        <v>1390</v>
      </c>
      <c r="F13">
        <v>539</v>
      </c>
      <c r="G13">
        <v>67</v>
      </c>
      <c r="H13">
        <v>539</v>
      </c>
      <c r="I13">
        <v>67</v>
      </c>
      <c r="J13">
        <v>792</v>
      </c>
      <c r="K13">
        <v>792</v>
      </c>
      <c r="L13">
        <v>13721</v>
      </c>
      <c r="M13">
        <v>2009</v>
      </c>
      <c r="N13">
        <v>2019</v>
      </c>
      <c r="O13" s="1">
        <v>43585</v>
      </c>
      <c r="P13">
        <v>86</v>
      </c>
      <c r="Q13">
        <v>-26</v>
      </c>
      <c r="R13">
        <v>41</v>
      </c>
      <c r="S13">
        <v>-25</v>
      </c>
      <c r="U13">
        <v>138</v>
      </c>
      <c r="V13">
        <v>1</v>
      </c>
      <c r="W13">
        <v>0.7</v>
      </c>
      <c r="X13">
        <v>0.9</v>
      </c>
      <c r="Y13">
        <v>14</v>
      </c>
      <c r="Z13">
        <v>82508.7</v>
      </c>
      <c r="AA13">
        <v>9969</v>
      </c>
      <c r="AB13">
        <v>8.3000000000000007</v>
      </c>
      <c r="AC13">
        <v>5673</v>
      </c>
      <c r="AD13">
        <v>252</v>
      </c>
      <c r="AE13">
        <v>38</v>
      </c>
      <c r="AF13">
        <v>27</v>
      </c>
      <c r="AG13">
        <v>50</v>
      </c>
      <c r="AH13">
        <v>74</v>
      </c>
      <c r="AI13">
        <v>89</v>
      </c>
      <c r="AJ13">
        <v>-29</v>
      </c>
      <c r="AK13">
        <v>777</v>
      </c>
      <c r="AL13">
        <v>323</v>
      </c>
      <c r="AM13">
        <v>454</v>
      </c>
      <c r="AN13">
        <v>76</v>
      </c>
    </row>
    <row r="14" spans="1:40" x14ac:dyDescent="0.2">
      <c r="A14" t="s">
        <v>67</v>
      </c>
      <c r="B14" t="s">
        <v>68</v>
      </c>
      <c r="C14" t="s">
        <v>42</v>
      </c>
      <c r="E14">
        <v>169</v>
      </c>
      <c r="F14">
        <v>124</v>
      </c>
      <c r="G14">
        <v>66</v>
      </c>
      <c r="H14">
        <v>111.1</v>
      </c>
      <c r="I14">
        <v>60.317460320000002</v>
      </c>
      <c r="J14">
        <v>79.942999999999998</v>
      </c>
      <c r="K14">
        <v>79</v>
      </c>
      <c r="L14">
        <v>8234</v>
      </c>
      <c r="M14">
        <v>2006</v>
      </c>
      <c r="N14">
        <v>2016</v>
      </c>
      <c r="O14" s="1">
        <v>42582</v>
      </c>
      <c r="P14">
        <v>63</v>
      </c>
      <c r="Q14">
        <v>-26</v>
      </c>
      <c r="R14">
        <v>41</v>
      </c>
      <c r="S14">
        <v>5</v>
      </c>
      <c r="V14">
        <v>0.8</v>
      </c>
      <c r="W14">
        <v>0.5</v>
      </c>
      <c r="X14">
        <v>0.5</v>
      </c>
      <c r="Y14">
        <v>22.5</v>
      </c>
      <c r="AD14">
        <v>79</v>
      </c>
      <c r="AE14">
        <v>23</v>
      </c>
      <c r="AF14">
        <v>15</v>
      </c>
      <c r="AG14">
        <v>62</v>
      </c>
      <c r="AJ14">
        <v>-37</v>
      </c>
      <c r="AK14">
        <v>457</v>
      </c>
      <c r="AL14">
        <v>74</v>
      </c>
      <c r="AM14">
        <v>109</v>
      </c>
      <c r="AN14">
        <v>73</v>
      </c>
    </row>
    <row r="15" spans="1:40" x14ac:dyDescent="0.2">
      <c r="A15" t="s">
        <v>69</v>
      </c>
      <c r="B15" t="s">
        <v>70</v>
      </c>
      <c r="C15" t="s">
        <v>64</v>
      </c>
      <c r="E15">
        <v>122.25</v>
      </c>
      <c r="F15">
        <v>149</v>
      </c>
      <c r="G15">
        <v>99</v>
      </c>
      <c r="H15">
        <v>88.8</v>
      </c>
      <c r="I15">
        <v>72.333488590000002</v>
      </c>
      <c r="J15">
        <v>59.161000000000001</v>
      </c>
      <c r="L15">
        <v>40281</v>
      </c>
      <c r="M15">
        <v>2004</v>
      </c>
      <c r="N15">
        <v>2015</v>
      </c>
      <c r="O15" s="1">
        <v>42094</v>
      </c>
      <c r="P15">
        <v>58</v>
      </c>
      <c r="S15">
        <v>11</v>
      </c>
      <c r="V15">
        <v>1.6</v>
      </c>
      <c r="W15">
        <v>0.7</v>
      </c>
      <c r="X15">
        <v>0.9</v>
      </c>
      <c r="Y15">
        <v>13.1</v>
      </c>
      <c r="AD15">
        <v>27</v>
      </c>
      <c r="AE15">
        <v>20</v>
      </c>
      <c r="AF15">
        <v>11</v>
      </c>
      <c r="AG15">
        <v>36</v>
      </c>
      <c r="AH15">
        <v>93</v>
      </c>
      <c r="AI15">
        <v>106</v>
      </c>
      <c r="AJ15">
        <v>-9</v>
      </c>
      <c r="AK15" s="2">
        <v>2160</v>
      </c>
      <c r="AL15">
        <v>75</v>
      </c>
      <c r="AM15">
        <v>123</v>
      </c>
      <c r="AN15">
        <v>108</v>
      </c>
    </row>
    <row r="16" spans="1:40" x14ac:dyDescent="0.2">
      <c r="A16" t="s">
        <v>71</v>
      </c>
      <c r="B16" t="s">
        <v>72</v>
      </c>
      <c r="C16" t="s">
        <v>42</v>
      </c>
      <c r="E16">
        <v>1040</v>
      </c>
      <c r="F16">
        <v>291</v>
      </c>
      <c r="G16">
        <v>45</v>
      </c>
      <c r="H16">
        <v>224</v>
      </c>
      <c r="I16">
        <v>53</v>
      </c>
      <c r="J16">
        <v>255</v>
      </c>
      <c r="K16">
        <v>255</v>
      </c>
      <c r="L16">
        <v>2177</v>
      </c>
      <c r="M16">
        <v>2008</v>
      </c>
      <c r="N16">
        <v>2017</v>
      </c>
      <c r="O16" s="1">
        <v>42766</v>
      </c>
      <c r="P16">
        <v>70</v>
      </c>
      <c r="S16">
        <v>-44</v>
      </c>
      <c r="U16">
        <v>143</v>
      </c>
      <c r="V16">
        <v>0.5</v>
      </c>
      <c r="W16">
        <v>0.4</v>
      </c>
      <c r="X16">
        <v>0.3</v>
      </c>
      <c r="Y16">
        <v>36.1</v>
      </c>
      <c r="Z16">
        <v>7419074.4000000004</v>
      </c>
      <c r="AC16">
        <v>448000</v>
      </c>
      <c r="AD16">
        <v>109</v>
      </c>
      <c r="AE16">
        <v>35</v>
      </c>
      <c r="AF16">
        <v>42</v>
      </c>
      <c r="AG16">
        <v>77</v>
      </c>
      <c r="AJ16">
        <v>-84</v>
      </c>
      <c r="AK16">
        <v>835</v>
      </c>
      <c r="AL16">
        <v>201</v>
      </c>
      <c r="AM16">
        <v>261</v>
      </c>
      <c r="AN16">
        <v>57</v>
      </c>
    </row>
    <row r="17" spans="1:40" x14ac:dyDescent="0.2">
      <c r="A17" t="s">
        <v>73</v>
      </c>
      <c r="B17" t="s">
        <v>74</v>
      </c>
      <c r="C17" t="s">
        <v>42</v>
      </c>
      <c r="E17">
        <v>229.25</v>
      </c>
      <c r="F17">
        <v>197</v>
      </c>
      <c r="G17">
        <v>82</v>
      </c>
      <c r="H17">
        <v>183</v>
      </c>
      <c r="I17">
        <v>95</v>
      </c>
      <c r="J17">
        <v>37</v>
      </c>
      <c r="K17">
        <v>37</v>
      </c>
      <c r="L17">
        <v>14193</v>
      </c>
      <c r="M17">
        <v>2009</v>
      </c>
      <c r="N17">
        <v>2017</v>
      </c>
      <c r="O17" s="1">
        <v>42766</v>
      </c>
      <c r="P17">
        <v>68</v>
      </c>
      <c r="Q17">
        <v>-13</v>
      </c>
      <c r="R17">
        <v>69</v>
      </c>
      <c r="S17">
        <v>-20</v>
      </c>
      <c r="U17">
        <v>123</v>
      </c>
      <c r="V17">
        <v>0.8</v>
      </c>
      <c r="W17">
        <v>0.9</v>
      </c>
      <c r="X17">
        <v>0.6</v>
      </c>
      <c r="Y17">
        <v>21.7</v>
      </c>
      <c r="Z17">
        <v>570496.69999999995</v>
      </c>
      <c r="AA17">
        <v>155971.20000000001</v>
      </c>
      <c r="AB17">
        <v>3.7</v>
      </c>
      <c r="AC17">
        <v>58766</v>
      </c>
      <c r="AD17">
        <v>81</v>
      </c>
      <c r="AE17">
        <v>21</v>
      </c>
      <c r="AF17">
        <v>18</v>
      </c>
      <c r="AG17">
        <v>48</v>
      </c>
      <c r="AJ17">
        <v>-36</v>
      </c>
      <c r="AK17">
        <v>714</v>
      </c>
      <c r="AL17">
        <v>108</v>
      </c>
      <c r="AM17">
        <v>160</v>
      </c>
      <c r="AN17">
        <v>88</v>
      </c>
    </row>
    <row r="18" spans="1:40" x14ac:dyDescent="0.2">
      <c r="A18" t="s">
        <v>75</v>
      </c>
      <c r="B18" t="s">
        <v>76</v>
      </c>
      <c r="C18" t="s">
        <v>47</v>
      </c>
      <c r="E18">
        <v>311</v>
      </c>
      <c r="F18">
        <v>142</v>
      </c>
      <c r="G18">
        <v>51</v>
      </c>
      <c r="H18">
        <v>130</v>
      </c>
      <c r="I18">
        <v>55</v>
      </c>
      <c r="J18">
        <v>92</v>
      </c>
      <c r="K18">
        <v>92</v>
      </c>
      <c r="L18">
        <v>7028</v>
      </c>
      <c r="M18">
        <v>2007</v>
      </c>
      <c r="N18">
        <v>2017</v>
      </c>
      <c r="O18" s="1">
        <v>42947</v>
      </c>
      <c r="P18">
        <v>71</v>
      </c>
      <c r="Q18">
        <v>-36</v>
      </c>
      <c r="R18">
        <v>14</v>
      </c>
      <c r="S18">
        <v>-45</v>
      </c>
      <c r="U18">
        <v>120</v>
      </c>
      <c r="V18">
        <v>0.6</v>
      </c>
      <c r="W18">
        <v>0.6</v>
      </c>
      <c r="X18">
        <v>0.4</v>
      </c>
      <c r="Y18">
        <v>30.2</v>
      </c>
      <c r="Z18">
        <v>269969.3</v>
      </c>
      <c r="AA18">
        <v>31635.7</v>
      </c>
      <c r="AB18">
        <v>8.5</v>
      </c>
      <c r="AC18">
        <v>30232</v>
      </c>
      <c r="AD18">
        <v>83</v>
      </c>
      <c r="AE18">
        <v>44</v>
      </c>
      <c r="AF18">
        <v>25</v>
      </c>
      <c r="AG18">
        <v>76</v>
      </c>
      <c r="AH18">
        <v>105</v>
      </c>
      <c r="AI18">
        <v>48</v>
      </c>
      <c r="AJ18">
        <v>-73</v>
      </c>
      <c r="AK18">
        <v>475</v>
      </c>
      <c r="AL18">
        <v>94</v>
      </c>
      <c r="AM18">
        <v>124</v>
      </c>
      <c r="AN18">
        <v>53</v>
      </c>
    </row>
    <row r="19" spans="1:40" x14ac:dyDescent="0.2">
      <c r="A19" t="s">
        <v>77</v>
      </c>
      <c r="B19" t="s">
        <v>78</v>
      </c>
      <c r="C19" t="s">
        <v>42</v>
      </c>
      <c r="E19">
        <v>299.89999390000003</v>
      </c>
      <c r="F19">
        <v>231</v>
      </c>
      <c r="G19">
        <v>41</v>
      </c>
      <c r="H19">
        <v>198</v>
      </c>
      <c r="I19">
        <v>45</v>
      </c>
      <c r="J19">
        <v>86</v>
      </c>
      <c r="K19">
        <v>86</v>
      </c>
      <c r="L19">
        <v>3753</v>
      </c>
      <c r="M19">
        <v>2008</v>
      </c>
      <c r="N19">
        <v>2018</v>
      </c>
      <c r="O19" s="1">
        <v>43312</v>
      </c>
      <c r="P19">
        <v>72</v>
      </c>
      <c r="Q19">
        <v>-23</v>
      </c>
      <c r="R19">
        <v>18</v>
      </c>
      <c r="S19">
        <v>-26</v>
      </c>
      <c r="U19">
        <v>123</v>
      </c>
      <c r="V19">
        <v>0.6</v>
      </c>
      <c r="W19">
        <v>0.6</v>
      </c>
      <c r="X19">
        <v>0.4</v>
      </c>
      <c r="Y19">
        <v>27.4</v>
      </c>
      <c r="Z19">
        <v>1963401.6</v>
      </c>
      <c r="AC19">
        <v>202247</v>
      </c>
      <c r="AD19">
        <v>146</v>
      </c>
      <c r="AE19">
        <v>21</v>
      </c>
      <c r="AF19">
        <v>19</v>
      </c>
      <c r="AG19">
        <v>67</v>
      </c>
      <c r="AJ19">
        <v>-34</v>
      </c>
      <c r="AK19">
        <v>430</v>
      </c>
      <c r="AL19">
        <v>164</v>
      </c>
      <c r="AM19">
        <v>199</v>
      </c>
    </row>
    <row r="20" spans="1:40" x14ac:dyDescent="0.2">
      <c r="A20" t="s">
        <v>79</v>
      </c>
      <c r="B20" t="s">
        <v>80</v>
      </c>
      <c r="C20" t="s">
        <v>42</v>
      </c>
      <c r="E20">
        <v>340.92999270000001</v>
      </c>
      <c r="F20">
        <v>245</v>
      </c>
      <c r="G20">
        <v>25</v>
      </c>
      <c r="H20">
        <v>231</v>
      </c>
      <c r="I20">
        <v>26</v>
      </c>
      <c r="J20">
        <v>12</v>
      </c>
      <c r="K20">
        <v>9</v>
      </c>
      <c r="L20">
        <v>5290</v>
      </c>
      <c r="M20">
        <v>1999</v>
      </c>
      <c r="N20">
        <v>2018</v>
      </c>
      <c r="O20" s="1">
        <v>43190</v>
      </c>
      <c r="P20">
        <v>71</v>
      </c>
      <c r="Q20">
        <v>-12</v>
      </c>
      <c r="R20">
        <v>13</v>
      </c>
      <c r="S20">
        <v>-28</v>
      </c>
      <c r="U20">
        <v>109</v>
      </c>
      <c r="V20">
        <v>0.3</v>
      </c>
      <c r="W20">
        <v>0.4</v>
      </c>
      <c r="X20">
        <v>0.2</v>
      </c>
      <c r="Y20">
        <v>48.4</v>
      </c>
      <c r="Z20">
        <v>194186.6</v>
      </c>
      <c r="AA20">
        <v>137600</v>
      </c>
      <c r="AB20">
        <v>1.4</v>
      </c>
      <c r="AC20">
        <v>29768</v>
      </c>
      <c r="AD20">
        <v>124</v>
      </c>
      <c r="AE20">
        <v>21</v>
      </c>
      <c r="AF20">
        <v>15</v>
      </c>
      <c r="AG20">
        <v>61</v>
      </c>
      <c r="AH20">
        <v>97</v>
      </c>
      <c r="AI20">
        <v>26</v>
      </c>
      <c r="AJ20">
        <v>-25</v>
      </c>
      <c r="AK20">
        <v>468</v>
      </c>
      <c r="AL20">
        <v>195</v>
      </c>
      <c r="AM20">
        <v>225</v>
      </c>
      <c r="AN20">
        <v>27</v>
      </c>
    </row>
    <row r="21" spans="1:40" x14ac:dyDescent="0.2">
      <c r="A21" t="s">
        <v>81</v>
      </c>
      <c r="B21" t="s">
        <v>82</v>
      </c>
      <c r="C21" t="s">
        <v>47</v>
      </c>
      <c r="E21">
        <v>536.20001219999995</v>
      </c>
      <c r="F21">
        <v>595</v>
      </c>
      <c r="G21">
        <v>37</v>
      </c>
      <c r="H21">
        <v>549</v>
      </c>
      <c r="I21">
        <v>39</v>
      </c>
      <c r="J21">
        <v>256</v>
      </c>
      <c r="K21">
        <v>256</v>
      </c>
      <c r="L21">
        <v>15774</v>
      </c>
      <c r="M21">
        <v>2003</v>
      </c>
      <c r="N21">
        <v>2018</v>
      </c>
      <c r="O21" s="1">
        <v>43131</v>
      </c>
      <c r="P21">
        <v>79</v>
      </c>
      <c r="Q21">
        <v>7</v>
      </c>
      <c r="R21">
        <v>44</v>
      </c>
      <c r="S21">
        <v>19</v>
      </c>
      <c r="V21">
        <v>0.5</v>
      </c>
      <c r="W21">
        <v>1</v>
      </c>
      <c r="X21">
        <v>0.4</v>
      </c>
      <c r="Y21">
        <v>28.5</v>
      </c>
      <c r="AA21">
        <v>3483.3</v>
      </c>
      <c r="AC21">
        <v>1483</v>
      </c>
      <c r="AD21">
        <v>149</v>
      </c>
      <c r="AE21">
        <v>16</v>
      </c>
      <c r="AF21">
        <v>17</v>
      </c>
      <c r="AG21">
        <v>50</v>
      </c>
      <c r="AJ21">
        <v>-4</v>
      </c>
      <c r="AK21" s="2">
        <v>1197</v>
      </c>
      <c r="AL21">
        <v>433</v>
      </c>
      <c r="AM21">
        <v>518</v>
      </c>
      <c r="AN21">
        <v>36</v>
      </c>
    </row>
    <row r="22" spans="1:40" x14ac:dyDescent="0.2">
      <c r="A22" t="s">
        <v>83</v>
      </c>
      <c r="B22" t="s">
        <v>84</v>
      </c>
      <c r="C22" t="s">
        <v>47</v>
      </c>
      <c r="D22">
        <v>12.7</v>
      </c>
      <c r="E22">
        <v>210</v>
      </c>
      <c r="F22">
        <v>407</v>
      </c>
      <c r="G22">
        <v>50</v>
      </c>
      <c r="H22">
        <v>121</v>
      </c>
      <c r="I22">
        <v>78</v>
      </c>
      <c r="J22">
        <v>223</v>
      </c>
      <c r="K22">
        <v>223</v>
      </c>
      <c r="L22">
        <v>33320</v>
      </c>
      <c r="M22">
        <v>2002</v>
      </c>
      <c r="N22">
        <v>2015</v>
      </c>
      <c r="O22" s="1">
        <v>42277</v>
      </c>
      <c r="P22">
        <v>84</v>
      </c>
      <c r="Q22">
        <v>20</v>
      </c>
      <c r="R22">
        <v>70</v>
      </c>
      <c r="S22">
        <v>8</v>
      </c>
      <c r="U22">
        <v>148</v>
      </c>
      <c r="V22">
        <v>2</v>
      </c>
      <c r="W22">
        <v>2.1</v>
      </c>
      <c r="X22">
        <v>1.7</v>
      </c>
      <c r="Y22">
        <v>7.2</v>
      </c>
      <c r="AA22">
        <v>6380.6</v>
      </c>
      <c r="AC22">
        <v>2343</v>
      </c>
      <c r="AD22">
        <v>95</v>
      </c>
      <c r="AE22">
        <v>45</v>
      </c>
      <c r="AF22">
        <v>17</v>
      </c>
      <c r="AG22">
        <v>16</v>
      </c>
      <c r="AH22">
        <v>112</v>
      </c>
      <c r="AI22">
        <v>45</v>
      </c>
      <c r="AJ22">
        <v>6</v>
      </c>
      <c r="AK22" s="2">
        <v>1772</v>
      </c>
      <c r="AL22">
        <v>271</v>
      </c>
      <c r="AM22">
        <v>353</v>
      </c>
      <c r="AN22">
        <v>50</v>
      </c>
    </row>
    <row r="23" spans="1:40" x14ac:dyDescent="0.2">
      <c r="A23" t="s">
        <v>85</v>
      </c>
      <c r="B23" t="s">
        <v>86</v>
      </c>
      <c r="C23" t="s">
        <v>42</v>
      </c>
      <c r="D23">
        <v>37</v>
      </c>
      <c r="E23">
        <v>148</v>
      </c>
      <c r="F23">
        <v>179</v>
      </c>
      <c r="G23">
        <v>53</v>
      </c>
      <c r="H23">
        <v>179</v>
      </c>
      <c r="I23">
        <v>53</v>
      </c>
      <c r="J23">
        <v>71</v>
      </c>
      <c r="K23">
        <v>71</v>
      </c>
      <c r="L23">
        <v>8036</v>
      </c>
      <c r="M23">
        <v>2007</v>
      </c>
      <c r="N23">
        <v>2018</v>
      </c>
      <c r="O23" s="1">
        <v>43131</v>
      </c>
      <c r="P23">
        <v>81</v>
      </c>
      <c r="Q23">
        <v>-14</v>
      </c>
      <c r="R23">
        <v>39</v>
      </c>
      <c r="S23">
        <v>-10</v>
      </c>
      <c r="U23">
        <v>122</v>
      </c>
      <c r="V23">
        <v>0.7</v>
      </c>
      <c r="W23">
        <v>0.8</v>
      </c>
      <c r="X23">
        <v>0.6</v>
      </c>
      <c r="Y23">
        <v>20.5</v>
      </c>
      <c r="AD23">
        <v>109</v>
      </c>
      <c r="AE23">
        <v>20</v>
      </c>
      <c r="AF23">
        <v>14</v>
      </c>
      <c r="AG23">
        <v>60</v>
      </c>
      <c r="AH23">
        <v>95</v>
      </c>
      <c r="AI23">
        <v>56</v>
      </c>
      <c r="AJ23">
        <v>-14</v>
      </c>
      <c r="AK23">
        <v>446</v>
      </c>
      <c r="AL23">
        <v>117</v>
      </c>
      <c r="AM23">
        <v>154</v>
      </c>
      <c r="AN23">
        <v>54</v>
      </c>
    </row>
    <row r="24" spans="1:40" x14ac:dyDescent="0.2">
      <c r="A24" t="s">
        <v>87</v>
      </c>
      <c r="B24" t="s">
        <v>88</v>
      </c>
      <c r="C24" t="s">
        <v>47</v>
      </c>
      <c r="D24">
        <v>54.9</v>
      </c>
      <c r="E24">
        <v>173.6000061</v>
      </c>
      <c r="F24">
        <v>135</v>
      </c>
      <c r="G24">
        <v>47</v>
      </c>
      <c r="H24">
        <v>135</v>
      </c>
      <c r="I24">
        <v>47</v>
      </c>
      <c r="J24">
        <v>127</v>
      </c>
      <c r="K24">
        <v>127</v>
      </c>
      <c r="L24">
        <v>1212</v>
      </c>
      <c r="M24">
        <v>2010</v>
      </c>
      <c r="N24">
        <v>2019</v>
      </c>
      <c r="O24" s="1">
        <v>43496</v>
      </c>
      <c r="P24">
        <v>86</v>
      </c>
      <c r="Q24">
        <v>-9</v>
      </c>
      <c r="R24">
        <v>38</v>
      </c>
      <c r="S24">
        <v>-1</v>
      </c>
      <c r="U24">
        <v>140</v>
      </c>
      <c r="V24">
        <v>0.7</v>
      </c>
      <c r="W24">
        <v>0.6</v>
      </c>
      <c r="X24">
        <v>0.6</v>
      </c>
      <c r="Y24">
        <v>19.899999999999999</v>
      </c>
      <c r="Z24">
        <v>184499</v>
      </c>
      <c r="AA24">
        <v>46152.7</v>
      </c>
      <c r="AB24">
        <v>4</v>
      </c>
      <c r="AC24">
        <v>12040</v>
      </c>
      <c r="AD24">
        <v>189</v>
      </c>
      <c r="AE24">
        <v>26</v>
      </c>
      <c r="AF24">
        <v>29</v>
      </c>
      <c r="AG24">
        <v>49</v>
      </c>
      <c r="AJ24">
        <v>-19</v>
      </c>
      <c r="AK24">
        <v>206</v>
      </c>
      <c r="AL24">
        <v>92</v>
      </c>
      <c r="AM24">
        <v>117</v>
      </c>
      <c r="AN24">
        <v>48</v>
      </c>
    </row>
    <row r="25" spans="1:40" x14ac:dyDescent="0.2">
      <c r="A25" t="s">
        <v>89</v>
      </c>
      <c r="B25" t="s">
        <v>90</v>
      </c>
      <c r="C25" t="s">
        <v>42</v>
      </c>
      <c r="D25">
        <v>31.1</v>
      </c>
      <c r="E25">
        <v>7</v>
      </c>
      <c r="F25">
        <v>198</v>
      </c>
      <c r="G25">
        <v>68</v>
      </c>
      <c r="H25">
        <v>136.25200000000001</v>
      </c>
      <c r="I25">
        <v>115.9713416</v>
      </c>
      <c r="J25">
        <v>52</v>
      </c>
      <c r="K25">
        <v>52</v>
      </c>
      <c r="L25">
        <v>23159</v>
      </c>
      <c r="M25">
        <v>2007</v>
      </c>
      <c r="N25">
        <v>2013</v>
      </c>
      <c r="O25" s="1">
        <v>41486</v>
      </c>
      <c r="P25">
        <v>61</v>
      </c>
      <c r="Q25">
        <v>21</v>
      </c>
      <c r="R25">
        <v>89</v>
      </c>
      <c r="S25">
        <v>12</v>
      </c>
      <c r="V25">
        <v>2.8</v>
      </c>
      <c r="W25">
        <v>3.5</v>
      </c>
      <c r="X25">
        <v>1.7</v>
      </c>
      <c r="Y25">
        <v>7</v>
      </c>
      <c r="AC25">
        <v>1166611.7649999999</v>
      </c>
      <c r="AD25">
        <v>67</v>
      </c>
      <c r="AE25">
        <v>13</v>
      </c>
      <c r="AF25">
        <v>9</v>
      </c>
      <c r="AG25">
        <v>19</v>
      </c>
      <c r="AJ25">
        <v>21</v>
      </c>
      <c r="AK25" s="2">
        <v>1321</v>
      </c>
      <c r="AL25">
        <v>117</v>
      </c>
      <c r="AM25">
        <v>163</v>
      </c>
    </row>
    <row r="26" spans="1:40" x14ac:dyDescent="0.2">
      <c r="A26" t="s">
        <v>91</v>
      </c>
      <c r="B26" t="s">
        <v>92</v>
      </c>
      <c r="C26" t="s">
        <v>47</v>
      </c>
      <c r="D26">
        <v>52</v>
      </c>
      <c r="E26">
        <v>85.5</v>
      </c>
      <c r="F26">
        <v>100</v>
      </c>
      <c r="G26">
        <v>80</v>
      </c>
      <c r="H26">
        <v>90.004000000000005</v>
      </c>
      <c r="I26">
        <v>82.860625760000005</v>
      </c>
      <c r="J26">
        <v>63.613998410000001</v>
      </c>
      <c r="K26">
        <f>53.725+9.889-23.76</f>
        <v>39.853999999999999</v>
      </c>
      <c r="L26">
        <v>6994</v>
      </c>
      <c r="M26">
        <v>2007</v>
      </c>
      <c r="N26">
        <v>2014</v>
      </c>
      <c r="O26" s="1">
        <v>41729</v>
      </c>
      <c r="P26">
        <v>64</v>
      </c>
      <c r="Q26">
        <v>-13</v>
      </c>
      <c r="R26">
        <v>67</v>
      </c>
      <c r="S26">
        <v>-28</v>
      </c>
      <c r="U26">
        <v>120</v>
      </c>
      <c r="V26">
        <v>1.3</v>
      </c>
      <c r="W26">
        <v>0.9</v>
      </c>
      <c r="X26">
        <v>0.8</v>
      </c>
      <c r="Y26">
        <v>14.7</v>
      </c>
      <c r="AC26">
        <v>1800</v>
      </c>
      <c r="AD26">
        <v>28</v>
      </c>
      <c r="AE26">
        <v>11</v>
      </c>
      <c r="AF26">
        <v>25</v>
      </c>
      <c r="AG26">
        <v>57</v>
      </c>
      <c r="AH26">
        <v>80</v>
      </c>
      <c r="AI26">
        <v>100</v>
      </c>
      <c r="AJ26">
        <v>-39</v>
      </c>
      <c r="AK26" s="2">
        <v>1049</v>
      </c>
      <c r="AL26">
        <v>55</v>
      </c>
      <c r="AM26">
        <v>83</v>
      </c>
      <c r="AN26">
        <v>84</v>
      </c>
    </row>
    <row r="27" spans="1:40" x14ac:dyDescent="0.2">
      <c r="A27" t="s">
        <v>93</v>
      </c>
      <c r="B27" t="s">
        <v>94</v>
      </c>
      <c r="C27" t="s">
        <v>42</v>
      </c>
      <c r="E27">
        <v>89</v>
      </c>
      <c r="F27">
        <v>103</v>
      </c>
      <c r="G27">
        <v>44</v>
      </c>
      <c r="H27">
        <v>58</v>
      </c>
      <c r="I27">
        <v>32</v>
      </c>
      <c r="J27">
        <v>33.343000000000004</v>
      </c>
      <c r="K27">
        <f>33.343-17.009</f>
        <v>16.334000000000003</v>
      </c>
      <c r="L27">
        <v>1864</v>
      </c>
      <c r="M27">
        <v>2000</v>
      </c>
      <c r="N27">
        <v>2015</v>
      </c>
      <c r="O27" s="1">
        <v>42185</v>
      </c>
      <c r="P27">
        <v>74</v>
      </c>
      <c r="V27">
        <v>0.6</v>
      </c>
      <c r="W27">
        <v>0.7</v>
      </c>
      <c r="X27">
        <v>0.4</v>
      </c>
      <c r="Y27">
        <v>27.1</v>
      </c>
      <c r="AA27">
        <v>52086.6</v>
      </c>
      <c r="AC27">
        <v>13955</v>
      </c>
      <c r="AD27">
        <v>64</v>
      </c>
      <c r="AE27">
        <v>32</v>
      </c>
      <c r="AF27">
        <v>20</v>
      </c>
      <c r="AG27">
        <v>56</v>
      </c>
      <c r="AH27">
        <v>193</v>
      </c>
      <c r="AI27">
        <v>23</v>
      </c>
      <c r="AJ27">
        <v>-33</v>
      </c>
      <c r="AK27">
        <v>400</v>
      </c>
      <c r="AL27">
        <v>71</v>
      </c>
      <c r="AM27">
        <v>91</v>
      </c>
      <c r="AN27">
        <v>38</v>
      </c>
    </row>
    <row r="28" spans="1:40" x14ac:dyDescent="0.2">
      <c r="A28" t="s">
        <v>95</v>
      </c>
      <c r="B28" t="s">
        <v>96</v>
      </c>
      <c r="C28" t="s">
        <v>42</v>
      </c>
      <c r="D28">
        <v>75.44</v>
      </c>
      <c r="E28">
        <v>83.7</v>
      </c>
      <c r="F28">
        <v>189</v>
      </c>
      <c r="G28">
        <v>88</v>
      </c>
      <c r="H28">
        <v>138.22</v>
      </c>
      <c r="I28">
        <v>88.054421770000005</v>
      </c>
      <c r="J28">
        <v>85.947998049999995</v>
      </c>
      <c r="K28">
        <f>J28</f>
        <v>85.947998049999995</v>
      </c>
      <c r="L28">
        <v>50306</v>
      </c>
      <c r="M28">
        <v>2004</v>
      </c>
      <c r="N28">
        <v>2012</v>
      </c>
      <c r="O28" s="1">
        <v>40999</v>
      </c>
      <c r="P28">
        <v>55</v>
      </c>
      <c r="S28">
        <v>16</v>
      </c>
      <c r="U28">
        <v>96</v>
      </c>
      <c r="V28">
        <v>1.7</v>
      </c>
      <c r="W28">
        <v>1.8</v>
      </c>
      <c r="X28">
        <v>0.9</v>
      </c>
      <c r="Y28">
        <v>13</v>
      </c>
      <c r="Z28">
        <v>651865.80000000005</v>
      </c>
      <c r="AA28">
        <v>185210</v>
      </c>
      <c r="AB28">
        <v>3.5</v>
      </c>
      <c r="AC28">
        <v>147113</v>
      </c>
      <c r="AD28">
        <v>18</v>
      </c>
      <c r="AE28">
        <v>13</v>
      </c>
      <c r="AF28">
        <v>14</v>
      </c>
      <c r="AG28">
        <v>41</v>
      </c>
      <c r="AJ28">
        <v>-12</v>
      </c>
      <c r="AK28" s="2">
        <v>4417</v>
      </c>
      <c r="AL28">
        <v>100</v>
      </c>
      <c r="AM28">
        <v>150</v>
      </c>
    </row>
    <row r="29" spans="1:40" x14ac:dyDescent="0.2">
      <c r="A29" t="s">
        <v>97</v>
      </c>
      <c r="B29" t="s">
        <v>98</v>
      </c>
      <c r="C29" t="s">
        <v>42</v>
      </c>
      <c r="E29">
        <v>192.5</v>
      </c>
      <c r="F29">
        <v>198</v>
      </c>
      <c r="G29">
        <v>33</v>
      </c>
      <c r="L29">
        <v>1445</v>
      </c>
      <c r="M29">
        <v>2004</v>
      </c>
      <c r="N29">
        <v>2018</v>
      </c>
      <c r="O29" s="1">
        <v>43190</v>
      </c>
      <c r="P29">
        <v>70</v>
      </c>
      <c r="Q29">
        <v>-20</v>
      </c>
      <c r="R29">
        <v>14</v>
      </c>
      <c r="S29">
        <v>-26</v>
      </c>
      <c r="V29">
        <v>0.5</v>
      </c>
      <c r="W29">
        <v>0.3</v>
      </c>
      <c r="X29">
        <v>0.3</v>
      </c>
      <c r="Y29">
        <v>36.799999999999997</v>
      </c>
      <c r="AA29">
        <v>90528.6</v>
      </c>
      <c r="AD29">
        <v>102</v>
      </c>
      <c r="AE29">
        <v>26</v>
      </c>
      <c r="AF29">
        <v>23</v>
      </c>
      <c r="AG29">
        <v>59</v>
      </c>
      <c r="AJ29">
        <v>-39</v>
      </c>
      <c r="AK29">
        <v>394</v>
      </c>
      <c r="AL29">
        <v>148</v>
      </c>
      <c r="AM29">
        <v>179</v>
      </c>
    </row>
    <row r="30" spans="1:40" x14ac:dyDescent="0.2">
      <c r="A30" t="s">
        <v>99</v>
      </c>
      <c r="B30" t="s">
        <v>100</v>
      </c>
      <c r="C30" t="s">
        <v>42</v>
      </c>
      <c r="E30">
        <v>309.83999999999997</v>
      </c>
      <c r="F30">
        <v>254</v>
      </c>
      <c r="G30">
        <v>44</v>
      </c>
      <c r="H30">
        <v>210.42099999999999</v>
      </c>
      <c r="I30">
        <v>53</v>
      </c>
      <c r="J30">
        <v>26</v>
      </c>
      <c r="K30">
        <v>26</v>
      </c>
      <c r="L30">
        <v>2070</v>
      </c>
      <c r="M30">
        <v>2002</v>
      </c>
      <c r="N30">
        <v>2018</v>
      </c>
      <c r="O30" s="1">
        <v>43281</v>
      </c>
      <c r="P30">
        <v>84</v>
      </c>
      <c r="Q30">
        <v>-5</v>
      </c>
      <c r="R30">
        <v>39</v>
      </c>
      <c r="S30">
        <v>-2</v>
      </c>
      <c r="V30">
        <v>0.7</v>
      </c>
      <c r="W30">
        <v>0.5</v>
      </c>
      <c r="X30">
        <v>0.6</v>
      </c>
      <c r="Y30">
        <v>21.8</v>
      </c>
      <c r="AA30">
        <v>-2083578.9</v>
      </c>
      <c r="AD30">
        <v>175</v>
      </c>
      <c r="AE30">
        <v>28</v>
      </c>
      <c r="AF30">
        <v>17</v>
      </c>
      <c r="AG30">
        <v>66</v>
      </c>
      <c r="AH30">
        <v>83</v>
      </c>
      <c r="AI30">
        <v>53</v>
      </c>
      <c r="AJ30">
        <v>-26</v>
      </c>
      <c r="AK30">
        <v>436</v>
      </c>
      <c r="AL30">
        <v>176</v>
      </c>
      <c r="AM30">
        <v>225</v>
      </c>
      <c r="AN30">
        <v>46</v>
      </c>
    </row>
    <row r="31" spans="1:40" x14ac:dyDescent="0.2">
      <c r="A31" t="s">
        <v>101</v>
      </c>
      <c r="B31" t="s">
        <v>102</v>
      </c>
      <c r="C31" t="s">
        <v>42</v>
      </c>
      <c r="E31">
        <v>220</v>
      </c>
      <c r="F31">
        <v>128</v>
      </c>
      <c r="G31">
        <v>49</v>
      </c>
      <c r="H31">
        <f>27.649*4</f>
        <v>110.596</v>
      </c>
      <c r="J31">
        <v>19</v>
      </c>
      <c r="K31">
        <v>19</v>
      </c>
      <c r="L31">
        <v>2739</v>
      </c>
      <c r="M31">
        <v>2001</v>
      </c>
      <c r="N31">
        <v>2016</v>
      </c>
      <c r="O31" s="1">
        <v>42643</v>
      </c>
      <c r="P31">
        <v>77</v>
      </c>
      <c r="Q31">
        <v>-4</v>
      </c>
      <c r="R31">
        <v>44</v>
      </c>
      <c r="S31">
        <v>9</v>
      </c>
      <c r="U31">
        <v>118</v>
      </c>
      <c r="V31">
        <v>0.6</v>
      </c>
      <c r="W31">
        <v>0.7</v>
      </c>
      <c r="X31">
        <v>0.5</v>
      </c>
      <c r="Y31">
        <v>26</v>
      </c>
      <c r="AA31">
        <v>186990.2</v>
      </c>
      <c r="AD31">
        <v>123</v>
      </c>
      <c r="AE31">
        <v>16</v>
      </c>
      <c r="AF31">
        <v>24</v>
      </c>
      <c r="AG31">
        <v>59</v>
      </c>
      <c r="AJ31">
        <v>-22</v>
      </c>
      <c r="AK31">
        <v>348</v>
      </c>
      <c r="AL31">
        <v>86</v>
      </c>
      <c r="AM31">
        <v>112</v>
      </c>
    </row>
    <row r="32" spans="1:40" x14ac:dyDescent="0.2">
      <c r="A32" t="s">
        <v>103</v>
      </c>
      <c r="B32" t="s">
        <v>104</v>
      </c>
      <c r="C32" t="s">
        <v>42</v>
      </c>
      <c r="E32">
        <v>117.82</v>
      </c>
      <c r="F32">
        <v>142</v>
      </c>
      <c r="G32">
        <v>39</v>
      </c>
      <c r="J32">
        <v>24</v>
      </c>
      <c r="K32">
        <v>24</v>
      </c>
      <c r="L32">
        <v>1087</v>
      </c>
      <c r="M32">
        <v>2006</v>
      </c>
      <c r="N32">
        <v>2017</v>
      </c>
      <c r="O32" s="1">
        <v>42766</v>
      </c>
      <c r="P32">
        <v>73</v>
      </c>
      <c r="Q32">
        <v>-15</v>
      </c>
      <c r="R32">
        <v>24</v>
      </c>
      <c r="S32">
        <v>-20</v>
      </c>
      <c r="U32">
        <v>119</v>
      </c>
      <c r="V32">
        <v>0.5</v>
      </c>
      <c r="W32">
        <v>0.7</v>
      </c>
      <c r="X32">
        <v>0.4</v>
      </c>
      <c r="Y32">
        <v>30.1</v>
      </c>
      <c r="AD32">
        <v>103</v>
      </c>
      <c r="AF32">
        <v>25</v>
      </c>
      <c r="AG32">
        <v>73</v>
      </c>
      <c r="AK32">
        <v>353</v>
      </c>
      <c r="AL32">
        <v>102</v>
      </c>
      <c r="AM32">
        <v>124</v>
      </c>
      <c r="AN32">
        <v>39</v>
      </c>
    </row>
    <row r="33" spans="1:40" x14ac:dyDescent="0.2">
      <c r="A33" t="s">
        <v>105</v>
      </c>
      <c r="B33" t="s">
        <v>106</v>
      </c>
      <c r="C33" t="s">
        <v>42</v>
      </c>
      <c r="E33">
        <v>325</v>
      </c>
      <c r="F33">
        <v>374</v>
      </c>
      <c r="G33">
        <v>32</v>
      </c>
      <c r="H33">
        <v>286</v>
      </c>
      <c r="I33">
        <v>29</v>
      </c>
      <c r="J33">
        <v>132</v>
      </c>
      <c r="K33">
        <v>132</v>
      </c>
      <c r="L33">
        <v>2243</v>
      </c>
      <c r="M33">
        <v>2000</v>
      </c>
      <c r="N33">
        <v>2019</v>
      </c>
      <c r="O33" s="1">
        <v>43585</v>
      </c>
      <c r="P33">
        <v>65</v>
      </c>
      <c r="Q33">
        <v>-8</v>
      </c>
      <c r="R33">
        <v>24</v>
      </c>
      <c r="S33">
        <v>18</v>
      </c>
      <c r="U33">
        <v>119</v>
      </c>
      <c r="V33">
        <v>0.6</v>
      </c>
      <c r="W33">
        <v>1</v>
      </c>
      <c r="X33">
        <v>0.4</v>
      </c>
      <c r="Y33">
        <v>30.6</v>
      </c>
      <c r="Z33">
        <v>4395258.0999999996</v>
      </c>
      <c r="AC33">
        <v>506194</v>
      </c>
      <c r="AD33">
        <v>243</v>
      </c>
      <c r="AE33">
        <v>21</v>
      </c>
      <c r="AF33">
        <v>11</v>
      </c>
      <c r="AG33">
        <v>36</v>
      </c>
      <c r="AJ33">
        <v>-2</v>
      </c>
      <c r="AK33">
        <v>450</v>
      </c>
      <c r="AL33">
        <v>282</v>
      </c>
      <c r="AM33">
        <v>336</v>
      </c>
      <c r="AN33">
        <v>25</v>
      </c>
    </row>
    <row r="34" spans="1:40" x14ac:dyDescent="0.2">
      <c r="A34" t="s">
        <v>107</v>
      </c>
      <c r="B34" t="s">
        <v>108</v>
      </c>
      <c r="C34" t="s">
        <v>42</v>
      </c>
      <c r="E34">
        <v>40</v>
      </c>
      <c r="F34">
        <v>172</v>
      </c>
      <c r="G34">
        <v>90</v>
      </c>
      <c r="J34">
        <v>31</v>
      </c>
      <c r="K34">
        <v>30</v>
      </c>
      <c r="L34">
        <v>16862</v>
      </c>
      <c r="M34">
        <v>2003</v>
      </c>
      <c r="N34">
        <v>2012</v>
      </c>
      <c r="O34" s="1">
        <v>40939</v>
      </c>
      <c r="P34">
        <v>92</v>
      </c>
      <c r="S34">
        <v>18</v>
      </c>
      <c r="V34">
        <v>1.7</v>
      </c>
      <c r="W34">
        <v>2.5</v>
      </c>
      <c r="X34">
        <v>1.5</v>
      </c>
      <c r="Y34">
        <v>7.8</v>
      </c>
      <c r="AA34">
        <v>47947.5</v>
      </c>
      <c r="AD34">
        <v>29</v>
      </c>
      <c r="AF34">
        <v>15</v>
      </c>
      <c r="AG34">
        <v>61</v>
      </c>
      <c r="AK34" s="2">
        <v>2508</v>
      </c>
      <c r="AL34">
        <v>91</v>
      </c>
      <c r="AM34">
        <v>120</v>
      </c>
      <c r="AN34">
        <v>82</v>
      </c>
    </row>
    <row r="35" spans="1:40" x14ac:dyDescent="0.2">
      <c r="A35" t="s">
        <v>109</v>
      </c>
      <c r="B35" t="s">
        <v>110</v>
      </c>
      <c r="C35" t="s">
        <v>64</v>
      </c>
      <c r="E35">
        <v>58.5</v>
      </c>
      <c r="F35">
        <v>85</v>
      </c>
      <c r="G35">
        <v>86</v>
      </c>
      <c r="J35">
        <v>7.8209999999999997</v>
      </c>
      <c r="L35">
        <v>4644</v>
      </c>
      <c r="M35">
        <v>2006</v>
      </c>
      <c r="N35">
        <v>2013</v>
      </c>
      <c r="O35" s="1">
        <v>41547</v>
      </c>
      <c r="P35">
        <v>80</v>
      </c>
      <c r="S35">
        <v>0</v>
      </c>
      <c r="V35">
        <v>1</v>
      </c>
      <c r="W35">
        <v>0.9</v>
      </c>
      <c r="X35">
        <v>0.8</v>
      </c>
      <c r="Y35">
        <v>15</v>
      </c>
      <c r="AD35">
        <v>27</v>
      </c>
      <c r="AE35">
        <v>36</v>
      </c>
      <c r="AF35">
        <v>10</v>
      </c>
      <c r="AG35">
        <v>68</v>
      </c>
      <c r="AH35">
        <v>118</v>
      </c>
      <c r="AI35">
        <v>73</v>
      </c>
      <c r="AJ35">
        <v>-34</v>
      </c>
      <c r="AK35">
        <v>947</v>
      </c>
      <c r="AL35">
        <v>45</v>
      </c>
      <c r="AM35">
        <v>68</v>
      </c>
      <c r="AN35">
        <v>79</v>
      </c>
    </row>
    <row r="36" spans="1:40" x14ac:dyDescent="0.2">
      <c r="A36" t="s">
        <v>111</v>
      </c>
      <c r="B36" t="s">
        <v>112</v>
      </c>
      <c r="C36" t="s">
        <v>42</v>
      </c>
      <c r="E36">
        <v>55.58</v>
      </c>
      <c r="F36">
        <v>111</v>
      </c>
      <c r="G36">
        <v>31</v>
      </c>
      <c r="H36">
        <f>23.69*4</f>
        <v>94.76</v>
      </c>
      <c r="I36">
        <f>(23.69/17.333-1)*100</f>
        <v>36.675705302025065</v>
      </c>
      <c r="J36">
        <v>20</v>
      </c>
      <c r="K36">
        <v>10</v>
      </c>
      <c r="L36">
        <v>1455</v>
      </c>
      <c r="M36">
        <v>2008</v>
      </c>
      <c r="N36">
        <v>2014</v>
      </c>
      <c r="O36" s="1">
        <v>41912</v>
      </c>
      <c r="P36">
        <v>69</v>
      </c>
      <c r="V36">
        <v>0.8</v>
      </c>
      <c r="W36">
        <v>0.4</v>
      </c>
      <c r="X36">
        <v>0.5</v>
      </c>
      <c r="Y36">
        <v>21.9</v>
      </c>
      <c r="AD36">
        <v>73</v>
      </c>
      <c r="AE36">
        <v>40</v>
      </c>
      <c r="AF36">
        <v>16</v>
      </c>
      <c r="AG36">
        <v>58</v>
      </c>
      <c r="AH36">
        <v>85</v>
      </c>
      <c r="AI36">
        <v>37</v>
      </c>
      <c r="AJ36">
        <v>-45</v>
      </c>
      <c r="AK36">
        <v>341</v>
      </c>
      <c r="AL36">
        <v>85</v>
      </c>
      <c r="AM36">
        <v>106</v>
      </c>
      <c r="AN36">
        <v>36</v>
      </c>
    </row>
    <row r="37" spans="1:40" x14ac:dyDescent="0.2">
      <c r="A37" t="s">
        <v>113</v>
      </c>
      <c r="B37" t="s">
        <v>114</v>
      </c>
      <c r="C37" t="s">
        <v>47</v>
      </c>
      <c r="E37">
        <v>1140</v>
      </c>
      <c r="F37">
        <v>250</v>
      </c>
      <c r="G37">
        <v>17</v>
      </c>
      <c r="H37">
        <v>225.7</v>
      </c>
      <c r="I37">
        <v>16.182572610000001</v>
      </c>
      <c r="J37">
        <v>43</v>
      </c>
      <c r="K37">
        <v>-274</v>
      </c>
      <c r="L37">
        <v>1674</v>
      </c>
      <c r="M37">
        <v>1999</v>
      </c>
      <c r="N37">
        <v>2018</v>
      </c>
      <c r="O37" s="1">
        <v>43281</v>
      </c>
      <c r="P37">
        <v>72</v>
      </c>
      <c r="Q37">
        <v>12</v>
      </c>
      <c r="R37">
        <v>29</v>
      </c>
      <c r="S37">
        <v>15</v>
      </c>
      <c r="V37">
        <v>0.4</v>
      </c>
      <c r="W37">
        <v>1</v>
      </c>
      <c r="X37">
        <v>0.3</v>
      </c>
      <c r="Y37">
        <v>46.2</v>
      </c>
      <c r="AA37">
        <v>2.9</v>
      </c>
      <c r="AD37">
        <v>224</v>
      </c>
      <c r="AE37">
        <v>26</v>
      </c>
      <c r="AF37">
        <v>21</v>
      </c>
      <c r="AG37">
        <v>32</v>
      </c>
      <c r="AJ37">
        <v>-7</v>
      </c>
      <c r="AK37">
        <v>378</v>
      </c>
      <c r="AL37">
        <v>214</v>
      </c>
      <c r="AM37">
        <v>233</v>
      </c>
    </row>
    <row r="38" spans="1:40" x14ac:dyDescent="0.2">
      <c r="A38" t="s">
        <v>115</v>
      </c>
      <c r="B38" t="s">
        <v>116</v>
      </c>
      <c r="C38" t="s">
        <v>42</v>
      </c>
      <c r="E38">
        <v>230.5500031</v>
      </c>
      <c r="F38">
        <v>250</v>
      </c>
      <c r="G38">
        <v>108</v>
      </c>
      <c r="H38">
        <v>168</v>
      </c>
      <c r="I38">
        <v>115</v>
      </c>
      <c r="J38">
        <v>122</v>
      </c>
      <c r="K38">
        <v>122</v>
      </c>
      <c r="L38">
        <v>28437</v>
      </c>
      <c r="M38">
        <v>2005</v>
      </c>
      <c r="N38">
        <v>2012</v>
      </c>
      <c r="O38" s="1">
        <v>41121</v>
      </c>
      <c r="P38">
        <v>55</v>
      </c>
      <c r="Q38">
        <v>-33</v>
      </c>
      <c r="R38">
        <v>75</v>
      </c>
      <c r="S38">
        <v>-3</v>
      </c>
      <c r="V38">
        <v>1.5</v>
      </c>
      <c r="W38">
        <v>0.9</v>
      </c>
      <c r="X38">
        <v>0.8</v>
      </c>
      <c r="Y38">
        <v>14.7</v>
      </c>
      <c r="AD38">
        <v>20</v>
      </c>
      <c r="AE38">
        <v>38</v>
      </c>
      <c r="AF38">
        <v>12</v>
      </c>
      <c r="AG38">
        <v>47</v>
      </c>
      <c r="AJ38">
        <v>-42</v>
      </c>
      <c r="AK38" s="2">
        <v>4161</v>
      </c>
      <c r="AL38">
        <v>120</v>
      </c>
      <c r="AM38">
        <v>199</v>
      </c>
    </row>
    <row r="39" spans="1:40" x14ac:dyDescent="0.2">
      <c r="A39" t="s">
        <v>117</v>
      </c>
      <c r="B39" t="s">
        <v>118</v>
      </c>
      <c r="C39" t="s">
        <v>42</v>
      </c>
      <c r="E39">
        <v>89.1</v>
      </c>
      <c r="F39">
        <v>83</v>
      </c>
      <c r="G39">
        <v>68</v>
      </c>
      <c r="I39">
        <v>-99</v>
      </c>
      <c r="J39">
        <v>13.608000000000001</v>
      </c>
      <c r="K39">
        <v>13.608000000000001</v>
      </c>
      <c r="L39">
        <v>1875</v>
      </c>
      <c r="M39">
        <v>2008</v>
      </c>
      <c r="N39">
        <v>2015</v>
      </c>
      <c r="O39" s="1">
        <v>42277</v>
      </c>
      <c r="P39">
        <v>67</v>
      </c>
      <c r="S39">
        <v>88</v>
      </c>
      <c r="U39">
        <v>100</v>
      </c>
      <c r="V39">
        <v>0.5</v>
      </c>
      <c r="W39">
        <v>1.4</v>
      </c>
      <c r="X39">
        <v>0.4</v>
      </c>
      <c r="Y39">
        <v>32.700000000000003</v>
      </c>
      <c r="AD39">
        <v>58</v>
      </c>
      <c r="AE39">
        <v>31</v>
      </c>
      <c r="AF39">
        <v>22</v>
      </c>
      <c r="AG39">
        <v>63</v>
      </c>
      <c r="AJ39">
        <v>-48</v>
      </c>
      <c r="AK39">
        <v>302</v>
      </c>
      <c r="AL39">
        <v>49</v>
      </c>
      <c r="AM39">
        <v>65</v>
      </c>
    </row>
    <row r="40" spans="1:40" x14ac:dyDescent="0.2">
      <c r="A40" t="s">
        <v>119</v>
      </c>
      <c r="B40" t="s">
        <v>120</v>
      </c>
      <c r="C40" t="s">
        <v>152</v>
      </c>
      <c r="E40">
        <v>10</v>
      </c>
      <c r="F40">
        <v>95</v>
      </c>
      <c r="H40">
        <v>18</v>
      </c>
      <c r="L40">
        <v>4344</v>
      </c>
      <c r="M40">
        <v>1997</v>
      </c>
      <c r="N40">
        <v>2014</v>
      </c>
      <c r="O40" s="1">
        <v>41639</v>
      </c>
      <c r="P40">
        <v>44</v>
      </c>
      <c r="V40">
        <v>1.4</v>
      </c>
      <c r="W40">
        <v>1.2</v>
      </c>
      <c r="X40">
        <v>0.6</v>
      </c>
      <c r="Y40">
        <v>18.8</v>
      </c>
      <c r="AD40">
        <v>33</v>
      </c>
      <c r="AE40">
        <v>10</v>
      </c>
      <c r="AF40">
        <v>22</v>
      </c>
      <c r="AG40">
        <v>23</v>
      </c>
      <c r="AJ40">
        <v>-10</v>
      </c>
      <c r="AK40">
        <v>617</v>
      </c>
    </row>
    <row r="41" spans="1:40" x14ac:dyDescent="0.2">
      <c r="A41" t="s">
        <v>121</v>
      </c>
      <c r="B41" t="s">
        <v>122</v>
      </c>
      <c r="C41" t="s">
        <v>47</v>
      </c>
      <c r="E41">
        <v>214.5</v>
      </c>
      <c r="F41">
        <v>101</v>
      </c>
      <c r="G41">
        <v>77</v>
      </c>
      <c r="H41">
        <v>101.444</v>
      </c>
      <c r="I41">
        <v>77.49860022</v>
      </c>
      <c r="J41">
        <v>92</v>
      </c>
      <c r="K41">
        <v>92</v>
      </c>
      <c r="L41">
        <v>2708</v>
      </c>
      <c r="M41">
        <v>2007</v>
      </c>
      <c r="N41">
        <v>2014</v>
      </c>
      <c r="O41" s="1">
        <v>41912</v>
      </c>
      <c r="P41">
        <v>80</v>
      </c>
      <c r="Q41">
        <v>-49</v>
      </c>
      <c r="R41">
        <v>28</v>
      </c>
      <c r="S41">
        <v>-84</v>
      </c>
      <c r="U41">
        <v>115</v>
      </c>
      <c r="V41">
        <v>0.7</v>
      </c>
      <c r="W41">
        <v>0.6</v>
      </c>
      <c r="X41">
        <v>0.5</v>
      </c>
      <c r="Y41">
        <v>22.8</v>
      </c>
      <c r="AC41">
        <v>7331</v>
      </c>
      <c r="AD41">
        <v>49</v>
      </c>
      <c r="AE41">
        <v>21</v>
      </c>
      <c r="AF41">
        <v>21</v>
      </c>
      <c r="AG41">
        <v>75</v>
      </c>
      <c r="AH41">
        <v>67</v>
      </c>
      <c r="AI41">
        <v>115</v>
      </c>
      <c r="AJ41">
        <v>-37</v>
      </c>
      <c r="AK41">
        <v>661</v>
      </c>
      <c r="AL41">
        <v>57</v>
      </c>
      <c r="AM41">
        <v>85</v>
      </c>
      <c r="AN41">
        <v>93</v>
      </c>
    </row>
    <row r="42" spans="1:40" x14ac:dyDescent="0.2">
      <c r="A42" t="s">
        <v>123</v>
      </c>
      <c r="B42" t="s">
        <v>124</v>
      </c>
      <c r="C42" t="s">
        <v>47</v>
      </c>
      <c r="E42">
        <v>101.58</v>
      </c>
      <c r="F42">
        <v>101</v>
      </c>
      <c r="G42">
        <v>38</v>
      </c>
      <c r="H42">
        <v>84</v>
      </c>
      <c r="I42">
        <v>40</v>
      </c>
      <c r="J42">
        <v>9.4290000000000003</v>
      </c>
      <c r="K42">
        <f>9.429-11.224</f>
        <v>-1.7949999999999999</v>
      </c>
      <c r="L42">
        <v>607</v>
      </c>
      <c r="M42">
        <v>2005</v>
      </c>
      <c r="N42">
        <v>2016</v>
      </c>
      <c r="O42" s="1">
        <v>42551</v>
      </c>
      <c r="P42">
        <v>75</v>
      </c>
      <c r="Q42">
        <v>-16</v>
      </c>
      <c r="R42">
        <v>22</v>
      </c>
      <c r="S42">
        <v>-8</v>
      </c>
      <c r="U42">
        <v>124</v>
      </c>
      <c r="V42">
        <v>0.4</v>
      </c>
      <c r="X42">
        <v>0.3</v>
      </c>
      <c r="Y42">
        <v>43.8</v>
      </c>
      <c r="AD42">
        <v>76</v>
      </c>
      <c r="AE42">
        <v>0</v>
      </c>
      <c r="AF42">
        <v>1</v>
      </c>
      <c r="AG42">
        <v>0</v>
      </c>
      <c r="AH42">
        <v>197</v>
      </c>
      <c r="AI42">
        <v>19</v>
      </c>
      <c r="AJ42">
        <v>-30</v>
      </c>
      <c r="AK42">
        <v>297</v>
      </c>
      <c r="AL42">
        <v>73</v>
      </c>
      <c r="AM42">
        <v>88</v>
      </c>
    </row>
    <row r="43" spans="1:40" x14ac:dyDescent="0.2">
      <c r="A43" t="s">
        <v>125</v>
      </c>
      <c r="B43" t="s">
        <v>126</v>
      </c>
      <c r="C43" t="s">
        <v>47</v>
      </c>
      <c r="E43">
        <v>1710</v>
      </c>
      <c r="F43" s="2">
        <v>1222</v>
      </c>
      <c r="G43">
        <v>28</v>
      </c>
      <c r="H43">
        <v>1222</v>
      </c>
      <c r="I43">
        <v>28</v>
      </c>
      <c r="J43">
        <v>430</v>
      </c>
      <c r="K43">
        <v>255</v>
      </c>
      <c r="L43">
        <v>7661</v>
      </c>
      <c r="M43">
        <v>2007</v>
      </c>
      <c r="N43">
        <v>2018</v>
      </c>
      <c r="O43" s="1">
        <v>43100</v>
      </c>
      <c r="P43">
        <v>70</v>
      </c>
      <c r="Q43">
        <v>28</v>
      </c>
      <c r="R43">
        <v>56</v>
      </c>
      <c r="S43">
        <v>19</v>
      </c>
      <c r="T43">
        <v>122</v>
      </c>
      <c r="V43">
        <v>1.1000000000000001</v>
      </c>
      <c r="W43">
        <v>1</v>
      </c>
      <c r="X43">
        <v>0.7</v>
      </c>
      <c r="Y43">
        <v>16.100000000000001</v>
      </c>
      <c r="AD43">
        <v>270</v>
      </c>
      <c r="AE43">
        <v>34</v>
      </c>
      <c r="AF43">
        <v>14</v>
      </c>
      <c r="AG43">
        <v>34</v>
      </c>
      <c r="AJ43">
        <v>-12</v>
      </c>
      <c r="AK43" s="2">
        <v>1888</v>
      </c>
      <c r="AL43">
        <v>952</v>
      </c>
      <c r="AM43" s="2">
        <v>1106</v>
      </c>
      <c r="AN43">
        <v>31</v>
      </c>
    </row>
    <row r="44" spans="1:40" x14ac:dyDescent="0.2">
      <c r="A44" t="s">
        <v>127</v>
      </c>
      <c r="B44" t="s">
        <v>128</v>
      </c>
      <c r="C44" t="s">
        <v>42</v>
      </c>
      <c r="E44">
        <v>689.65002440000001</v>
      </c>
      <c r="F44">
        <v>127</v>
      </c>
      <c r="G44">
        <v>32</v>
      </c>
      <c r="H44">
        <v>106</v>
      </c>
      <c r="I44">
        <v>39</v>
      </c>
      <c r="J44">
        <v>71</v>
      </c>
      <c r="K44">
        <v>71</v>
      </c>
      <c r="L44">
        <v>252</v>
      </c>
      <c r="M44">
        <v>2010</v>
      </c>
      <c r="N44">
        <v>2018</v>
      </c>
      <c r="O44" s="1">
        <v>43220</v>
      </c>
      <c r="P44">
        <v>64</v>
      </c>
      <c r="Q44">
        <v>-134</v>
      </c>
      <c r="R44">
        <v>-103</v>
      </c>
      <c r="S44">
        <v>-121</v>
      </c>
      <c r="U44">
        <v>105</v>
      </c>
      <c r="V44">
        <v>0.3</v>
      </c>
      <c r="W44">
        <v>0.4</v>
      </c>
      <c r="X44">
        <v>0.2</v>
      </c>
      <c r="Y44">
        <v>56</v>
      </c>
      <c r="Z44">
        <v>385821.4</v>
      </c>
      <c r="AA44">
        <v>287575.3</v>
      </c>
      <c r="AB44">
        <v>1.3</v>
      </c>
      <c r="AC44">
        <v>66499</v>
      </c>
      <c r="AD44">
        <v>124</v>
      </c>
      <c r="AE44">
        <v>40</v>
      </c>
      <c r="AF44">
        <v>9</v>
      </c>
      <c r="AG44">
        <v>83</v>
      </c>
      <c r="AH44">
        <v>64</v>
      </c>
      <c r="AI44">
        <v>49</v>
      </c>
      <c r="AJ44">
        <v>-135</v>
      </c>
      <c r="AK44">
        <v>188</v>
      </c>
      <c r="AL44">
        <v>96</v>
      </c>
      <c r="AM44">
        <v>116</v>
      </c>
      <c r="AN44">
        <v>41</v>
      </c>
    </row>
    <row r="45" spans="1:40" x14ac:dyDescent="0.2">
      <c r="A45" t="s">
        <v>129</v>
      </c>
      <c r="B45" t="s">
        <v>130</v>
      </c>
      <c r="C45" t="s">
        <v>152</v>
      </c>
      <c r="M45">
        <v>1999</v>
      </c>
      <c r="N45">
        <v>2017</v>
      </c>
      <c r="O45" s="1">
        <v>42825</v>
      </c>
    </row>
    <row r="46" spans="1:40" x14ac:dyDescent="0.2">
      <c r="A46" t="s">
        <v>131</v>
      </c>
      <c r="B46" t="s">
        <v>132</v>
      </c>
      <c r="C46" t="s">
        <v>42</v>
      </c>
      <c r="E46">
        <v>65</v>
      </c>
      <c r="F46">
        <v>262</v>
      </c>
      <c r="G46">
        <v>111</v>
      </c>
      <c r="H46">
        <v>174</v>
      </c>
      <c r="I46">
        <v>98</v>
      </c>
      <c r="J46">
        <v>82.822000000000003</v>
      </c>
      <c r="K46">
        <v>82.822000000000003</v>
      </c>
      <c r="L46">
        <v>16435</v>
      </c>
      <c r="M46">
        <v>2005</v>
      </c>
      <c r="N46">
        <v>2012</v>
      </c>
      <c r="O46" s="1">
        <v>41029</v>
      </c>
      <c r="P46">
        <v>72</v>
      </c>
      <c r="S46">
        <v>10</v>
      </c>
      <c r="V46">
        <v>2.4</v>
      </c>
      <c r="W46">
        <v>1.4</v>
      </c>
      <c r="X46">
        <v>1.7</v>
      </c>
      <c r="Y46">
        <v>6.9</v>
      </c>
      <c r="AA46">
        <v>23283.599999999999</v>
      </c>
      <c r="AC46">
        <v>22451</v>
      </c>
      <c r="AD46">
        <v>34</v>
      </c>
      <c r="AE46">
        <v>16</v>
      </c>
      <c r="AF46">
        <v>10</v>
      </c>
      <c r="AG46">
        <v>46</v>
      </c>
      <c r="AJ46">
        <v>0</v>
      </c>
      <c r="AK46" s="2">
        <v>3523</v>
      </c>
      <c r="AL46">
        <v>124</v>
      </c>
      <c r="AM46">
        <v>219</v>
      </c>
    </row>
    <row r="47" spans="1:40" x14ac:dyDescent="0.2">
      <c r="A47" t="s">
        <v>133</v>
      </c>
      <c r="B47" t="s">
        <v>134</v>
      </c>
      <c r="C47" t="s">
        <v>42</v>
      </c>
      <c r="E47">
        <v>128.3500061</v>
      </c>
      <c r="F47">
        <v>249</v>
      </c>
      <c r="G47">
        <v>26</v>
      </c>
      <c r="H47">
        <v>225</v>
      </c>
      <c r="I47">
        <v>27</v>
      </c>
      <c r="J47">
        <v>83</v>
      </c>
      <c r="K47">
        <v>80</v>
      </c>
      <c r="L47">
        <v>1470</v>
      </c>
      <c r="M47">
        <v>2016</v>
      </c>
      <c r="N47">
        <v>2019</v>
      </c>
      <c r="O47" s="1">
        <v>43646</v>
      </c>
      <c r="P47">
        <v>79</v>
      </c>
      <c r="U47">
        <v>115</v>
      </c>
      <c r="V47">
        <v>3.9</v>
      </c>
      <c r="W47">
        <v>2.8</v>
      </c>
      <c r="X47">
        <v>3</v>
      </c>
      <c r="Y47">
        <v>4</v>
      </c>
      <c r="AD47">
        <v>255</v>
      </c>
      <c r="AE47">
        <v>17</v>
      </c>
      <c r="AF47">
        <v>14</v>
      </c>
      <c r="AG47">
        <v>32</v>
      </c>
      <c r="AH47">
        <v>175</v>
      </c>
      <c r="AI47">
        <v>15</v>
      </c>
      <c r="AJ47">
        <v>9</v>
      </c>
      <c r="AK47">
        <v>269</v>
      </c>
      <c r="AL47">
        <v>198</v>
      </c>
      <c r="AM47">
        <v>215</v>
      </c>
      <c r="AN47">
        <v>11</v>
      </c>
    </row>
    <row r="48" spans="1:40" x14ac:dyDescent="0.2">
      <c r="A48" t="s">
        <v>135</v>
      </c>
      <c r="B48" t="s">
        <v>136</v>
      </c>
      <c r="C48" t="s">
        <v>152</v>
      </c>
      <c r="K48" s="2"/>
      <c r="O48" s="1"/>
      <c r="AK48" s="2"/>
    </row>
    <row r="49" spans="1:40" x14ac:dyDescent="0.2">
      <c r="A49" t="s">
        <v>137</v>
      </c>
      <c r="B49" t="s">
        <v>138</v>
      </c>
      <c r="C49" t="s">
        <v>42</v>
      </c>
      <c r="E49">
        <v>247.5</v>
      </c>
      <c r="F49">
        <v>199</v>
      </c>
      <c r="G49">
        <v>62</v>
      </c>
      <c r="H49">
        <v>138</v>
      </c>
      <c r="I49">
        <v>39</v>
      </c>
      <c r="J49">
        <v>48</v>
      </c>
      <c r="K49">
        <v>33</v>
      </c>
      <c r="L49">
        <v>915</v>
      </c>
      <c r="M49">
        <v>2006</v>
      </c>
      <c r="N49">
        <v>2018</v>
      </c>
      <c r="O49" s="1">
        <v>43131</v>
      </c>
      <c r="P49">
        <v>51</v>
      </c>
      <c r="Q49">
        <v>-17</v>
      </c>
      <c r="R49">
        <v>45</v>
      </c>
      <c r="S49">
        <v>-18</v>
      </c>
      <c r="U49">
        <v>110</v>
      </c>
      <c r="V49">
        <v>1.1000000000000001</v>
      </c>
      <c r="W49">
        <v>0.7</v>
      </c>
      <c r="X49">
        <v>0.6</v>
      </c>
      <c r="Y49">
        <v>20.9</v>
      </c>
      <c r="Z49">
        <v>954429.2</v>
      </c>
      <c r="AC49">
        <v>142121</v>
      </c>
      <c r="AD49">
        <v>163</v>
      </c>
      <c r="AE49">
        <v>22</v>
      </c>
      <c r="AF49">
        <v>14</v>
      </c>
      <c r="AG49">
        <v>42</v>
      </c>
      <c r="AJ49">
        <v>-27</v>
      </c>
      <c r="AK49">
        <v>294</v>
      </c>
      <c r="AL49">
        <v>122</v>
      </c>
      <c r="AM49">
        <v>167</v>
      </c>
      <c r="AN49">
        <v>48</v>
      </c>
    </row>
    <row r="50" spans="1:40" x14ac:dyDescent="0.2">
      <c r="A50" t="s">
        <v>139</v>
      </c>
      <c r="B50" t="s">
        <v>140</v>
      </c>
      <c r="C50" t="s">
        <v>42</v>
      </c>
      <c r="E50">
        <v>826.45001219999995</v>
      </c>
      <c r="F50">
        <v>132</v>
      </c>
      <c r="G50">
        <v>108</v>
      </c>
      <c r="H50">
        <v>68</v>
      </c>
      <c r="I50">
        <v>79</v>
      </c>
      <c r="J50">
        <v>54</v>
      </c>
      <c r="K50">
        <v>34</v>
      </c>
      <c r="L50">
        <v>2196</v>
      </c>
      <c r="M50">
        <v>2004</v>
      </c>
      <c r="N50">
        <v>2013</v>
      </c>
      <c r="O50" s="1">
        <v>41455</v>
      </c>
      <c r="P50">
        <v>69</v>
      </c>
      <c r="Q50">
        <v>-23</v>
      </c>
      <c r="R50">
        <v>86</v>
      </c>
      <c r="S50">
        <v>-102</v>
      </c>
      <c r="V50">
        <v>1.7</v>
      </c>
      <c r="W50">
        <v>0.7</v>
      </c>
      <c r="X50">
        <v>1.2</v>
      </c>
      <c r="Y50">
        <v>10.4</v>
      </c>
      <c r="AC50">
        <v>61818</v>
      </c>
      <c r="AD50">
        <v>41</v>
      </c>
      <c r="AE50">
        <v>42</v>
      </c>
      <c r="AF50">
        <v>31</v>
      </c>
      <c r="AG50">
        <v>113</v>
      </c>
      <c r="AH50">
        <v>104</v>
      </c>
      <c r="AI50">
        <v>104</v>
      </c>
      <c r="AJ50">
        <v>-118</v>
      </c>
      <c r="AK50">
        <v>933</v>
      </c>
      <c r="AL50">
        <v>63</v>
      </c>
      <c r="AM50">
        <v>115</v>
      </c>
      <c r="AN50">
        <v>121</v>
      </c>
    </row>
    <row r="51" spans="1:40" x14ac:dyDescent="0.2">
      <c r="A51" t="s">
        <v>141</v>
      </c>
      <c r="B51" t="s">
        <v>142</v>
      </c>
      <c r="C51" t="s">
        <v>42</v>
      </c>
    </row>
    <row r="52" spans="1:40" x14ac:dyDescent="0.2">
      <c r="A52" t="s">
        <v>151</v>
      </c>
      <c r="B52" t="s">
        <v>150</v>
      </c>
      <c r="C52" t="s">
        <v>47</v>
      </c>
      <c r="E52">
        <v>219</v>
      </c>
      <c r="F52">
        <f>40.797*4</f>
        <v>163.18799999999999</v>
      </c>
      <c r="G52">
        <f>(40.797/30.037-1)*100</f>
        <v>35.822485601091984</v>
      </c>
      <c r="H52">
        <f>40.797*4</f>
        <v>163.18799999999999</v>
      </c>
      <c r="I52">
        <f>(40.797/30.037-1)*100</f>
        <v>35.822485601091984</v>
      </c>
      <c r="J52">
        <f>36.963+46.679</f>
        <v>83.641999999999996</v>
      </c>
      <c r="K52">
        <f>36.963+46.679</f>
        <v>83.641999999999996</v>
      </c>
      <c r="L52">
        <v>2222</v>
      </c>
      <c r="M52">
        <v>2011</v>
      </c>
      <c r="N52">
        <v>2019</v>
      </c>
      <c r="U52">
        <v>132</v>
      </c>
      <c r="V52">
        <v>26.923999999999999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A35D-B646-BC40-A06B-0B248EB4D7A4}">
  <dimension ref="A1:H18"/>
  <sheetViews>
    <sheetView workbookViewId="0">
      <selection activeCell="D3" sqref="D3"/>
    </sheetView>
  </sheetViews>
  <sheetFormatPr baseColWidth="10" defaultRowHeight="16" x14ac:dyDescent="0.2"/>
  <cols>
    <col min="2" max="2" width="18.83203125" bestFit="1" customWidth="1"/>
    <col min="3" max="3" width="13" bestFit="1" customWidth="1"/>
    <col min="4" max="4" width="17" bestFit="1" customWidth="1"/>
    <col min="5" max="5" width="33.1640625" bestFit="1" customWidth="1"/>
    <col min="6" max="6" width="14.33203125" bestFit="1" customWidth="1"/>
    <col min="7" max="7" width="15.5" bestFit="1" customWidth="1"/>
    <col min="8" max="8" width="20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</row>
    <row r="2" spans="1:8" x14ac:dyDescent="0.2">
      <c r="A2" t="s">
        <v>45</v>
      </c>
      <c r="B2" t="s">
        <v>46</v>
      </c>
      <c r="C2" t="s">
        <v>47</v>
      </c>
      <c r="D2">
        <v>590</v>
      </c>
      <c r="E2" s="4">
        <v>0.72</v>
      </c>
      <c r="F2">
        <v>8800</v>
      </c>
      <c r="G2">
        <v>42</v>
      </c>
      <c r="H2" t="s">
        <v>158</v>
      </c>
    </row>
    <row r="3" spans="1:8" x14ac:dyDescent="0.2">
      <c r="A3" t="s">
        <v>48</v>
      </c>
      <c r="B3" t="s">
        <v>49</v>
      </c>
      <c r="C3" t="s">
        <v>47</v>
      </c>
    </row>
    <row r="4" spans="1:8" x14ac:dyDescent="0.2">
      <c r="A4" t="s">
        <v>52</v>
      </c>
      <c r="B4" t="s">
        <v>53</v>
      </c>
      <c r="C4" t="s">
        <v>47</v>
      </c>
    </row>
    <row r="5" spans="1:8" x14ac:dyDescent="0.2">
      <c r="A5" t="s">
        <v>56</v>
      </c>
      <c r="B5" t="s">
        <v>57</v>
      </c>
      <c r="C5" t="s">
        <v>47</v>
      </c>
    </row>
    <row r="6" spans="1:8" x14ac:dyDescent="0.2">
      <c r="A6" t="s">
        <v>58</v>
      </c>
      <c r="B6" t="s">
        <v>59</v>
      </c>
      <c r="C6" t="s">
        <v>47</v>
      </c>
    </row>
    <row r="7" spans="1:8" x14ac:dyDescent="0.2">
      <c r="A7" t="s">
        <v>60</v>
      </c>
      <c r="B7" t="s">
        <v>61</v>
      </c>
      <c r="C7" t="s">
        <v>47</v>
      </c>
    </row>
    <row r="8" spans="1:8" x14ac:dyDescent="0.2">
      <c r="A8" t="s">
        <v>65</v>
      </c>
      <c r="B8" t="s">
        <v>66</v>
      </c>
      <c r="C8" t="s">
        <v>47</v>
      </c>
    </row>
    <row r="9" spans="1:8" x14ac:dyDescent="0.2">
      <c r="A9" t="s">
        <v>75</v>
      </c>
      <c r="B9" t="s">
        <v>76</v>
      </c>
      <c r="C9" t="s">
        <v>47</v>
      </c>
    </row>
    <row r="10" spans="1:8" x14ac:dyDescent="0.2">
      <c r="A10" t="s">
        <v>81</v>
      </c>
      <c r="B10" t="s">
        <v>82</v>
      </c>
      <c r="C10" t="s">
        <v>47</v>
      </c>
    </row>
    <row r="11" spans="1:8" x14ac:dyDescent="0.2">
      <c r="A11" t="s">
        <v>83</v>
      </c>
      <c r="B11" t="s">
        <v>84</v>
      </c>
      <c r="C11" t="s">
        <v>47</v>
      </c>
    </row>
    <row r="12" spans="1:8" x14ac:dyDescent="0.2">
      <c r="A12" t="s">
        <v>87</v>
      </c>
      <c r="B12" t="s">
        <v>88</v>
      </c>
      <c r="C12" t="s">
        <v>47</v>
      </c>
    </row>
    <row r="13" spans="1:8" x14ac:dyDescent="0.2">
      <c r="A13" t="s">
        <v>91</v>
      </c>
      <c r="B13" t="s">
        <v>92</v>
      </c>
      <c r="C13" t="s">
        <v>47</v>
      </c>
    </row>
    <row r="14" spans="1:8" x14ac:dyDescent="0.2">
      <c r="A14" t="s">
        <v>113</v>
      </c>
      <c r="B14" t="s">
        <v>114</v>
      </c>
      <c r="C14" t="s">
        <v>47</v>
      </c>
    </row>
    <row r="15" spans="1:8" x14ac:dyDescent="0.2">
      <c r="A15" t="s">
        <v>121</v>
      </c>
      <c r="B15" t="s">
        <v>122</v>
      </c>
      <c r="C15" t="s">
        <v>47</v>
      </c>
    </row>
    <row r="16" spans="1:8" x14ac:dyDescent="0.2">
      <c r="A16" t="s">
        <v>123</v>
      </c>
      <c r="B16" t="s">
        <v>124</v>
      </c>
      <c r="C16" t="s">
        <v>47</v>
      </c>
    </row>
    <row r="17" spans="1:3" x14ac:dyDescent="0.2">
      <c r="A17" t="s">
        <v>125</v>
      </c>
      <c r="B17" t="s">
        <v>126</v>
      </c>
      <c r="C17" t="s">
        <v>47</v>
      </c>
    </row>
    <row r="18" spans="1:3" x14ac:dyDescent="0.2">
      <c r="A18" t="s">
        <v>151</v>
      </c>
      <c r="B18" t="s">
        <v>150</v>
      </c>
      <c r="C18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483EE-0C73-2F4D-9DCB-6CDC0F95AF5B}">
  <dimension ref="B1:K12"/>
  <sheetViews>
    <sheetView tabSelected="1" workbookViewId="0">
      <selection activeCell="J12" sqref="J12"/>
    </sheetView>
  </sheetViews>
  <sheetFormatPr baseColWidth="10" defaultRowHeight="16" x14ac:dyDescent="0.2"/>
  <cols>
    <col min="3" max="3" width="18" bestFit="1" customWidth="1"/>
    <col min="4" max="4" width="29.1640625" bestFit="1" customWidth="1"/>
    <col min="5" max="5" width="16.6640625" bestFit="1" customWidth="1"/>
    <col min="6" max="6" width="27.83203125" bestFit="1" customWidth="1"/>
    <col min="10" max="10" width="12.33203125" bestFit="1" customWidth="1"/>
  </cols>
  <sheetData>
    <row r="1" spans="2:11" x14ac:dyDescent="0.2">
      <c r="B1" t="s">
        <v>164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</row>
    <row r="2" spans="2:11" x14ac:dyDescent="0.2">
      <c r="B2" s="1">
        <v>40118</v>
      </c>
      <c r="G2">
        <v>2.0499999999999998</v>
      </c>
    </row>
    <row r="3" spans="2:11" x14ac:dyDescent="0.2">
      <c r="B3" s="1">
        <v>40725</v>
      </c>
      <c r="G3">
        <v>20</v>
      </c>
      <c r="H3" s="5">
        <f>G3/SUM(G2:G3)</f>
        <v>0.90702947845804982</v>
      </c>
    </row>
    <row r="4" spans="2:11" x14ac:dyDescent="0.2">
      <c r="B4" s="1">
        <v>41609</v>
      </c>
      <c r="G4">
        <v>50</v>
      </c>
      <c r="H4" s="5">
        <f>G4/SUM(G2:G4)</f>
        <v>0.69396252602359476</v>
      </c>
    </row>
    <row r="5" spans="2:11" x14ac:dyDescent="0.2">
      <c r="B5" s="1">
        <v>42248</v>
      </c>
      <c r="D5" s="4"/>
      <c r="G5">
        <v>110</v>
      </c>
      <c r="H5" s="3">
        <f>G5/SUM(G2:G5)</f>
        <v>0.60422960725075525</v>
      </c>
      <c r="J5" t="s">
        <v>165</v>
      </c>
      <c r="K5">
        <f>SUM(G2:G11)</f>
        <v>332.05</v>
      </c>
    </row>
    <row r="6" spans="2:11" x14ac:dyDescent="0.2">
      <c r="B6" s="1">
        <v>42735</v>
      </c>
      <c r="C6">
        <v>95</v>
      </c>
      <c r="D6" s="4"/>
      <c r="F6" s="4"/>
      <c r="J6" s="3"/>
    </row>
    <row r="7" spans="2:11" x14ac:dyDescent="0.2">
      <c r="B7" s="1">
        <v>43100</v>
      </c>
      <c r="C7">
        <v>184</v>
      </c>
      <c r="D7" s="4"/>
      <c r="F7" s="4"/>
    </row>
    <row r="8" spans="2:11" x14ac:dyDescent="0.2">
      <c r="B8" s="1">
        <v>43281</v>
      </c>
      <c r="C8">
        <v>240</v>
      </c>
    </row>
    <row r="9" spans="2:11" x14ac:dyDescent="0.2">
      <c r="B9" s="1">
        <v>43465</v>
      </c>
      <c r="C9">
        <v>313</v>
      </c>
    </row>
    <row r="10" spans="2:11" x14ac:dyDescent="0.2">
      <c r="B10" s="1">
        <v>43525</v>
      </c>
      <c r="D10" s="4"/>
      <c r="G10">
        <v>150</v>
      </c>
      <c r="H10" s="5">
        <f>G10/SUM(G2:G10)</f>
        <v>0.45173919590423128</v>
      </c>
    </row>
    <row r="11" spans="2:11" x14ac:dyDescent="0.2">
      <c r="B11" s="1">
        <v>43646</v>
      </c>
      <c r="C11">
        <v>408</v>
      </c>
      <c r="D11" s="4"/>
      <c r="F11" s="4"/>
    </row>
    <row r="12" spans="2:11" x14ac:dyDescent="0.2">
      <c r="B12" s="1"/>
    </row>
  </sheetData>
  <sortState ref="B2:G11">
    <sortCondition ref="B2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71E1-5528-A041-B26D-60D235DA9DAA}">
  <dimension ref="B1:J13"/>
  <sheetViews>
    <sheetView workbookViewId="0">
      <selection activeCell="G7" sqref="G7"/>
    </sheetView>
  </sheetViews>
  <sheetFormatPr baseColWidth="10" defaultRowHeight="16" x14ac:dyDescent="0.2"/>
  <cols>
    <col min="3" max="3" width="18" bestFit="1" customWidth="1"/>
    <col min="4" max="4" width="28.1640625" bestFit="1" customWidth="1"/>
    <col min="5" max="5" width="17" bestFit="1" customWidth="1"/>
    <col min="6" max="6" width="28.1640625" bestFit="1" customWidth="1"/>
  </cols>
  <sheetData>
    <row r="1" spans="2:10" x14ac:dyDescent="0.2">
      <c r="B1" t="s">
        <v>164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</row>
    <row r="2" spans="2:10" x14ac:dyDescent="0.2">
      <c r="B2" s="1">
        <v>40210</v>
      </c>
      <c r="G2">
        <v>0.5</v>
      </c>
    </row>
    <row r="3" spans="2:10" x14ac:dyDescent="0.2">
      <c r="B3" s="1">
        <v>40695</v>
      </c>
      <c r="D3" s="4"/>
      <c r="F3" s="4"/>
      <c r="G3">
        <v>3</v>
      </c>
    </row>
    <row r="4" spans="2:10" x14ac:dyDescent="0.2">
      <c r="B4" s="1">
        <v>41275</v>
      </c>
      <c r="D4" s="4"/>
      <c r="F4" s="4"/>
      <c r="G4">
        <v>6</v>
      </c>
    </row>
    <row r="5" spans="2:10" x14ac:dyDescent="0.2">
      <c r="B5" s="1">
        <v>41518</v>
      </c>
      <c r="D5" s="4"/>
      <c r="F5" s="4"/>
      <c r="G5">
        <v>6.5</v>
      </c>
    </row>
    <row r="6" spans="2:10" x14ac:dyDescent="0.2">
      <c r="B6" s="1">
        <v>42036</v>
      </c>
      <c r="D6" s="4"/>
      <c r="F6" s="4"/>
      <c r="G6">
        <v>30</v>
      </c>
    </row>
    <row r="7" spans="2:10" x14ac:dyDescent="0.2">
      <c r="B7" s="1">
        <v>42736</v>
      </c>
      <c r="G7">
        <v>100</v>
      </c>
      <c r="I7">
        <f>SUM(G2:G7)</f>
        <v>146</v>
      </c>
      <c r="J7" s="3">
        <f>G7/I7</f>
        <v>0.68493150684931503</v>
      </c>
    </row>
    <row r="8" spans="2:10" x14ac:dyDescent="0.2">
      <c r="B8" s="1">
        <v>42766</v>
      </c>
      <c r="C8">
        <v>54</v>
      </c>
      <c r="D8" s="4">
        <v>0.22</v>
      </c>
    </row>
    <row r="9" spans="2:10" x14ac:dyDescent="0.2">
      <c r="B9" s="1">
        <v>43131</v>
      </c>
      <c r="C9">
        <v>143</v>
      </c>
      <c r="D9" s="4">
        <v>0.25</v>
      </c>
    </row>
    <row r="10" spans="2:10" x14ac:dyDescent="0.2">
      <c r="B10" s="1">
        <v>43496</v>
      </c>
      <c r="C10">
        <v>344</v>
      </c>
      <c r="D10" s="4">
        <v>0.3</v>
      </c>
    </row>
    <row r="11" spans="2:10" x14ac:dyDescent="0.2">
      <c r="B11" s="1"/>
    </row>
    <row r="12" spans="2:10" x14ac:dyDescent="0.2">
      <c r="B12" s="1"/>
    </row>
    <row r="13" spans="2:10" x14ac:dyDescent="0.2">
      <c r="B13" s="1"/>
    </row>
  </sheetData>
  <sortState ref="B2:G10">
    <sortCondition ref="B2:B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E48A-8033-B34E-9E0C-780D744E2223}">
  <dimension ref="B1:J13"/>
  <sheetViews>
    <sheetView workbookViewId="0">
      <selection activeCell="J8" sqref="J8"/>
    </sheetView>
  </sheetViews>
  <sheetFormatPr baseColWidth="10" defaultRowHeight="16" x14ac:dyDescent="0.2"/>
  <cols>
    <col min="3" max="3" width="18" bestFit="1" customWidth="1"/>
    <col min="4" max="4" width="28.1640625" bestFit="1" customWidth="1"/>
    <col min="5" max="5" width="17" bestFit="1" customWidth="1"/>
    <col min="6" max="6" width="28.1640625" bestFit="1" customWidth="1"/>
  </cols>
  <sheetData>
    <row r="1" spans="2:10" x14ac:dyDescent="0.2">
      <c r="B1" t="s">
        <v>164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</row>
    <row r="2" spans="2:10" x14ac:dyDescent="0.2">
      <c r="B2" s="1">
        <v>41214</v>
      </c>
      <c r="D2" s="4"/>
      <c r="G2">
        <v>10</v>
      </c>
    </row>
    <row r="3" spans="2:10" x14ac:dyDescent="0.2">
      <c r="B3" s="1">
        <v>41306</v>
      </c>
      <c r="D3" s="4"/>
      <c r="G3">
        <v>24</v>
      </c>
    </row>
    <row r="4" spans="2:10" x14ac:dyDescent="0.2">
      <c r="B4" s="1">
        <v>41791</v>
      </c>
      <c r="G4">
        <v>70</v>
      </c>
    </row>
    <row r="5" spans="2:10" x14ac:dyDescent="0.2">
      <c r="B5" s="1">
        <v>42552</v>
      </c>
      <c r="D5" s="4"/>
      <c r="F5" s="4"/>
      <c r="G5">
        <v>58</v>
      </c>
    </row>
    <row r="6" spans="2:10" x14ac:dyDescent="0.2">
      <c r="B6" s="1">
        <v>42855</v>
      </c>
      <c r="C6">
        <v>150</v>
      </c>
      <c r="D6" s="4"/>
      <c r="F6" s="4"/>
    </row>
    <row r="7" spans="2:10" x14ac:dyDescent="0.2">
      <c r="B7" s="1">
        <v>43220</v>
      </c>
      <c r="C7">
        <v>275</v>
      </c>
      <c r="D7" s="4"/>
      <c r="F7" s="4"/>
      <c r="I7">
        <f>SUM(G2:G5)</f>
        <v>162</v>
      </c>
      <c r="J7" s="3">
        <f>G5/I7</f>
        <v>0.35802469135802467</v>
      </c>
    </row>
    <row r="8" spans="2:10" x14ac:dyDescent="0.2">
      <c r="B8" s="1">
        <v>43312</v>
      </c>
      <c r="C8">
        <v>300</v>
      </c>
    </row>
    <row r="9" spans="2:10" x14ac:dyDescent="0.2">
      <c r="B9" s="1"/>
      <c r="D9" s="4"/>
      <c r="F9" s="4"/>
    </row>
    <row r="10" spans="2:10" x14ac:dyDescent="0.2">
      <c r="B10" s="1"/>
      <c r="D10" s="4"/>
    </row>
    <row r="11" spans="2:10" x14ac:dyDescent="0.2">
      <c r="B11" s="1"/>
    </row>
    <row r="12" spans="2:10" x14ac:dyDescent="0.2">
      <c r="B12" s="1"/>
    </row>
    <row r="13" spans="2:10" x14ac:dyDescent="0.2">
      <c r="B13" s="1"/>
    </row>
  </sheetData>
  <sortState ref="B2:G9">
    <sortCondition ref="B2:B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2C3E-EC83-2E4E-B2E6-2944067B840D}">
  <dimension ref="B1:J14"/>
  <sheetViews>
    <sheetView workbookViewId="0">
      <selection activeCell="J6" sqref="J6"/>
    </sheetView>
  </sheetViews>
  <sheetFormatPr baseColWidth="10" defaultRowHeight="16" x14ac:dyDescent="0.2"/>
  <cols>
    <col min="3" max="3" width="18" bestFit="1" customWidth="1"/>
    <col min="4" max="4" width="28.1640625" bestFit="1" customWidth="1"/>
    <col min="5" max="5" width="17" bestFit="1" customWidth="1"/>
    <col min="6" max="6" width="28.1640625" bestFit="1" customWidth="1"/>
  </cols>
  <sheetData>
    <row r="1" spans="2:10" x14ac:dyDescent="0.2">
      <c r="B1" t="s">
        <v>164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</row>
    <row r="2" spans="2:10" x14ac:dyDescent="0.2">
      <c r="B2" s="1">
        <v>40634</v>
      </c>
      <c r="G2">
        <v>1.2</v>
      </c>
    </row>
    <row r="3" spans="2:10" x14ac:dyDescent="0.2">
      <c r="B3" s="1">
        <v>41214</v>
      </c>
      <c r="G3">
        <v>6.2</v>
      </c>
    </row>
    <row r="4" spans="2:10" x14ac:dyDescent="0.2">
      <c r="B4" s="1">
        <v>41671</v>
      </c>
      <c r="G4">
        <v>15</v>
      </c>
    </row>
    <row r="5" spans="2:10" x14ac:dyDescent="0.2">
      <c r="B5" s="1">
        <v>42005</v>
      </c>
      <c r="G5">
        <v>31</v>
      </c>
    </row>
    <row r="6" spans="2:10" x14ac:dyDescent="0.2">
      <c r="B6" s="1">
        <v>42370</v>
      </c>
      <c r="G6">
        <v>94.5</v>
      </c>
      <c r="I6">
        <f>SUM(G2:G6)</f>
        <v>147.9</v>
      </c>
      <c r="J6" s="3">
        <f>G6/I6</f>
        <v>0.63894523326572006</v>
      </c>
    </row>
    <row r="7" spans="2:10" x14ac:dyDescent="0.2">
      <c r="B7" s="1">
        <v>42735</v>
      </c>
      <c r="C7">
        <v>130</v>
      </c>
      <c r="D7" s="4">
        <v>0.48</v>
      </c>
      <c r="E7">
        <v>2</v>
      </c>
      <c r="F7" s="4"/>
    </row>
    <row r="8" spans="2:10" x14ac:dyDescent="0.2">
      <c r="B8" s="1">
        <v>43100</v>
      </c>
      <c r="C8">
        <v>240</v>
      </c>
      <c r="D8" s="4">
        <v>0.6</v>
      </c>
      <c r="E8">
        <v>12</v>
      </c>
      <c r="F8" s="4"/>
    </row>
    <row r="9" spans="2:10" x14ac:dyDescent="0.2">
      <c r="B9" s="1">
        <v>43465</v>
      </c>
      <c r="C9">
        <v>450</v>
      </c>
      <c r="D9" s="4">
        <v>0.68</v>
      </c>
      <c r="E9">
        <v>29</v>
      </c>
      <c r="F9" s="4"/>
    </row>
    <row r="10" spans="2:10" x14ac:dyDescent="0.2">
      <c r="B10" s="1">
        <v>43646</v>
      </c>
      <c r="C10">
        <v>590</v>
      </c>
      <c r="D10" s="4">
        <v>0.72</v>
      </c>
      <c r="E10">
        <v>42</v>
      </c>
      <c r="F10" s="4"/>
    </row>
    <row r="12" spans="2:10" x14ac:dyDescent="0.2">
      <c r="B12" s="1"/>
    </row>
    <row r="13" spans="2:10" x14ac:dyDescent="0.2">
      <c r="B13" s="1"/>
    </row>
    <row r="14" spans="2:10" x14ac:dyDescent="0.2">
      <c r="B14" s="1"/>
    </row>
  </sheetData>
  <sortState ref="B2:H12">
    <sortCondition ref="B2:B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6:N19"/>
  <sheetViews>
    <sheetView workbookViewId="0">
      <selection activeCell="N20" sqref="N20"/>
    </sheetView>
  </sheetViews>
  <sheetFormatPr baseColWidth="10" defaultRowHeight="16" x14ac:dyDescent="0.2"/>
  <sheetData>
    <row r="6" spans="4:14" x14ac:dyDescent="0.2">
      <c r="D6" t="s">
        <v>143</v>
      </c>
      <c r="G6">
        <v>24.401</v>
      </c>
      <c r="H6">
        <v>24.271000000000001</v>
      </c>
      <c r="I6">
        <v>26.190999999999999</v>
      </c>
      <c r="J6">
        <v>30.036999999999999</v>
      </c>
      <c r="K6">
        <v>32.497999999999998</v>
      </c>
      <c r="L6">
        <v>34.448</v>
      </c>
      <c r="M6">
        <v>36.82</v>
      </c>
      <c r="N6">
        <v>40.796999999999997</v>
      </c>
    </row>
    <row r="7" spans="4:14" x14ac:dyDescent="0.2">
      <c r="D7" t="s">
        <v>144</v>
      </c>
      <c r="K7">
        <f>K6-J6</f>
        <v>2.4609999999999985</v>
      </c>
      <c r="L7">
        <f t="shared" ref="L7:N7" si="0">L6-K6</f>
        <v>1.9500000000000028</v>
      </c>
      <c r="M7">
        <f t="shared" si="0"/>
        <v>2.3719999999999999</v>
      </c>
      <c r="N7">
        <f t="shared" si="0"/>
        <v>3.9769999999999968</v>
      </c>
    </row>
    <row r="9" spans="4:14" x14ac:dyDescent="0.2">
      <c r="D9" t="s">
        <v>145</v>
      </c>
      <c r="G9">
        <f>G6</f>
        <v>24.401</v>
      </c>
      <c r="H9">
        <f t="shared" ref="H9:N9" si="1">H6</f>
        <v>24.271000000000001</v>
      </c>
      <c r="I9">
        <f t="shared" si="1"/>
        <v>26.190999999999999</v>
      </c>
      <c r="J9">
        <f t="shared" si="1"/>
        <v>30.036999999999999</v>
      </c>
      <c r="K9">
        <f t="shared" si="1"/>
        <v>32.497999999999998</v>
      </c>
      <c r="L9">
        <f t="shared" si="1"/>
        <v>34.448</v>
      </c>
      <c r="M9">
        <f t="shared" si="1"/>
        <v>36.82</v>
      </c>
      <c r="N9">
        <f t="shared" si="1"/>
        <v>40.796999999999997</v>
      </c>
    </row>
    <row r="10" spans="4:14" x14ac:dyDescent="0.2">
      <c r="G10">
        <f>G9-F9</f>
        <v>24.401</v>
      </c>
      <c r="H10">
        <f>H9-G9</f>
        <v>-0.12999999999999901</v>
      </c>
      <c r="I10">
        <f>I9-H9</f>
        <v>1.9199999999999982</v>
      </c>
      <c r="J10">
        <f>J9-I9</f>
        <v>3.8460000000000001</v>
      </c>
      <c r="K10">
        <f>K9-J9</f>
        <v>2.4609999999999985</v>
      </c>
      <c r="L10">
        <f t="shared" ref="L10:N10" si="2">L9-K9</f>
        <v>1.9500000000000028</v>
      </c>
      <c r="M10">
        <f t="shared" si="2"/>
        <v>2.3719999999999999</v>
      </c>
      <c r="N10">
        <f t="shared" si="2"/>
        <v>3.9769999999999968</v>
      </c>
    </row>
    <row r="12" spans="4:14" x14ac:dyDescent="0.2">
      <c r="D12" t="s">
        <v>146</v>
      </c>
      <c r="G12">
        <v>10.468999999999999</v>
      </c>
      <c r="H12">
        <v>10.914999999999999</v>
      </c>
      <c r="I12">
        <v>12.794</v>
      </c>
      <c r="J12">
        <v>14.494</v>
      </c>
      <c r="K12">
        <v>15.384</v>
      </c>
      <c r="L12">
        <v>15.695</v>
      </c>
      <c r="M12">
        <v>16.710999999999999</v>
      </c>
      <c r="N12">
        <v>17.709</v>
      </c>
    </row>
    <row r="13" spans="4:14" x14ac:dyDescent="0.2">
      <c r="D13" t="s">
        <v>147</v>
      </c>
      <c r="F13" s="3"/>
      <c r="G13" s="3">
        <f t="shared" ref="G13:N13" si="3">(G9-G12)/G9</f>
        <v>0.570960206548912</v>
      </c>
      <c r="H13" s="3">
        <f t="shared" si="3"/>
        <v>0.55028634996497883</v>
      </c>
      <c r="I13" s="3">
        <f t="shared" si="3"/>
        <v>0.51151158795005913</v>
      </c>
      <c r="J13" s="3">
        <f t="shared" si="3"/>
        <v>0.51746179711688911</v>
      </c>
      <c r="K13" s="3">
        <f t="shared" si="3"/>
        <v>0.52661702258600529</v>
      </c>
      <c r="L13" s="3">
        <f t="shared" si="3"/>
        <v>0.54438574082675339</v>
      </c>
      <c r="M13" s="3">
        <f t="shared" si="3"/>
        <v>0.54614340032590991</v>
      </c>
      <c r="N13" s="3">
        <f t="shared" si="3"/>
        <v>0.56592396499742625</v>
      </c>
    </row>
    <row r="15" spans="4:14" x14ac:dyDescent="0.2">
      <c r="D15" t="s">
        <v>148</v>
      </c>
      <c r="G15">
        <v>8.8390000000000004</v>
      </c>
      <c r="H15">
        <v>9.91</v>
      </c>
      <c r="I15">
        <v>10.784000000000001</v>
      </c>
      <c r="J15">
        <v>11.285</v>
      </c>
      <c r="K15">
        <v>12.343</v>
      </c>
      <c r="L15">
        <v>11.973000000000001</v>
      </c>
      <c r="M15">
        <v>12.331</v>
      </c>
      <c r="N15">
        <v>13.487</v>
      </c>
    </row>
    <row r="17" spans="4:14" x14ac:dyDescent="0.2">
      <c r="D17" t="s">
        <v>149</v>
      </c>
      <c r="G17">
        <f t="shared" ref="G17:N17" si="4">F15/(G10*G13*4)*12</f>
        <v>0</v>
      </c>
      <c r="H17">
        <f t="shared" si="4"/>
        <v>-370.67414645103611</v>
      </c>
      <c r="I17">
        <f t="shared" si="4"/>
        <v>30.271797090766626</v>
      </c>
      <c r="J17">
        <f t="shared" si="4"/>
        <v>16.255995169357057</v>
      </c>
      <c r="K17">
        <f t="shared" si="4"/>
        <v>26.122594631207704</v>
      </c>
      <c r="L17">
        <f t="shared" si="4"/>
        <v>34.881940038311768</v>
      </c>
      <c r="M17">
        <f t="shared" si="4"/>
        <v>27.726998733797934</v>
      </c>
      <c r="N17">
        <f t="shared" si="4"/>
        <v>16.436368755217774</v>
      </c>
    </row>
    <row r="19" spans="4:14" x14ac:dyDescent="0.2">
      <c r="N19">
        <f>MEDIAN(K17:N17)</f>
        <v>26.924796682502819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4:N17"/>
  <sheetViews>
    <sheetView workbookViewId="0">
      <selection activeCell="D4" sqref="D4:N15"/>
    </sheetView>
  </sheetViews>
  <sheetFormatPr baseColWidth="10" defaultRowHeight="16" x14ac:dyDescent="0.2"/>
  <sheetData>
    <row r="4" spans="4:14" x14ac:dyDescent="0.2">
      <c r="D4" t="s">
        <v>143</v>
      </c>
      <c r="F4">
        <v>15.539</v>
      </c>
      <c r="G4">
        <v>17.292000000000002</v>
      </c>
      <c r="H4">
        <v>21.298999999999999</v>
      </c>
      <c r="I4">
        <v>19.027000000000001</v>
      </c>
      <c r="J4">
        <v>21.256</v>
      </c>
      <c r="K4">
        <v>23.568999999999999</v>
      </c>
      <c r="L4">
        <v>28.132000000000001</v>
      </c>
      <c r="M4">
        <v>26.513999999999999</v>
      </c>
      <c r="N4">
        <v>27.919</v>
      </c>
    </row>
    <row r="5" spans="4:14" x14ac:dyDescent="0.2">
      <c r="D5" t="s">
        <v>144</v>
      </c>
      <c r="K5">
        <f>K4-J4</f>
        <v>2.3129999999999988</v>
      </c>
      <c r="L5">
        <f t="shared" ref="L5:N5" si="0">L4-K4</f>
        <v>4.5630000000000024</v>
      </c>
      <c r="M5">
        <f t="shared" si="0"/>
        <v>-1.6180000000000021</v>
      </c>
      <c r="N5">
        <f t="shared" si="0"/>
        <v>1.4050000000000011</v>
      </c>
    </row>
    <row r="7" spans="4:14" x14ac:dyDescent="0.2">
      <c r="D7" t="s">
        <v>145</v>
      </c>
      <c r="F7">
        <v>9.6980000000000004</v>
      </c>
      <c r="G7">
        <v>12.092000000000001</v>
      </c>
      <c r="H7">
        <v>13.499000000000001</v>
      </c>
      <c r="I7">
        <v>15.233000000000001</v>
      </c>
      <c r="J7">
        <v>17.332999999999998</v>
      </c>
      <c r="K7">
        <v>19.149000000000001</v>
      </c>
      <c r="L7">
        <v>20.648</v>
      </c>
      <c r="M7">
        <v>21.968</v>
      </c>
      <c r="N7">
        <v>23.69</v>
      </c>
    </row>
    <row r="8" spans="4:14" x14ac:dyDescent="0.2">
      <c r="F8">
        <f t="shared" ref="F8:K8" si="1">F7-E7</f>
        <v>9.6980000000000004</v>
      </c>
      <c r="G8">
        <f t="shared" si="1"/>
        <v>2.3940000000000001</v>
      </c>
      <c r="H8">
        <f t="shared" si="1"/>
        <v>1.407</v>
      </c>
      <c r="I8">
        <f t="shared" si="1"/>
        <v>1.734</v>
      </c>
      <c r="J8">
        <f t="shared" si="1"/>
        <v>2.0999999999999979</v>
      </c>
      <c r="K8">
        <f t="shared" si="1"/>
        <v>1.8160000000000025</v>
      </c>
      <c r="L8">
        <f t="shared" ref="L8:N8" si="2">L7-K7</f>
        <v>1.4989999999999988</v>
      </c>
      <c r="M8">
        <f t="shared" si="2"/>
        <v>1.3200000000000003</v>
      </c>
      <c r="N8">
        <f t="shared" si="2"/>
        <v>1.7220000000000013</v>
      </c>
    </row>
    <row r="10" spans="4:14" x14ac:dyDescent="0.2">
      <c r="D10" t="s">
        <v>146</v>
      </c>
      <c r="F10">
        <v>2.544</v>
      </c>
      <c r="G10">
        <v>2.9510000000000001</v>
      </c>
      <c r="H10">
        <v>3.3919999999999999</v>
      </c>
      <c r="I10">
        <v>3.383</v>
      </c>
      <c r="J10">
        <v>3.9489999999999998</v>
      </c>
      <c r="K10">
        <v>3.806</v>
      </c>
      <c r="L10">
        <v>4.6639999999999997</v>
      </c>
      <c r="M10">
        <v>5.0289999999999999</v>
      </c>
      <c r="N10">
        <v>5.3849999999999998</v>
      </c>
    </row>
    <row r="11" spans="4:14" x14ac:dyDescent="0.2">
      <c r="D11" t="s">
        <v>147</v>
      </c>
      <c r="F11" s="3">
        <f t="shared" ref="F11:N11" si="3">(F7-F10)/F7</f>
        <v>0.73767787172612909</v>
      </c>
      <c r="G11" s="3">
        <f t="shared" si="3"/>
        <v>0.75595434998346012</v>
      </c>
      <c r="H11" s="3">
        <f t="shared" si="3"/>
        <v>0.74872212756500489</v>
      </c>
      <c r="I11" s="3">
        <f t="shared" si="3"/>
        <v>0.77791636578480938</v>
      </c>
      <c r="J11" s="3">
        <f t="shared" si="3"/>
        <v>0.77216869555183754</v>
      </c>
      <c r="K11" s="3">
        <f t="shared" si="3"/>
        <v>0.80124288474593974</v>
      </c>
      <c r="L11" s="3">
        <f t="shared" si="3"/>
        <v>0.77411855869817903</v>
      </c>
      <c r="M11" s="3">
        <f t="shared" si="3"/>
        <v>0.77107611070648219</v>
      </c>
      <c r="N11" s="3">
        <f t="shared" si="3"/>
        <v>0.77268889826931186</v>
      </c>
    </row>
    <row r="13" spans="4:14" x14ac:dyDescent="0.2">
      <c r="D13" t="s">
        <v>148</v>
      </c>
      <c r="F13">
        <v>8.6069999999999993</v>
      </c>
      <c r="G13">
        <v>7.8579999999999997</v>
      </c>
      <c r="H13">
        <v>9.2140000000000004</v>
      </c>
      <c r="I13">
        <v>9.4410000000000007</v>
      </c>
      <c r="J13">
        <v>11.726000000000001</v>
      </c>
      <c r="K13">
        <v>9.8620000000000001</v>
      </c>
      <c r="L13">
        <v>10.414999999999999</v>
      </c>
      <c r="M13">
        <v>12.747</v>
      </c>
    </row>
    <row r="15" spans="4:14" x14ac:dyDescent="0.2">
      <c r="D15" t="s">
        <v>149</v>
      </c>
      <c r="G15">
        <f t="shared" ref="G15:N15" si="4">F13/(G8*G11*4)*12</f>
        <v>14.267679372372513</v>
      </c>
      <c r="H15">
        <f t="shared" si="4"/>
        <v>22.377857985651605</v>
      </c>
      <c r="I15">
        <f t="shared" si="4"/>
        <v>20.492146934723255</v>
      </c>
      <c r="J15">
        <f t="shared" si="4"/>
        <v>17.466575548629514</v>
      </c>
      <c r="K15">
        <f t="shared" si="4"/>
        <v>24.176371164396137</v>
      </c>
      <c r="L15">
        <f t="shared" si="4"/>
        <v>25.496298833857225</v>
      </c>
      <c r="M15">
        <f t="shared" si="4"/>
        <v>30.697948252821611</v>
      </c>
      <c r="N15">
        <f t="shared" si="4"/>
        <v>28.74030819248371</v>
      </c>
    </row>
    <row r="17" spans="11:14" x14ac:dyDescent="0.2">
      <c r="K17">
        <f>MEDIAN(H15:K15)</f>
        <v>21.43500246018743</v>
      </c>
      <c r="L17">
        <f>MEDIAN(I15:L15)</f>
        <v>22.334259049559698</v>
      </c>
      <c r="M17">
        <f>MEDIAN(J15:M15)</f>
        <v>24.836334999126681</v>
      </c>
      <c r="N17">
        <f>MEDIAN(K15:N15)</f>
        <v>27.118303513170467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ipo_db</vt:lpstr>
      <vt:lpstr>Sheet1</vt:lpstr>
      <vt:lpstr>NET</vt:lpstr>
      <vt:lpstr>ZM</vt:lpstr>
      <vt:lpstr>ESTC</vt:lpstr>
      <vt:lpstr>DDOG</vt:lpstr>
      <vt:lpstr>FSLY</vt:lpstr>
      <vt:lpstr>WK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Ramu Arunachalam</cp:lastModifiedBy>
  <dcterms:modified xsi:type="dcterms:W3CDTF">2020-04-21T19:17:43Z</dcterms:modified>
</cp:coreProperties>
</file>