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worksheets/sheet1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480" yWindow="50" windowWidth="9540" windowHeight="4340" tabRatio="698"/>
  </bookViews>
  <sheets>
    <sheet name="consolidate eg1&amp;eg2" sheetId="18" r:id="rId1"/>
    <sheet name="consolidation eg (2)" sheetId="17" r:id="rId2"/>
    <sheet name="Simple calculation" sheetId="1" r:id="rId3"/>
    <sheet name="conditional formating&amp;agg fun" sheetId="2" r:id="rId4"/>
    <sheet name="decision making with conditiona" sheetId="3" r:id="rId5"/>
    <sheet name="PIVOT" sheetId="5" r:id="rId6"/>
    <sheet name="dataset for pivottable" sheetId="4" r:id="rId7"/>
    <sheet name="import txt(vlookup,match index)" sheetId="6" r:id="rId8"/>
    <sheet name="pivottable-import txt" sheetId="7" r:id="rId9"/>
    <sheet name="loan calculation" sheetId="8" r:id="rId10"/>
    <sheet name="school supplies" sheetId="9" r:id="rId11"/>
    <sheet name="cat-dog" sheetId="10" r:id="rId12"/>
    <sheet name="vacation" sheetId="11" r:id="rId13"/>
    <sheet name="printer" sheetId="12" r:id="rId14"/>
    <sheet name="phhone" sheetId="13" r:id="rId15"/>
    <sheet name="consolidation eg" sheetId="14" r:id="rId16"/>
    <sheet name="Sheet2" sheetId="16" r:id="rId17"/>
  </sheets>
  <calcPr calcId="125725" calcMode="manual"/>
  <pivotCaches>
    <pivotCache cacheId="0" r:id="rId18"/>
    <pivotCache cacheId="1" r:id="rId19"/>
  </pivotCaches>
  <fileRecoveryPr repairLoad="1"/>
</workbook>
</file>

<file path=xl/calcChain.xml><?xml version="1.0" encoding="utf-8"?>
<calcChain xmlns="http://schemas.openxmlformats.org/spreadsheetml/2006/main">
  <c r="K14" i="13"/>
  <c r="J14"/>
  <c r="I14"/>
  <c r="D14"/>
  <c r="C14"/>
  <c r="B14"/>
  <c r="K12"/>
  <c r="J12"/>
  <c r="I12"/>
  <c r="D12"/>
  <c r="C12"/>
  <c r="B12"/>
  <c r="H18" i="12"/>
  <c r="B18"/>
  <c r="I13"/>
  <c r="H13" s="1"/>
  <c r="G13"/>
  <c r="D13"/>
  <c r="C13"/>
  <c r="B13"/>
  <c r="I11"/>
  <c r="H11"/>
  <c r="G11" l="1"/>
  <c r="D11"/>
  <c r="C11"/>
  <c r="B11"/>
  <c r="H9" s="1"/>
  <c r="G9" s="1"/>
  <c r="D9" s="1"/>
  <c r="C9" s="1"/>
  <c r="B9" s="1"/>
  <c r="H8"/>
  <c r="G8"/>
  <c r="B8"/>
  <c r="G7"/>
  <c r="I6"/>
  <c r="H6"/>
  <c r="G6"/>
  <c r="D6"/>
  <c r="C6"/>
  <c r="B6"/>
  <c r="D26" i="11" s="1"/>
  <c r="C26" s="1"/>
  <c r="B26" s="1"/>
  <c r="D24"/>
  <c r="C24"/>
  <c r="B24"/>
  <c r="D19" s="1"/>
  <c r="C19" s="1"/>
  <c r="B19" s="1"/>
  <c r="D17"/>
  <c r="C17"/>
  <c r="B17"/>
  <c r="C17" i="10"/>
  <c r="B17"/>
  <c r="C15"/>
  <c r="B15"/>
  <c r="C8"/>
  <c r="B8"/>
  <c r="I17" i="9"/>
  <c r="H17"/>
  <c r="G17"/>
  <c r="F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  <c r="G5" i="8"/>
  <c r="F5"/>
  <c r="E5"/>
  <c r="G4"/>
  <c r="F4"/>
  <c r="E4"/>
  <c r="G3"/>
  <c r="F3"/>
  <c r="E3"/>
  <c r="G2" l="1"/>
  <c r="F2"/>
  <c r="E2"/>
  <c r="M68" i="6"/>
  <c r="K68" s="1"/>
  <c r="M67"/>
  <c r="K67" s="1"/>
  <c r="M66"/>
  <c r="K66" s="1"/>
  <c r="M65"/>
  <c r="K65" s="1"/>
  <c r="F65"/>
  <c r="M64"/>
  <c r="K64"/>
  <c r="F64"/>
  <c r="M63"/>
  <c r="K63"/>
  <c r="F63"/>
  <c r="M62"/>
  <c r="K62" s="1"/>
  <c r="F62"/>
  <c r="M61"/>
  <c r="K61" s="1"/>
  <c r="F61"/>
  <c r="M60"/>
  <c r="K60"/>
  <c r="F60"/>
  <c r="M59"/>
  <c r="K59"/>
  <c r="F59"/>
  <c r="M58"/>
  <c r="F58"/>
  <c r="F57"/>
  <c r="F56"/>
  <c r="N53"/>
  <c r="M53"/>
  <c r="I53" l="1"/>
  <c r="G53"/>
  <c r="F53"/>
  <c r="E53" s="1"/>
  <c r="D53"/>
  <c r="C53" s="1"/>
  <c r="B53"/>
  <c r="N52"/>
  <c r="M52"/>
  <c r="I52"/>
  <c r="G52" s="1"/>
  <c r="F52"/>
  <c r="E52"/>
  <c r="D52"/>
  <c r="C52" s="1"/>
  <c r="B52"/>
  <c r="N51"/>
  <c r="M51"/>
  <c r="I51"/>
  <c r="G51" s="1"/>
  <c r="F51"/>
  <c r="E51" s="1"/>
  <c r="D51"/>
  <c r="C51" s="1"/>
  <c r="B51"/>
  <c r="N50" s="1"/>
  <c r="M50"/>
  <c r="I50"/>
  <c r="G50" s="1"/>
  <c r="F50"/>
  <c r="E50" s="1"/>
  <c r="D50"/>
  <c r="C50"/>
  <c r="B50"/>
  <c r="N49"/>
  <c r="M49"/>
  <c r="I49"/>
  <c r="G49"/>
  <c r="F49"/>
  <c r="E49" s="1"/>
  <c r="D49"/>
  <c r="C49" s="1"/>
  <c r="B49"/>
  <c r="N48"/>
  <c r="M48"/>
  <c r="I48"/>
  <c r="G48" s="1"/>
  <c r="F48"/>
  <c r="E48"/>
  <c r="D48"/>
  <c r="C48" s="1"/>
  <c r="B48"/>
  <c r="N47"/>
  <c r="M47"/>
  <c r="I47"/>
  <c r="G47" s="1"/>
  <c r="F47"/>
  <c r="E47"/>
  <c r="D47"/>
  <c r="C47" s="1"/>
  <c r="B47"/>
  <c r="N46"/>
  <c r="M46"/>
  <c r="I46"/>
  <c r="G46" s="1"/>
  <c r="F46"/>
  <c r="E46"/>
  <c r="D46"/>
  <c r="C46" s="1"/>
  <c r="B46"/>
  <c r="N45"/>
  <c r="M45"/>
  <c r="I45"/>
  <c r="G45"/>
  <c r="F45"/>
  <c r="E45" s="1"/>
  <c r="D45"/>
  <c r="C45" s="1"/>
  <c r="B45"/>
  <c r="N44" s="1"/>
  <c r="M44"/>
  <c r="I44"/>
  <c r="G44" s="1"/>
  <c r="F44"/>
  <c r="E44"/>
  <c r="D44"/>
  <c r="C44" s="1"/>
  <c r="B44"/>
  <c r="N43"/>
  <c r="M43"/>
  <c r="I43" s="1"/>
  <c r="G43" s="1"/>
  <c r="F43"/>
  <c r="E43" s="1"/>
  <c r="D43"/>
  <c r="C43" s="1"/>
  <c r="B43"/>
  <c r="N42"/>
  <c r="M42"/>
  <c r="I42"/>
  <c r="G42" s="1"/>
  <c r="F42"/>
  <c r="E42" s="1"/>
  <c r="D42"/>
  <c r="C42" s="1"/>
  <c r="B42"/>
  <c r="N41"/>
  <c r="M41"/>
  <c r="I41"/>
  <c r="G41" s="1"/>
  <c r="F41"/>
  <c r="E41" s="1"/>
  <c r="D41"/>
  <c r="C41" s="1"/>
  <c r="B41"/>
  <c r="N40" s="1"/>
  <c r="M40"/>
  <c r="I40"/>
  <c r="G40"/>
  <c r="F40"/>
  <c r="E40"/>
  <c r="D40"/>
  <c r="C40"/>
  <c r="B40"/>
  <c r="N39"/>
  <c r="M39"/>
  <c r="I39"/>
  <c r="G39" s="1"/>
  <c r="F39"/>
  <c r="E39" s="1"/>
  <c r="D39"/>
  <c r="C39" s="1"/>
  <c r="B39"/>
  <c r="N38"/>
  <c r="M38"/>
  <c r="I38" s="1"/>
  <c r="G38"/>
  <c r="F38"/>
  <c r="E38" s="1"/>
  <c r="D38"/>
  <c r="C38"/>
  <c r="B38"/>
  <c r="N37"/>
  <c r="M37"/>
  <c r="I37"/>
  <c r="G37" s="1"/>
  <c r="F37"/>
  <c r="E37" s="1"/>
  <c r="D37"/>
  <c r="C37" s="1"/>
  <c r="B37"/>
  <c r="N36" s="1"/>
  <c r="M36"/>
  <c r="I36"/>
  <c r="G36"/>
  <c r="F36"/>
  <c r="E36"/>
  <c r="D36"/>
  <c r="C36"/>
  <c r="B36"/>
  <c r="N35" s="1"/>
  <c r="M35"/>
  <c r="I35"/>
  <c r="G35" s="1"/>
  <c r="F35"/>
  <c r="E35"/>
  <c r="D35"/>
  <c r="C35" s="1"/>
  <c r="B35"/>
  <c r="N34"/>
  <c r="M34"/>
  <c r="I34"/>
  <c r="G34"/>
  <c r="F34"/>
  <c r="E34" s="1"/>
  <c r="D34"/>
  <c r="C34"/>
  <c r="B34"/>
  <c r="N33"/>
  <c r="M33"/>
  <c r="I33" s="1"/>
  <c r="G33" s="1"/>
  <c r="F33"/>
  <c r="E33" s="1"/>
  <c r="D33"/>
  <c r="C33" s="1"/>
  <c r="B33"/>
  <c r="N32" s="1"/>
  <c r="M32"/>
  <c r="I32" s="1"/>
  <c r="G32"/>
  <c r="F32"/>
  <c r="E32"/>
  <c r="D32"/>
  <c r="C32"/>
  <c r="B32"/>
  <c r="N31" s="1"/>
  <c r="M31"/>
  <c r="I31"/>
  <c r="G31" s="1"/>
  <c r="F31"/>
  <c r="E31"/>
  <c r="D31"/>
  <c r="C31" s="1"/>
  <c r="B31"/>
  <c r="N30"/>
  <c r="M30"/>
  <c r="I30"/>
  <c r="G30"/>
  <c r="F30"/>
  <c r="E30" s="1"/>
  <c r="D30"/>
  <c r="C30"/>
  <c r="B30"/>
  <c r="N29"/>
  <c r="M29"/>
  <c r="I29" s="1"/>
  <c r="G29" s="1"/>
  <c r="F29"/>
  <c r="E29" s="1"/>
  <c r="D29"/>
  <c r="C29" s="1"/>
  <c r="B29"/>
  <c r="N28" s="1"/>
  <c r="M28"/>
  <c r="I28" s="1"/>
  <c r="G28"/>
  <c r="F28"/>
  <c r="E28"/>
  <c r="D28"/>
  <c r="C28"/>
  <c r="B28"/>
  <c r="N27"/>
  <c r="M27"/>
  <c r="I27"/>
  <c r="G27" s="1"/>
  <c r="F27"/>
  <c r="E27"/>
  <c r="D27"/>
  <c r="C27" s="1"/>
  <c r="B27"/>
  <c r="N26"/>
  <c r="M26"/>
  <c r="I26" s="1"/>
  <c r="G26"/>
  <c r="F26"/>
  <c r="E26" s="1"/>
  <c r="D26"/>
  <c r="C26"/>
  <c r="B26"/>
  <c r="N25"/>
  <c r="M25"/>
  <c r="I25" s="1"/>
  <c r="G25" s="1"/>
  <c r="F25"/>
  <c r="E25" s="1"/>
  <c r="D25"/>
  <c r="C25" s="1"/>
  <c r="B25"/>
  <c r="N24"/>
  <c r="M24"/>
  <c r="I24"/>
  <c r="G24" s="1"/>
  <c r="F24"/>
  <c r="E24"/>
  <c r="D24"/>
  <c r="C24" s="1"/>
  <c r="B24"/>
  <c r="N23"/>
  <c r="M23"/>
  <c r="I23"/>
  <c r="G23" s="1"/>
  <c r="F23"/>
  <c r="E23"/>
  <c r="D23"/>
  <c r="C23" s="1"/>
  <c r="B23"/>
  <c r="N22"/>
  <c r="M22"/>
  <c r="I22"/>
  <c r="G22" s="1"/>
  <c r="F22"/>
  <c r="E22"/>
  <c r="D22"/>
  <c r="C22" s="1"/>
  <c r="B22"/>
  <c r="N21"/>
  <c r="M21"/>
  <c r="I21" s="1"/>
  <c r="G21" s="1"/>
  <c r="F21"/>
  <c r="E21" s="1"/>
  <c r="D21"/>
  <c r="C21" s="1"/>
  <c r="B21"/>
  <c r="N20" s="1"/>
  <c r="M20"/>
  <c r="I20"/>
  <c r="G20" s="1"/>
  <c r="F20"/>
  <c r="E20"/>
  <c r="D20"/>
  <c r="C20" s="1"/>
  <c r="B20"/>
  <c r="N19"/>
  <c r="M19"/>
  <c r="I19" s="1"/>
  <c r="G19" s="1"/>
  <c r="F19"/>
  <c r="E19"/>
  <c r="D19"/>
  <c r="C19" s="1"/>
  <c r="B19"/>
  <c r="N18"/>
  <c r="M18"/>
  <c r="I18" s="1"/>
  <c r="G18" s="1"/>
  <c r="F18"/>
  <c r="E18"/>
  <c r="D18"/>
  <c r="C18" s="1"/>
  <c r="B18"/>
  <c r="N17"/>
  <c r="M17"/>
  <c r="I17" s="1"/>
  <c r="G17" s="1"/>
  <c r="F17"/>
  <c r="E17" s="1"/>
  <c r="D17"/>
  <c r="C17" s="1"/>
  <c r="B17"/>
  <c r="N16" s="1"/>
  <c r="M16"/>
  <c r="I16"/>
  <c r="G16" s="1"/>
  <c r="F16"/>
  <c r="E16"/>
  <c r="D16"/>
  <c r="C16" s="1"/>
  <c r="B16"/>
  <c r="N15"/>
  <c r="M15"/>
  <c r="I15"/>
  <c r="G15" s="1"/>
  <c r="F15"/>
  <c r="E15"/>
  <c r="D15"/>
  <c r="C15" s="1"/>
  <c r="B15"/>
  <c r="N14"/>
  <c r="M14"/>
  <c r="I14" s="1"/>
  <c r="G14" s="1"/>
  <c r="F14"/>
  <c r="E14"/>
  <c r="D14"/>
  <c r="C14" s="1"/>
  <c r="B14"/>
  <c r="N13"/>
  <c r="M13"/>
  <c r="I13" s="1"/>
  <c r="G13" s="1"/>
  <c r="F13"/>
  <c r="E13" s="1"/>
  <c r="D13"/>
  <c r="C13" s="1"/>
  <c r="B13"/>
  <c r="N12" s="1"/>
  <c r="M12"/>
  <c r="I12"/>
  <c r="G12" s="1"/>
  <c r="F12"/>
  <c r="E12"/>
  <c r="D12"/>
  <c r="C12" s="1"/>
  <c r="B12"/>
  <c r="N11"/>
  <c r="M11"/>
  <c r="I11" s="1"/>
  <c r="G11" s="1"/>
  <c r="F11"/>
  <c r="E11"/>
  <c r="D11"/>
  <c r="C11" s="1"/>
  <c r="B11"/>
  <c r="N10"/>
  <c r="M10"/>
  <c r="I10" l="1"/>
  <c r="G10" s="1"/>
  <c r="F10"/>
  <c r="E10"/>
  <c r="D10"/>
  <c r="C10" s="1"/>
  <c r="B10"/>
  <c r="N9"/>
  <c r="M9"/>
  <c r="I9" s="1"/>
  <c r="G9" s="1"/>
  <c r="F9"/>
  <c r="E9" s="1"/>
  <c r="D9"/>
  <c r="C9" s="1"/>
  <c r="B9"/>
  <c r="N8" s="1"/>
  <c r="M8"/>
  <c r="I8"/>
  <c r="G8" s="1"/>
  <c r="F8"/>
  <c r="E8"/>
  <c r="D8"/>
  <c r="C8" s="1"/>
  <c r="B8"/>
  <c r="N7"/>
  <c r="M7"/>
  <c r="I7" s="1"/>
  <c r="G7" s="1"/>
  <c r="F7"/>
  <c r="E7"/>
  <c r="D7"/>
  <c r="C7" s="1"/>
  <c r="B7"/>
  <c r="N6"/>
  <c r="M6"/>
  <c r="I6" s="1"/>
  <c r="G6" s="1"/>
  <c r="F6"/>
  <c r="E6"/>
  <c r="D6"/>
  <c r="C6" s="1"/>
  <c r="B6"/>
  <c r="N5"/>
  <c r="M5"/>
  <c r="I5" s="1"/>
  <c r="G5" s="1"/>
  <c r="F5"/>
  <c r="E5" s="1"/>
  <c r="D5"/>
  <c r="C5" s="1"/>
  <c r="B5"/>
  <c r="N4" s="1"/>
  <c r="M4"/>
  <c r="I4"/>
  <c r="G4" s="1"/>
  <c r="F4"/>
  <c r="E4"/>
  <c r="D4"/>
  <c r="C4" s="1"/>
  <c r="B4"/>
  <c r="N3"/>
  <c r="M3"/>
  <c r="I3" s="1"/>
  <c r="G3" s="1"/>
  <c r="F3"/>
  <c r="E3" s="1"/>
  <c r="D3"/>
  <c r="C3" s="1"/>
  <c r="B3"/>
  <c r="N2"/>
  <c r="M2"/>
  <c r="I2" s="1"/>
  <c r="G2" s="1"/>
  <c r="F2"/>
  <c r="E2" s="1"/>
  <c r="D2"/>
  <c r="C2" s="1"/>
  <c r="B2" l="1"/>
  <c r="G176" i="4"/>
  <c r="G175"/>
  <c r="G174"/>
  <c r="H172"/>
  <c r="G172"/>
  <c r="H171"/>
  <c r="G171"/>
  <c r="H170"/>
  <c r="G170"/>
  <c r="H169"/>
  <c r="G169"/>
  <c r="H168"/>
  <c r="G168"/>
  <c r="H167"/>
  <c r="G167"/>
  <c r="H166"/>
  <c r="G166"/>
  <c r="H165"/>
  <c r="G165"/>
  <c r="H164"/>
  <c r="G164"/>
  <c r="H163"/>
  <c r="G163"/>
  <c r="H162"/>
  <c r="G162"/>
  <c r="H161"/>
  <c r="G161"/>
  <c r="H160"/>
  <c r="G160"/>
  <c r="H159"/>
  <c r="G159"/>
  <c r="H158"/>
  <c r="G15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2"/>
  <c r="G2"/>
  <c r="K10" i="3"/>
  <c r="I10"/>
  <c r="G10"/>
  <c r="E10"/>
  <c r="C10"/>
  <c r="K9" s="1"/>
  <c r="I9"/>
  <c r="G9"/>
  <c r="E9"/>
  <c r="C9"/>
  <c r="K8" s="1"/>
  <c r="I8"/>
  <c r="G8"/>
  <c r="E8"/>
  <c r="C8"/>
  <c r="K7" s="1"/>
  <c r="I7"/>
  <c r="G7"/>
  <c r="E7"/>
  <c r="C7"/>
  <c r="K6" l="1"/>
  <c r="I6"/>
  <c r="G6"/>
  <c r="E6"/>
  <c r="C6"/>
  <c r="J11" i="2"/>
  <c r="I11"/>
  <c r="H11"/>
  <c r="G11"/>
  <c r="E11"/>
  <c r="D11"/>
  <c r="C11"/>
  <c r="B11"/>
  <c r="J10"/>
  <c r="I10"/>
  <c r="H10"/>
  <c r="G10"/>
  <c r="E10"/>
  <c r="D10"/>
  <c r="C10"/>
  <c r="B10"/>
  <c r="J9"/>
  <c r="I9"/>
  <c r="H9"/>
  <c r="G9"/>
  <c r="E9"/>
  <c r="D9"/>
  <c r="C9"/>
  <c r="B9"/>
  <c r="L7"/>
  <c r="J7"/>
  <c r="I7"/>
  <c r="H7"/>
  <c r="G7"/>
  <c r="L6"/>
  <c r="J6"/>
  <c r="I6"/>
  <c r="H6"/>
  <c r="G6"/>
  <c r="L5"/>
  <c r="J5"/>
  <c r="I5"/>
  <c r="H5"/>
  <c r="G5"/>
  <c r="L4"/>
  <c r="J4"/>
  <c r="I4"/>
  <c r="H4"/>
  <c r="G4"/>
  <c r="V12" i="1"/>
  <c r="U12"/>
  <c r="T12"/>
  <c r="S12" l="1"/>
  <c r="R12"/>
  <c r="Q12"/>
  <c r="P12"/>
  <c r="O12"/>
  <c r="N12"/>
  <c r="M12"/>
  <c r="L12" l="1"/>
  <c r="K12"/>
  <c r="J12" s="1"/>
  <c r="I12"/>
  <c r="H12"/>
  <c r="G12"/>
  <c r="F12"/>
  <c r="E12"/>
  <c r="D12"/>
  <c r="C12"/>
  <c r="B12"/>
  <c r="V11"/>
  <c r="U11"/>
  <c r="T11"/>
  <c r="S11"/>
  <c r="R11"/>
  <c r="Q11"/>
  <c r="P11"/>
  <c r="O11"/>
  <c r="N11"/>
  <c r="M11"/>
  <c r="L11" s="1"/>
  <c r="K11"/>
  <c r="J11"/>
  <c r="I11"/>
  <c r="H11"/>
  <c r="G11" s="1"/>
  <c r="F11"/>
  <c r="E11"/>
  <c r="D11"/>
  <c r="C11"/>
  <c r="B11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V7"/>
  <c r="U7"/>
  <c r="T7"/>
  <c r="S7"/>
  <c r="R7"/>
  <c r="Q7"/>
  <c r="P7"/>
  <c r="O7"/>
  <c r="N7" s="1"/>
  <c r="M7" s="1"/>
  <c r="L7" s="1"/>
  <c r="K7" s="1"/>
  <c r="J7"/>
  <c r="I7"/>
  <c r="H7"/>
  <c r="G7"/>
  <c r="V6"/>
  <c r="U6"/>
  <c r="T6"/>
  <c r="S6"/>
  <c r="R6"/>
  <c r="Q6"/>
  <c r="P6"/>
  <c r="O6"/>
  <c r="N6" s="1"/>
  <c r="M6" s="1"/>
  <c r="L6" s="1"/>
  <c r="K6" s="1"/>
  <c r="J6"/>
  <c r="I6"/>
  <c r="H6"/>
  <c r="G6"/>
  <c r="V5"/>
  <c r="U5"/>
  <c r="T5"/>
  <c r="S5"/>
  <c r="R5"/>
  <c r="Q5"/>
  <c r="P5"/>
  <c r="O5"/>
  <c r="N5"/>
  <c r="M5" s="1"/>
  <c r="L5" s="1"/>
  <c r="K5" s="1"/>
  <c r="J5"/>
  <c r="I5"/>
  <c r="H5"/>
  <c r="G5"/>
  <c r="V4"/>
  <c r="U4"/>
  <c r="T4"/>
  <c r="S4"/>
  <c r="R4"/>
  <c r="Q4"/>
  <c r="P4"/>
  <c r="O4"/>
  <c r="N4"/>
  <c r="M4"/>
  <c r="L4"/>
  <c r="K4"/>
  <c r="J4"/>
  <c r="I4"/>
  <c r="H4"/>
  <c r="G4"/>
  <c r="V3" s="1"/>
  <c r="U3" s="1"/>
  <c r="T3"/>
  <c r="R3" s="1"/>
  <c r="Q3"/>
  <c r="P3"/>
  <c r="N3" s="1"/>
  <c r="M3" s="1"/>
  <c r="L3"/>
  <c r="J3" s="1"/>
  <c r="I3" s="1"/>
  <c r="H3"/>
  <c r="E3" s="1"/>
  <c r="D3" s="1"/>
  <c r="C3"/>
</calcChain>
</file>

<file path=xl/sharedStrings.xml><?xml version="1.0" encoding="utf-8"?>
<sst xmlns="http://schemas.openxmlformats.org/spreadsheetml/2006/main" count="1334" uniqueCount="325">
  <si>
    <t>my first excel work</t>
  </si>
  <si>
    <t>name</t>
  </si>
  <si>
    <t>hours worked</t>
  </si>
  <si>
    <t>pay</t>
  </si>
  <si>
    <t>raahija</t>
  </si>
  <si>
    <t>amaya</t>
  </si>
  <si>
    <t>ayyad</t>
  </si>
  <si>
    <t>shajir</t>
  </si>
  <si>
    <t>min</t>
  </si>
  <si>
    <t>max</t>
  </si>
  <si>
    <t>avg</t>
  </si>
  <si>
    <t>total</t>
  </si>
  <si>
    <t>wage</t>
  </si>
  <si>
    <t>bonus</t>
  </si>
  <si>
    <t>overtime</t>
  </si>
  <si>
    <t>total pay</t>
  </si>
  <si>
    <t xml:space="preserve"> </t>
  </si>
  <si>
    <t>gradebook</t>
  </si>
  <si>
    <t>points</t>
  </si>
  <si>
    <t>safety test</t>
  </si>
  <si>
    <t>phylosophy test</t>
  </si>
  <si>
    <t>financial skill test</t>
  </si>
  <si>
    <t>drug test</t>
  </si>
  <si>
    <t>emp fired?</t>
  </si>
  <si>
    <t>carrer decision</t>
  </si>
  <si>
    <t xml:space="preserve">job </t>
  </si>
  <si>
    <t>job market</t>
  </si>
  <si>
    <t>environment</t>
  </si>
  <si>
    <t>my talent</t>
  </si>
  <si>
    <t>schooling</t>
  </si>
  <si>
    <t>macD</t>
  </si>
  <si>
    <t>doctor</t>
  </si>
  <si>
    <t>nfl</t>
  </si>
  <si>
    <t>engineer</t>
  </si>
  <si>
    <t>truck driver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</si>
  <si>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</si>
  <si>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</si>
  <si>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</si>
  <si>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</si>
  <si>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</si>
  <si>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</si>
  <si>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</si>
  <si>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</si>
  <si>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</si>
  <si>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</si>
  <si>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</si>
  <si>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</si>
  <si>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</si>
  <si>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</si>
  <si>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</si>
  <si>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</si>
  <si>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</si>
  <si>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</si>
  <si>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</si>
  <si>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</si>
  <si>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</si>
  <si>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</si>
  <si>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</si>
  <si>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</si>
  <si>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</si>
  <si>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</si>
  <si>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</si>
  <si>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</si>
  <si>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</si>
  <si>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</si>
  <si>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</si>
  <si>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</si>
  <si>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</si>
  <si>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</si>
  <si>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</si>
  <si>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</si>
  <si>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</si>
  <si>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</si>
  <si>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</si>
  <si>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</si>
  <si>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</si>
  <si>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</si>
  <si>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</si>
  <si>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</si>
  <si>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</si>
  <si>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</si>
  <si>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</si>
  <si>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TOTAL</t>
  </si>
  <si>
    <t>TOAL IF 20%</t>
  </si>
  <si>
    <t>TOTAL IF LESS THAN 20</t>
  </si>
  <si>
    <t>Sum of Product Code</t>
  </si>
  <si>
    <t>Row Labels</t>
  </si>
  <si>
    <t>Grand Total</t>
  </si>
  <si>
    <t>Values</t>
  </si>
  <si>
    <t>Sum of Sale Price</t>
  </si>
  <si>
    <t>Sum of Store Cost</t>
  </si>
  <si>
    <t>Sum of Profit</t>
  </si>
  <si>
    <t>Sum of Commision 10%</t>
  </si>
  <si>
    <t>silverado</t>
  </si>
  <si>
    <t>slv</t>
  </si>
  <si>
    <t>ptcruiser</t>
  </si>
  <si>
    <t>ptc</t>
  </si>
  <si>
    <t>odyssey</t>
  </si>
  <si>
    <t>ody</t>
  </si>
  <si>
    <t>mastang</t>
  </si>
  <si>
    <t>mtg</t>
  </si>
  <si>
    <t>civic</t>
  </si>
  <si>
    <t>civ</t>
  </si>
  <si>
    <t>caravan</t>
  </si>
  <si>
    <t>car</t>
  </si>
  <si>
    <t>toyota</t>
  </si>
  <si>
    <t>ty</t>
  </si>
  <si>
    <t>corola</t>
  </si>
  <si>
    <t>cor</t>
  </si>
  <si>
    <t>hundai</t>
  </si>
  <si>
    <t>hy</t>
  </si>
  <si>
    <t>camero</t>
  </si>
  <si>
    <t>cmr</t>
  </si>
  <si>
    <t>honda</t>
  </si>
  <si>
    <t>ho</t>
  </si>
  <si>
    <t>focus</t>
  </si>
  <si>
    <t>fcs</t>
  </si>
  <si>
    <t>general motors</t>
  </si>
  <si>
    <t>gm</t>
  </si>
  <si>
    <t>elantra</t>
  </si>
  <si>
    <t>ela</t>
  </si>
  <si>
    <t>ford</t>
  </si>
  <si>
    <t>fd</t>
  </si>
  <si>
    <t>camrey</t>
  </si>
  <si>
    <t>cam</t>
  </si>
  <si>
    <t>crysler</t>
  </si>
  <si>
    <t>cr</t>
  </si>
  <si>
    <t>Ewenty</t>
  </si>
  <si>
    <t>Blue</t>
  </si>
  <si>
    <t>HY13ELA052</t>
  </si>
  <si>
    <t>Praulty</t>
  </si>
  <si>
    <t>Black</t>
  </si>
  <si>
    <t>HY13ELA051</t>
  </si>
  <si>
    <t>McCall</t>
  </si>
  <si>
    <t>HY12ELA050</t>
  </si>
  <si>
    <t>Torrens</t>
  </si>
  <si>
    <t>HY11ELA049</t>
  </si>
  <si>
    <t>Bard</t>
  </si>
  <si>
    <t>Red</t>
  </si>
  <si>
    <t>CR04CAR048</t>
  </si>
  <si>
    <t>White</t>
  </si>
  <si>
    <t>CR04CAR047</t>
  </si>
  <si>
    <t>Jones</t>
  </si>
  <si>
    <t>CR00CAR046</t>
  </si>
  <si>
    <t>Hulinski</t>
  </si>
  <si>
    <t>Green</t>
  </si>
  <si>
    <t>CR99CAR045</t>
  </si>
  <si>
    <t>Vizzini</t>
  </si>
  <si>
    <t>CR11PTC044</t>
  </si>
  <si>
    <t>Gaul</t>
  </si>
  <si>
    <t>CR07PTC043</t>
  </si>
  <si>
    <t>CR04PTC042</t>
  </si>
  <si>
    <t>HO14ODY041</t>
  </si>
  <si>
    <t>HO01ODY040</t>
  </si>
  <si>
    <t>Rodriguez</t>
  </si>
  <si>
    <t>HO08ODY039</t>
  </si>
  <si>
    <t>Swartz</t>
  </si>
  <si>
    <t>HO07ODY038</t>
  </si>
  <si>
    <t>Howard</t>
  </si>
  <si>
    <t>HO05ODY037</t>
  </si>
  <si>
    <t>Chan</t>
  </si>
  <si>
    <t>HO13CIV036</t>
  </si>
  <si>
    <t>HO12CIV035</t>
  </si>
  <si>
    <t>Lyon</t>
  </si>
  <si>
    <t>HO11CIV034</t>
  </si>
  <si>
    <t>HO10CIV033</t>
  </si>
  <si>
    <t>HO10CIV032</t>
  </si>
  <si>
    <t>HO01CIV031</t>
  </si>
  <si>
    <t>HO99CIV030</t>
  </si>
  <si>
    <t>TY12CAM029</t>
  </si>
  <si>
    <t>Santos</t>
  </si>
  <si>
    <t>TY12COR028</t>
  </si>
  <si>
    <t>TY14COR027</t>
  </si>
  <si>
    <t>TY03COR026</t>
  </si>
  <si>
    <t>TY02COR025</t>
  </si>
  <si>
    <t>TY09CAM024</t>
  </si>
  <si>
    <t>TY02CAM023</t>
  </si>
  <si>
    <t>TY00CAM022</t>
  </si>
  <si>
    <t>TY98CAM021</t>
  </si>
  <si>
    <t>TY96CAM020</t>
  </si>
  <si>
    <t>GM00SLV019</t>
  </si>
  <si>
    <t>GM98SLV018</t>
  </si>
  <si>
    <t>GM10SLV017</t>
  </si>
  <si>
    <t>GM14CMR016</t>
  </si>
  <si>
    <t>GM12CMR015</t>
  </si>
  <si>
    <t>GM09CMR014</t>
  </si>
  <si>
    <t>FD13FCS013</t>
  </si>
  <si>
    <t>FD13FCS012</t>
  </si>
  <si>
    <t>Yousef</t>
  </si>
  <si>
    <t>FD12FCS011</t>
  </si>
  <si>
    <t>FD13FCS010</t>
  </si>
  <si>
    <t>FD13FCS009</t>
  </si>
  <si>
    <t>FD09FCS008</t>
  </si>
  <si>
    <t>FD06FCS007</t>
  </si>
  <si>
    <t>FD06FCS006</t>
  </si>
  <si>
    <t>FD08MTG005</t>
  </si>
  <si>
    <t>FD08MTG004</t>
  </si>
  <si>
    <t>FD08MTG003</t>
  </si>
  <si>
    <t>FD06MTG002</t>
  </si>
  <si>
    <t>FD06MTG001</t>
  </si>
  <si>
    <t>New Car ID</t>
  </si>
  <si>
    <t>Covered?</t>
  </si>
  <si>
    <t>Warantee Miles</t>
  </si>
  <si>
    <t>Driver</t>
  </si>
  <si>
    <t>Color</t>
  </si>
  <si>
    <t>Miles / Year</t>
  </si>
  <si>
    <t>Miles</t>
  </si>
  <si>
    <t>Age</t>
  </si>
  <si>
    <t>Manufacture Year</t>
  </si>
  <si>
    <t>Model (Full Name)</t>
  </si>
  <si>
    <t>Model</t>
  </si>
  <si>
    <t>Make (Full Name)</t>
  </si>
  <si>
    <t>Make</t>
  </si>
  <si>
    <t>Car ID</t>
  </si>
  <si>
    <t>Sum of Miles / Year</t>
  </si>
  <si>
    <t>loan a</t>
  </si>
  <si>
    <t>loan b</t>
  </si>
  <si>
    <t>loan c</t>
  </si>
  <si>
    <t>loan d</t>
  </si>
  <si>
    <t>principle</t>
  </si>
  <si>
    <t>interest rate</t>
  </si>
  <si>
    <t>month</t>
  </si>
  <si>
    <t>interst paid</t>
  </si>
  <si>
    <t>total loan paid</t>
  </si>
  <si>
    <t>monthly payment</t>
  </si>
  <si>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</si>
  <si>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</si>
  <si>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</si>
  <si>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</si>
  <si>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</si>
  <si>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</si>
  <si>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</si>
  <si>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</si>
  <si>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</si>
  <si>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</si>
  <si>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</si>
  <si>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</si>
  <si>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</si>
  <si>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</si>
  <si>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</si>
  <si>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</si>
  <si>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</si>
  <si>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</si>
  <si>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</si>
  <si>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waltmart</t>
  </si>
  <si>
    <t>dollar trap</t>
  </si>
  <si>
    <t>office repo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</si>
  <si>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</si>
  <si>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</si>
  <si>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</si>
  <si>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</si>
  <si>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</si>
  <si>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</si>
  <si>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</si>
  <si>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</si>
  <si>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Monthly</t>
  </si>
  <si>
    <t>Food</t>
  </si>
  <si>
    <t>Litter</t>
  </si>
  <si>
    <t>Treats</t>
  </si>
  <si>
    <t>Subtotal</t>
  </si>
  <si>
    <t>cat</t>
  </si>
  <si>
    <t>dog</t>
  </si>
  <si>
    <t>yearly total</t>
  </si>
  <si>
    <t>Susan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</si>
  <si>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</si>
  <si>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</si>
  <si>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</si>
  <si>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</si>
  <si>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</si>
  <si>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</si>
  <si>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</si>
  <si>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</si>
  <si>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</si>
  <si>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</si>
  <si>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</si>
  <si>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</si>
  <si>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</si>
  <si>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</si>
  <si>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</si>
  <si>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</si>
  <si>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</si>
  <si>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</si>
  <si>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</si>
  <si>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</si>
  <si>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</si>
  <si>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Total</t>
  </si>
  <si>
    <t>Epsilon</t>
  </si>
  <si>
    <t>HV</t>
  </si>
  <si>
    <t>Zero</t>
  </si>
  <si>
    <t>Purchase Price</t>
  </si>
  <si>
    <t>Cost of Set of Cartridges</t>
  </si>
  <si>
    <t>Pages cartridge can print</t>
  </si>
  <si>
    <t>Cost Per page</t>
  </si>
  <si>
    <t>Pages per year</t>
  </si>
  <si>
    <t>Printing Costs per year</t>
  </si>
  <si>
    <t>Years</t>
  </si>
  <si>
    <t>Total Printing Cost</t>
  </si>
  <si>
    <t>Total Cost</t>
  </si>
  <si>
    <t>Expected Pages Per day</t>
  </si>
  <si>
    <t>Days in Week</t>
  </si>
  <si>
    <t>Weeks in Year</t>
  </si>
  <si>
    <t>Total Pages</t>
  </si>
  <si>
    <t>vlookup</t>
  </si>
  <si>
    <t>lookup table</t>
  </si>
  <si>
    <t>index-match</t>
  </si>
  <si>
    <t>Tim</t>
  </si>
  <si>
    <t>zero</t>
  </si>
  <si>
    <t>X-Mobile</t>
  </si>
  <si>
    <t>Veritium</t>
  </si>
  <si>
    <t>ABC</t>
  </si>
  <si>
    <t>Initial Costs</t>
  </si>
  <si>
    <t>Phone</t>
  </si>
  <si>
    <t>Monthly Costs</t>
  </si>
  <si>
    <t>Plan Fee</t>
  </si>
  <si>
    <t>Phone Rent</t>
  </si>
  <si>
    <t>Taxes</t>
  </si>
  <si>
    <t>2 GB of Extra Data</t>
  </si>
  <si>
    <t>0 GB of Extra Data</t>
  </si>
  <si>
    <t>Total Monthly</t>
  </si>
  <si>
    <t>2 years Total</t>
  </si>
  <si>
    <t>q1</t>
  </si>
  <si>
    <t>q2</t>
  </si>
  <si>
    <t>raahina</t>
  </si>
  <si>
    <t>ayaad</t>
  </si>
  <si>
    <t>amayah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</si>
</sst>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-&quot;$&quot;* #,##0.00_-;\-&quot;$&quot;* #,##0.00_-;_-&quot;$&quot;* &quot;-&quot;??_-;_-@_-"/>
    <numFmt numFmtId="167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7">
    <xf numFmtId="0" fontId="0" fillId="0" borderId="0" xfId="0"/>
    <xf numFmtId="0" fontId="2" fillId="2" borderId="0" xfId="4"/>
    <xf numFmtId="0" fontId="4" fillId="0" borderId="0" xfId="0" applyFont="1"/>
    <xf numFmtId="44" fontId="0" fillId="0" borderId="0" xfId="2" applyFont="1"/>
    <xf numFmtId="44" fontId="0" fillId="0" borderId="0" xfId="0" applyNumberFormat="1"/>
    <xf numFmtId="0" fontId="5" fillId="2" borderId="0" xfId="4" applyFont="1" applyAlignment="1">
      <alignment horizontal="center" wrapText="1"/>
    </xf>
    <xf numFmtId="16" fontId="4" fillId="3" borderId="0" xfId="0" applyNumberFormat="1" applyFont="1" applyFill="1"/>
    <xf numFmtId="0" fontId="0" fillId="3" borderId="0" xfId="0" applyFill="1"/>
    <xf numFmtId="0" fontId="4" fillId="4" borderId="0" xfId="0" applyFont="1" applyFill="1"/>
    <xf numFmtId="0" fontId="4" fillId="4" borderId="0" xfId="0" applyFont="1" applyFill="1" applyAlignment="1">
      <alignment horizontal="center" wrapText="1"/>
    </xf>
    <xf numFmtId="0" fontId="0" fillId="4" borderId="0" xfId="0" applyFill="1"/>
    <xf numFmtId="16" fontId="4" fillId="7" borderId="0" xfId="0" applyNumberFormat="1" applyFont="1" applyFill="1"/>
    <xf numFmtId="164" fontId="0" fillId="7" borderId="0" xfId="0" applyNumberFormat="1" applyFill="1"/>
    <xf numFmtId="44" fontId="0" fillId="7" borderId="0" xfId="2" applyFont="1" applyFill="1"/>
    <xf numFmtId="0" fontId="0" fillId="7" borderId="0" xfId="0" applyFill="1"/>
    <xf numFmtId="16" fontId="6" fillId="5" borderId="0" xfId="0" applyNumberFormat="1" applyFont="1" applyFill="1"/>
    <xf numFmtId="16" fontId="7" fillId="5" borderId="0" xfId="0" applyNumberFormat="1" applyFont="1" applyFill="1"/>
    <xf numFmtId="164" fontId="6" fillId="5" borderId="0" xfId="0" applyNumberFormat="1" applyFont="1" applyFill="1"/>
    <xf numFmtId="44" fontId="6" fillId="5" borderId="0" xfId="0" applyNumberFormat="1" applyFont="1" applyFill="1"/>
    <xf numFmtId="0" fontId="0" fillId="8" borderId="0" xfId="0" applyFill="1"/>
    <xf numFmtId="16" fontId="4" fillId="9" borderId="0" xfId="0" applyNumberFormat="1" applyFont="1" applyFill="1"/>
    <xf numFmtId="164" fontId="0" fillId="9" borderId="0" xfId="0" applyNumberFormat="1" applyFill="1"/>
    <xf numFmtId="44" fontId="0" fillId="9" borderId="0" xfId="0" applyNumberFormat="1" applyFill="1"/>
    <xf numFmtId="0" fontId="0" fillId="9" borderId="0" xfId="0" applyFill="1"/>
    <xf numFmtId="0" fontId="3" fillId="4" borderId="0" xfId="4" applyFont="1" applyFill="1" applyBorder="1"/>
    <xf numFmtId="0" fontId="3" fillId="4" borderId="1" xfId="4" applyFont="1" applyFill="1" applyBorder="1"/>
    <xf numFmtId="0" fontId="3" fillId="4" borderId="2" xfId="4" applyFont="1" applyFill="1" applyBorder="1"/>
    <xf numFmtId="0" fontId="0" fillId="0" borderId="0" xfId="0" applyAlignment="1">
      <alignment textRotation="90"/>
    </xf>
    <xf numFmtId="9" fontId="0" fillId="0" borderId="0" xfId="3" applyFont="1"/>
    <xf numFmtId="0" fontId="0" fillId="10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textRotation="135"/>
    </xf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44" fontId="0" fillId="0" borderId="0" xfId="2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11" borderId="0" xfId="0" applyFill="1"/>
    <xf numFmtId="2" fontId="0" fillId="0" borderId="0" xfId="0" applyNumberFormat="1"/>
    <xf numFmtId="0" fontId="4" fillId="0" borderId="0" xfId="0" applyFont="1" applyAlignment="1">
      <alignment wrapText="1"/>
    </xf>
    <xf numFmtId="37" fontId="0" fillId="0" borderId="0" xfId="2" applyNumberFormat="1" applyFont="1"/>
    <xf numFmtId="37" fontId="2" fillId="2" borderId="0" xfId="4" applyNumberFormat="1"/>
    <xf numFmtId="44" fontId="2" fillId="2" borderId="0" xfId="4" applyNumberFormat="1"/>
    <xf numFmtId="0" fontId="0" fillId="15" borderId="0" xfId="0" applyFill="1"/>
    <xf numFmtId="166" fontId="0" fillId="15" borderId="0" xfId="2" applyNumberFormat="1" applyFont="1" applyFill="1"/>
    <xf numFmtId="166" fontId="2" fillId="2" borderId="0" xfId="4" applyNumberFormat="1"/>
    <xf numFmtId="166" fontId="0" fillId="10" borderId="0" xfId="2" applyNumberFormat="1" applyFont="1" applyFill="1"/>
    <xf numFmtId="0" fontId="0" fillId="10" borderId="0" xfId="0" applyFill="1" applyAlignment="1">
      <alignment wrapText="1"/>
    </xf>
    <xf numFmtId="0" fontId="0" fillId="16" borderId="0" xfId="0" applyFill="1" applyAlignment="1">
      <alignment wrapText="1"/>
    </xf>
    <xf numFmtId="44" fontId="0" fillId="16" borderId="0" xfId="0" applyNumberFormat="1" applyFill="1"/>
    <xf numFmtId="0" fontId="0" fillId="12" borderId="0" xfId="0" applyFill="1"/>
    <xf numFmtId="0" fontId="0" fillId="10" borderId="0" xfId="2" applyNumberFormat="1" applyFont="1" applyFill="1"/>
    <xf numFmtId="0" fontId="0" fillId="0" borderId="0" xfId="2" applyNumberFormat="1" applyFont="1"/>
    <xf numFmtId="0" fontId="8" fillId="6" borderId="0" xfId="0" applyFont="1" applyFill="1"/>
    <xf numFmtId="0" fontId="0" fillId="6" borderId="0" xfId="2" applyNumberFormat="1" applyFont="1" applyFill="1"/>
    <xf numFmtId="0" fontId="0" fillId="6" borderId="0" xfId="0" applyFill="1"/>
    <xf numFmtId="0" fontId="0" fillId="0" borderId="0" xfId="0" applyNumberFormat="1" applyAlignment="1">
      <alignment wrapText="1"/>
    </xf>
    <xf numFmtId="0" fontId="8" fillId="10" borderId="0" xfId="0" applyFont="1" applyFill="1" applyAlignment="1">
      <alignment wrapText="1"/>
    </xf>
    <xf numFmtId="0" fontId="0" fillId="10" borderId="0" xfId="0" applyNumberFormat="1" applyFill="1" applyAlignment="1">
      <alignment wrapText="1"/>
    </xf>
    <xf numFmtId="166" fontId="0" fillId="15" borderId="0" xfId="2" applyNumberFormat="1" applyFont="1" applyFill="1" applyAlignment="1"/>
    <xf numFmtId="166" fontId="0" fillId="12" borderId="0" xfId="2" applyNumberFormat="1" applyFont="1" applyFill="1"/>
    <xf numFmtId="44" fontId="0" fillId="6" borderId="0" xfId="2" applyFont="1" applyFill="1"/>
    <xf numFmtId="44" fontId="0" fillId="12" borderId="0" xfId="2" applyNumberFormat="1" applyFont="1" applyFill="1"/>
    <xf numFmtId="166" fontId="0" fillId="0" borderId="0" xfId="2" applyNumberFormat="1" applyFont="1"/>
    <xf numFmtId="167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0" fontId="0" fillId="17" borderId="0" xfId="0" applyFill="1"/>
    <xf numFmtId="166" fontId="0" fillId="17" borderId="0" xfId="0" applyNumberFormat="1" applyFill="1"/>
    <xf numFmtId="0" fontId="3" fillId="0" borderId="0" xfId="0" applyFont="1"/>
    <xf numFmtId="0" fontId="0" fillId="18" borderId="0" xfId="0" applyFill="1"/>
    <xf numFmtId="166" fontId="0" fillId="18" borderId="0" xfId="2" applyNumberFormat="1" applyFont="1" applyFill="1"/>
    <xf numFmtId="166" fontId="0" fillId="3" borderId="0" xfId="2" applyNumberFormat="1" applyFont="1" applyFill="1"/>
    <xf numFmtId="0" fontId="5" fillId="2" borderId="0" xfId="4" applyFont="1" applyAlignment="1">
      <alignment horizontal="center" wrapText="1"/>
    </xf>
  </cellXfs>
  <cellStyles count="5">
    <cellStyle name="Comma" xfId="1" builtinId="3"/>
    <cellStyle name="Currency" xfId="2" builtinId="4"/>
    <cellStyle name="Good" xfId="4" builtinId="26"/>
    <cellStyle name="Normal" xfId="0" builtinId="0"/>
    <cellStyle name="Percent" xfId="3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safety test</a:t>
            </a:r>
          </a:p>
        </c:rich>
      </c:tx>
    </c:title>
    <c:plotArea>
      <c:layout>
        <c:manualLayout>
          <c:layoutTarget val="inner"/>
          <c:xMode val="edge"/>
          <c:yMode val="edge"/>
          <c:x val="0.13781227789004249"/>
          <c:y val="0.30439739675397731"/>
          <c:w val="0.67751132975950168"/>
          <c:h val="0.59329824843323153"/>
        </c:manualLayout>
      </c:layout>
      <c:barChart>
        <c:barDir val="bar"/>
        <c:grouping val="clustered"/>
        <c:ser>
          <c:idx val="0"/>
          <c:order val="0"/>
          <c:cat>
            <c:strRef>
              <c:f>'conditional formating&amp;agg fun'!$A$4:$A$7</c:f>
              <c:strCache>
                <c:ptCount val="4"/>
                <c:pt idx="0">
                  <c:v>raahija</c:v>
                </c:pt>
                <c:pt idx="1">
                  <c:v>amaya</c:v>
                </c:pt>
                <c:pt idx="2">
                  <c:v>ayyad</c:v>
                </c:pt>
                <c:pt idx="3">
                  <c:v>shajir</c:v>
                </c:pt>
              </c:strCache>
            </c:strRef>
          </c:cat>
          <c:val>
            <c:numRef>
              <c:f>'conditional formating&amp;agg fun'!$B$4:$B$7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</c:ser>
        <c:axId val="140022912"/>
        <c:axId val="140024448"/>
      </c:barChart>
      <c:catAx>
        <c:axId val="140022912"/>
        <c:scaling>
          <c:orientation val="minMax"/>
        </c:scaling>
        <c:axPos val="l"/>
        <c:tickLblPos val="nextTo"/>
        <c:crossAx val="140024448"/>
        <c:crosses val="autoZero"/>
        <c:auto val="1"/>
        <c:lblAlgn val="ctr"/>
        <c:lblOffset val="100"/>
      </c:catAx>
      <c:valAx>
        <c:axId val="140024448"/>
        <c:scaling>
          <c:orientation val="minMax"/>
        </c:scaling>
        <c:axPos val="b"/>
        <c:majorGridlines/>
        <c:numFmt formatCode="General" sourceLinked="1"/>
        <c:tickLblPos val="nextTo"/>
        <c:crossAx val="1400229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printer!$B$12:$D$12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printer!$B$13:$D$13</c:f>
              <c:numCache>
                <c:formatCode>_-"$"* #,##0.00_-;\-"$"* #,##0.00_-;_-"$"* "-"??_-;_-@_-</c:formatCode>
                <c:ptCount val="3"/>
                <c:pt idx="0">
                  <c:v>165</c:v>
                </c:pt>
                <c:pt idx="1">
                  <c:v>1265864</c:v>
                </c:pt>
                <c:pt idx="2">
                  <c:v>473930.36363636365</c:v>
                </c:pt>
              </c:numCache>
            </c:numRef>
          </c:val>
        </c:ser>
        <c:axId val="141840384"/>
        <c:axId val="141841920"/>
      </c:barChart>
      <c:catAx>
        <c:axId val="141840384"/>
        <c:scaling>
          <c:orientation val="minMax"/>
        </c:scaling>
        <c:axPos val="b"/>
        <c:tickLblPos val="nextTo"/>
        <c:crossAx val="141841920"/>
        <c:crosses val="autoZero"/>
        <c:auto val="1"/>
        <c:lblAlgn val="ctr"/>
        <c:lblOffset val="100"/>
      </c:catAx>
      <c:valAx>
        <c:axId val="141841920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141840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printer!$G$12:$I$12</c:f>
              <c:strCache>
                <c:ptCount val="3"/>
                <c:pt idx="0">
                  <c:v>Epsilon</c:v>
                </c:pt>
                <c:pt idx="1">
                  <c:v>Epsilon</c:v>
                </c:pt>
                <c:pt idx="2">
                  <c:v>zero</c:v>
                </c:pt>
              </c:strCache>
            </c:strRef>
          </c:cat>
          <c:val>
            <c:numRef>
              <c:f>printer!$G$13:$I$13</c:f>
              <c:numCache>
                <c:formatCode>_-"$"* #,##0.00_-;\-"$"* #,##0.00_-;_-"$"* "-"??_-;_-@_-</c:formatCode>
                <c:ptCount val="3"/>
                <c:pt idx="0">
                  <c:v>69.48</c:v>
                </c:pt>
                <c:pt idx="1">
                  <c:v>219.08955223880596</c:v>
                </c:pt>
                <c:pt idx="2" formatCode="_(&quot;$&quot;* #,##0.00_);_(&quot;$&quot;* \(#,##0.00\);_(&quot;$&quot;* &quot;-&quot;??_);_(@_)">
                  <c:v>250923</c:v>
                </c:pt>
              </c:numCache>
            </c:numRef>
          </c:val>
        </c:ser>
        <c:axId val="141861632"/>
        <c:axId val="141863168"/>
      </c:barChart>
      <c:catAx>
        <c:axId val="141861632"/>
        <c:scaling>
          <c:orientation val="minMax"/>
        </c:scaling>
        <c:axPos val="b"/>
        <c:tickLblPos val="nextTo"/>
        <c:crossAx val="141863168"/>
        <c:crosses val="autoZero"/>
        <c:auto val="1"/>
        <c:lblAlgn val="ctr"/>
        <c:lblOffset val="100"/>
      </c:catAx>
      <c:valAx>
        <c:axId val="141863168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141861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phhone!$B$1:$D$1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phhone!$B$14:$D$14</c:f>
              <c:numCache>
                <c:formatCode>_("$"* #,##0.00_);_("$"* \(#,##0.00\);_("$"* "-"??_);_(@_)</c:formatCode>
                <c:ptCount val="3"/>
                <c:pt idx="0">
                  <c:v>1182</c:v>
                </c:pt>
                <c:pt idx="1">
                  <c:v>6780</c:v>
                </c:pt>
                <c:pt idx="2">
                  <c:v>780</c:v>
                </c:pt>
              </c:numCache>
            </c:numRef>
          </c:val>
        </c:ser>
        <c:shape val="cylinder"/>
        <c:axId val="141879552"/>
        <c:axId val="142241792"/>
        <c:axId val="0"/>
      </c:bar3DChart>
      <c:catAx>
        <c:axId val="141879552"/>
        <c:scaling>
          <c:orientation val="minMax"/>
        </c:scaling>
        <c:axPos val="b"/>
        <c:tickLblPos val="nextTo"/>
        <c:crossAx val="142241792"/>
        <c:crosses val="autoZero"/>
        <c:auto val="1"/>
        <c:lblAlgn val="ctr"/>
        <c:lblOffset val="100"/>
      </c:catAx>
      <c:valAx>
        <c:axId val="142241792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4187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strRef>
              <c:f>phhone!$I$1:$K$1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phhone!$I$14:$K$14</c:f>
              <c:numCache>
                <c:formatCode>_("$"* #,##0.00_);_("$"* \(#,##0.00\);_("$"* "-"??_);_(@_)</c:formatCode>
                <c:ptCount val="3"/>
                <c:pt idx="0">
                  <c:v>702</c:v>
                </c:pt>
                <c:pt idx="1">
                  <c:v>6420</c:v>
                </c:pt>
                <c:pt idx="2">
                  <c:v>660</c:v>
                </c:pt>
              </c:numCache>
            </c:numRef>
          </c:val>
        </c:ser>
        <c:shape val="cylinder"/>
        <c:axId val="142249344"/>
        <c:axId val="142263424"/>
        <c:axId val="0"/>
      </c:bar3DChart>
      <c:catAx>
        <c:axId val="142249344"/>
        <c:scaling>
          <c:orientation val="minMax"/>
        </c:scaling>
        <c:axPos val="b"/>
        <c:tickLblPos val="nextTo"/>
        <c:crossAx val="142263424"/>
        <c:crosses val="autoZero"/>
        <c:auto val="1"/>
        <c:lblAlgn val="ctr"/>
        <c:lblOffset val="100"/>
      </c:catAx>
      <c:valAx>
        <c:axId val="14226342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4224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phylosophy test</a:t>
            </a:r>
          </a:p>
        </c:rich>
      </c:tx>
    </c:title>
    <c:plotArea>
      <c:layout>
        <c:manualLayout>
          <c:layoutTarget val="inner"/>
          <c:xMode val="edge"/>
          <c:yMode val="edge"/>
          <c:x val="0.14401618547681547"/>
          <c:y val="0.16666666666666666"/>
          <c:w val="0.82524081364829449"/>
          <c:h val="0.67105715952172662"/>
        </c:manualLayout>
      </c:layout>
      <c:barChart>
        <c:barDir val="bar"/>
        <c:grouping val="clustered"/>
        <c:ser>
          <c:idx val="0"/>
          <c:order val="0"/>
          <c:cat>
            <c:strRef>
              <c:f>'conditional formating&amp;agg fun'!$A$4:$A$7</c:f>
              <c:strCache>
                <c:ptCount val="4"/>
                <c:pt idx="0">
                  <c:v>raahija</c:v>
                </c:pt>
                <c:pt idx="1">
                  <c:v>amaya</c:v>
                </c:pt>
                <c:pt idx="2">
                  <c:v>ayyad</c:v>
                </c:pt>
                <c:pt idx="3">
                  <c:v>shajir</c:v>
                </c:pt>
              </c:strCache>
            </c:strRef>
          </c:cat>
          <c:val>
            <c:numRef>
              <c:f>'conditional formating&amp;agg fun'!$C$4:$C$7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</c:ser>
        <c:axId val="140044544"/>
        <c:axId val="140382208"/>
      </c:barChart>
      <c:catAx>
        <c:axId val="140044544"/>
        <c:scaling>
          <c:orientation val="minMax"/>
        </c:scaling>
        <c:axPos val="l"/>
        <c:tickLblPos val="nextTo"/>
        <c:crossAx val="140382208"/>
        <c:crosses val="autoZero"/>
        <c:auto val="1"/>
        <c:lblAlgn val="ctr"/>
        <c:lblOffset val="100"/>
      </c:catAx>
      <c:valAx>
        <c:axId val="140382208"/>
        <c:scaling>
          <c:orientation val="minMax"/>
        </c:scaling>
        <c:axPos val="b"/>
        <c:majorGridlines/>
        <c:numFmt formatCode="General" sourceLinked="1"/>
        <c:tickLblPos val="nextTo"/>
        <c:crossAx val="14004454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financial</a:t>
            </a:r>
            <a:r>
              <a:rPr lang="en-US" baseline="0"/>
              <a:t> skill test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781227789004249"/>
          <c:y val="0.30439739675397731"/>
          <c:w val="0.67751132975950168"/>
          <c:h val="0.59329824843323153"/>
        </c:manualLayout>
      </c:layout>
      <c:barChart>
        <c:barDir val="bar"/>
        <c:grouping val="clustered"/>
        <c:ser>
          <c:idx val="0"/>
          <c:order val="0"/>
          <c:cat>
            <c:strRef>
              <c:f>'conditional formating&amp;agg fun'!$A$4:$A$7</c:f>
              <c:strCache>
                <c:ptCount val="4"/>
                <c:pt idx="0">
                  <c:v>raahija</c:v>
                </c:pt>
                <c:pt idx="1">
                  <c:v>amaya</c:v>
                </c:pt>
                <c:pt idx="2">
                  <c:v>ayyad</c:v>
                </c:pt>
                <c:pt idx="3">
                  <c:v>shajir</c:v>
                </c:pt>
              </c:strCache>
            </c:strRef>
          </c:cat>
          <c:val>
            <c:numRef>
              <c:f>'conditional formating&amp;agg fun'!$D$4:$D$7</c:f>
              <c:numCache>
                <c:formatCode>General</c:formatCode>
                <c:ptCount val="4"/>
                <c:pt idx="0">
                  <c:v>22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axId val="140419456"/>
        <c:axId val="140420992"/>
      </c:barChart>
      <c:catAx>
        <c:axId val="140419456"/>
        <c:scaling>
          <c:orientation val="minMax"/>
        </c:scaling>
        <c:axPos val="l"/>
        <c:tickLblPos val="nextTo"/>
        <c:crossAx val="140420992"/>
        <c:crosses val="autoZero"/>
        <c:auto val="1"/>
        <c:lblAlgn val="ctr"/>
        <c:lblOffset val="100"/>
      </c:catAx>
      <c:valAx>
        <c:axId val="140420992"/>
        <c:scaling>
          <c:orientation val="minMax"/>
        </c:scaling>
        <c:axPos val="b"/>
        <c:majorGridlines/>
        <c:numFmt formatCode="General" sourceLinked="1"/>
        <c:tickLblPos val="nextTo"/>
        <c:crossAx val="140419456"/>
        <c:crosses val="autoZero"/>
        <c:crossBetween val="between"/>
      </c:valAx>
    </c:plotArea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[myfirst_excel_work.xlsx]PIVOT!PivotTable1</c:name>
    <c:fmtId val="0"/>
  </c:pivotSource>
  <c:chart>
    <c:title>
      <c:layout>
        <c:manualLayout>
          <c:xMode val="edge"/>
          <c:yMode val="edge"/>
          <c:x val="1.5903614457831246E-3"/>
          <c:y val="0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0.30833333333333335"/>
          <c:y val="0.18969925634295723"/>
          <c:w val="0.68994575678040282"/>
          <c:h val="0.75474518810148772"/>
        </c:manualLayout>
      </c:layout>
      <c:pie3DChart>
        <c:varyColors val="1"/>
        <c:ser>
          <c:idx val="0"/>
          <c:order val="0"/>
          <c:tx>
            <c:strRef>
              <c:f>PIVOT!$B$3:$B$4</c:f>
              <c:strCache>
                <c:ptCount val="1"/>
                <c:pt idx="0">
                  <c:v>Sum of Commision 10%</c:v>
                </c:pt>
              </c:strCache>
            </c:strRef>
          </c:tx>
          <c:dPt>
            <c:idx val="5"/>
            <c:explosion val="52"/>
          </c:dPt>
          <c:cat>
            <c:strRef>
              <c:f>PIVOT!$A$5:$A$15</c:f>
              <c:strCache>
                <c:ptCount val="10"/>
                <c:pt idx="0">
                  <c:v>Pool Cover</c:v>
                </c:pt>
                <c:pt idx="1">
                  <c:v>Water Pump</c:v>
                </c:pt>
                <c:pt idx="2">
                  <c:v>1 Gal Muratic Acid</c:v>
                </c:pt>
                <c:pt idx="3">
                  <c:v>Algea Killer 8 oz</c:v>
                </c:pt>
                <c:pt idx="4">
                  <c:v>Net</c:v>
                </c:pt>
                <c:pt idx="5">
                  <c:v>Skimmer</c:v>
                </c:pt>
                <c:pt idx="6">
                  <c:v>5 Gal Chlorine</c:v>
                </c:pt>
                <c:pt idx="7">
                  <c:v>8 ft Hose</c:v>
                </c:pt>
                <c:pt idx="8">
                  <c:v>AutoVac</c:v>
                </c:pt>
                <c:pt idx="9">
                  <c:v>Chlorine Test Kit</c:v>
                </c:pt>
              </c:strCache>
            </c:strRef>
          </c:cat>
          <c:val>
            <c:numRef>
              <c:f>PIVOT!$B$5:$B$15</c:f>
              <c:numCache>
                <c:formatCode>General</c:formatCode>
                <c:ptCount val="10"/>
                <c:pt idx="0">
                  <c:v>168.42000000000004</c:v>
                </c:pt>
                <c:pt idx="1">
                  <c:v>632.00000000000023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126.00000000000004</c:v>
                </c:pt>
                <c:pt idx="6">
                  <c:v>63</c:v>
                </c:pt>
                <c:pt idx="7">
                  <c:v>0</c:v>
                </c:pt>
                <c:pt idx="8">
                  <c:v>204.80000000000004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Sum of Product Code</c:v>
                </c:pt>
              </c:strCache>
            </c:strRef>
          </c:tx>
          <c:cat>
            <c:strRef>
              <c:f>PIVOT!$A$5:$A$15</c:f>
              <c:strCache>
                <c:ptCount val="10"/>
                <c:pt idx="0">
                  <c:v>Pool Cover</c:v>
                </c:pt>
                <c:pt idx="1">
                  <c:v>Water Pump</c:v>
                </c:pt>
                <c:pt idx="2">
                  <c:v>1 Gal Muratic Acid</c:v>
                </c:pt>
                <c:pt idx="3">
                  <c:v>Algea Killer 8 oz</c:v>
                </c:pt>
                <c:pt idx="4">
                  <c:v>Net</c:v>
                </c:pt>
                <c:pt idx="5">
                  <c:v>Skimmer</c:v>
                </c:pt>
                <c:pt idx="6">
                  <c:v>5 Gal Chlorine</c:v>
                </c:pt>
                <c:pt idx="7">
                  <c:v>8 ft Hose</c:v>
                </c:pt>
                <c:pt idx="8">
                  <c:v>AutoVac</c:v>
                </c:pt>
                <c:pt idx="9">
                  <c:v>Chlorine Test Kit</c:v>
                </c:pt>
              </c:strCache>
            </c:strRef>
          </c:cat>
          <c:val>
            <c:numRef>
              <c:f>PIVOT!$C$5:$C$15</c:f>
              <c:numCache>
                <c:formatCode>General</c:formatCode>
                <c:ptCount val="10"/>
                <c:pt idx="0">
                  <c:v>206262</c:v>
                </c:pt>
                <c:pt idx="1">
                  <c:v>174440</c:v>
                </c:pt>
                <c:pt idx="2">
                  <c:v>101332</c:v>
                </c:pt>
                <c:pt idx="3">
                  <c:v>91785</c:v>
                </c:pt>
                <c:pt idx="4">
                  <c:v>69048</c:v>
                </c:pt>
                <c:pt idx="5">
                  <c:v>66315</c:v>
                </c:pt>
                <c:pt idx="6">
                  <c:v>59598</c:v>
                </c:pt>
                <c:pt idx="7">
                  <c:v>49980</c:v>
                </c:pt>
                <c:pt idx="8">
                  <c:v>35872</c:v>
                </c:pt>
                <c:pt idx="9">
                  <c:v>22180</c:v>
                </c:pt>
              </c:numCache>
            </c:numRef>
          </c:val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Sum of Profit</c:v>
                </c:pt>
              </c:strCache>
            </c:strRef>
          </c:tx>
          <c:cat>
            <c:strRef>
              <c:f>PIVOT!$A$5:$A$15</c:f>
              <c:strCache>
                <c:ptCount val="10"/>
                <c:pt idx="0">
                  <c:v>Pool Cover</c:v>
                </c:pt>
                <c:pt idx="1">
                  <c:v>Water Pump</c:v>
                </c:pt>
                <c:pt idx="2">
                  <c:v>1 Gal Muratic Acid</c:v>
                </c:pt>
                <c:pt idx="3">
                  <c:v>Algea Killer 8 oz</c:v>
                </c:pt>
                <c:pt idx="4">
                  <c:v>Net</c:v>
                </c:pt>
                <c:pt idx="5">
                  <c:v>Skimmer</c:v>
                </c:pt>
                <c:pt idx="6">
                  <c:v>5 Gal Chlorine</c:v>
                </c:pt>
                <c:pt idx="7">
                  <c:v>8 ft Hose</c:v>
                </c:pt>
                <c:pt idx="8">
                  <c:v>AutoVac</c:v>
                </c:pt>
                <c:pt idx="9">
                  <c:v>Chlorine Test Kit</c:v>
                </c:pt>
              </c:strCache>
            </c:strRef>
          </c:cat>
          <c:val>
            <c:numRef>
              <c:f>PIVOT!$D$5:$D$15</c:f>
              <c:numCache>
                <c:formatCode>General</c:formatCode>
                <c:ptCount val="10"/>
                <c:pt idx="0">
                  <c:v>842.10000000000036</c:v>
                </c:pt>
                <c:pt idx="1">
                  <c:v>3160</c:v>
                </c:pt>
                <c:pt idx="2">
                  <c:v>33</c:v>
                </c:pt>
                <c:pt idx="3">
                  <c:v>75</c:v>
                </c:pt>
                <c:pt idx="4">
                  <c:v>117.60000000000005</c:v>
                </c:pt>
                <c:pt idx="5">
                  <c:v>630</c:v>
                </c:pt>
                <c:pt idx="6">
                  <c:v>315</c:v>
                </c:pt>
                <c:pt idx="7">
                  <c:v>59.999999999999993</c:v>
                </c:pt>
                <c:pt idx="8">
                  <c:v>1024</c:v>
                </c:pt>
                <c:pt idx="9">
                  <c:v>100</c:v>
                </c:pt>
              </c:numCache>
            </c:numRef>
          </c:val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Sum of Sale Price</c:v>
                </c:pt>
              </c:strCache>
            </c:strRef>
          </c:tx>
          <c:cat>
            <c:strRef>
              <c:f>PIVOT!$A$5:$A$15</c:f>
              <c:strCache>
                <c:ptCount val="10"/>
                <c:pt idx="0">
                  <c:v>Pool Cover</c:v>
                </c:pt>
                <c:pt idx="1">
                  <c:v>Water Pump</c:v>
                </c:pt>
                <c:pt idx="2">
                  <c:v>1 Gal Muratic Acid</c:v>
                </c:pt>
                <c:pt idx="3">
                  <c:v>Algea Killer 8 oz</c:v>
                </c:pt>
                <c:pt idx="4">
                  <c:v>Net</c:v>
                </c:pt>
                <c:pt idx="5">
                  <c:v>Skimmer</c:v>
                </c:pt>
                <c:pt idx="6">
                  <c:v>5 Gal Chlorine</c:v>
                </c:pt>
                <c:pt idx="7">
                  <c:v>8 ft Hose</c:v>
                </c:pt>
                <c:pt idx="8">
                  <c:v>AutoVac</c:v>
                </c:pt>
                <c:pt idx="9">
                  <c:v>Chlorine Test Kit</c:v>
                </c:pt>
              </c:strCache>
            </c:strRef>
          </c:cat>
          <c:val>
            <c:numRef>
              <c:f>PIVOT!$E$5:$E$15</c:f>
              <c:numCache>
                <c:formatCode>General</c:formatCode>
                <c:ptCount val="10"/>
                <c:pt idx="0">
                  <c:v>2066.4000000000005</c:v>
                </c:pt>
                <c:pt idx="1">
                  <c:v>10040</c:v>
                </c:pt>
                <c:pt idx="2">
                  <c:v>77</c:v>
                </c:pt>
                <c:pt idx="3">
                  <c:v>210</c:v>
                </c:pt>
                <c:pt idx="4">
                  <c:v>391.20000000000016</c:v>
                </c:pt>
                <c:pt idx="5">
                  <c:v>1305</c:v>
                </c:pt>
                <c:pt idx="6">
                  <c:v>693</c:v>
                </c:pt>
                <c:pt idx="7">
                  <c:v>183.99999999999994</c:v>
                </c:pt>
                <c:pt idx="8">
                  <c:v>1984</c:v>
                </c:pt>
                <c:pt idx="9">
                  <c:v>160</c:v>
                </c:pt>
              </c:numCache>
            </c:numRef>
          </c:val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Sum of Store Cost</c:v>
                </c:pt>
              </c:strCache>
            </c:strRef>
          </c:tx>
          <c:cat>
            <c:strRef>
              <c:f>PIVOT!$A$5:$A$15</c:f>
              <c:strCache>
                <c:ptCount val="10"/>
                <c:pt idx="0">
                  <c:v>Pool Cover</c:v>
                </c:pt>
                <c:pt idx="1">
                  <c:v>Water Pump</c:v>
                </c:pt>
                <c:pt idx="2">
                  <c:v>1 Gal Muratic Acid</c:v>
                </c:pt>
                <c:pt idx="3">
                  <c:v>Algea Killer 8 oz</c:v>
                </c:pt>
                <c:pt idx="4">
                  <c:v>Net</c:v>
                </c:pt>
                <c:pt idx="5">
                  <c:v>Skimmer</c:v>
                </c:pt>
                <c:pt idx="6">
                  <c:v>5 Gal Chlorine</c:v>
                </c:pt>
                <c:pt idx="7">
                  <c:v>8 ft Hose</c:v>
                </c:pt>
                <c:pt idx="8">
                  <c:v>AutoVac</c:v>
                </c:pt>
                <c:pt idx="9">
                  <c:v>Chlorine Test Kit</c:v>
                </c:pt>
              </c:strCache>
            </c:strRef>
          </c:cat>
          <c:val>
            <c:numRef>
              <c:f>PIVOT!$F$5:$F$15</c:f>
              <c:numCache>
                <c:formatCode>General</c:formatCode>
                <c:ptCount val="10"/>
                <c:pt idx="0">
                  <c:v>1224.2999999999995</c:v>
                </c:pt>
                <c:pt idx="1">
                  <c:v>6880</c:v>
                </c:pt>
                <c:pt idx="2">
                  <c:v>44</c:v>
                </c:pt>
                <c:pt idx="3">
                  <c:v>135</c:v>
                </c:pt>
                <c:pt idx="4">
                  <c:v>273.60000000000008</c:v>
                </c:pt>
                <c:pt idx="5">
                  <c:v>675</c:v>
                </c:pt>
                <c:pt idx="6">
                  <c:v>378</c:v>
                </c:pt>
                <c:pt idx="7">
                  <c:v>124.00000000000004</c:v>
                </c:pt>
                <c:pt idx="8">
                  <c:v>960</c:v>
                </c:pt>
                <c:pt idx="9">
                  <c:v>60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652865266841648"/>
          <c:y val="7.4548702245552628E-2"/>
          <c:w val="0.55772834645669334"/>
          <c:h val="0.7400269757946923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'import txt(vlookup,match index)'!$G$2:$G$53</c:f>
              <c:numCache>
                <c:formatCode>General</c:formatCode>
                <c:ptCount val="52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12</c:v>
                </c:pt>
                <c:pt idx="15">
                  <c:v>10</c:v>
                </c:pt>
                <c:pt idx="16">
                  <c:v>14</c:v>
                </c:pt>
                <c:pt idx="17">
                  <c:v>26</c:v>
                </c:pt>
                <c:pt idx="18">
                  <c:v>24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22</c:v>
                </c:pt>
                <c:pt idx="23">
                  <c:v>15</c:v>
                </c:pt>
                <c:pt idx="24">
                  <c:v>22</c:v>
                </c:pt>
                <c:pt idx="25">
                  <c:v>21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25</c:v>
                </c:pt>
                <c:pt idx="30">
                  <c:v>23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19</c:v>
                </c:pt>
                <c:pt idx="37">
                  <c:v>17</c:v>
                </c:pt>
                <c:pt idx="38">
                  <c:v>16</c:v>
                </c:pt>
                <c:pt idx="39">
                  <c:v>23</c:v>
                </c:pt>
                <c:pt idx="40">
                  <c:v>10</c:v>
                </c:pt>
                <c:pt idx="41">
                  <c:v>20</c:v>
                </c:pt>
                <c:pt idx="42">
                  <c:v>17</c:v>
                </c:pt>
                <c:pt idx="43">
                  <c:v>13</c:v>
                </c:pt>
                <c:pt idx="44">
                  <c:v>25</c:v>
                </c:pt>
                <c:pt idx="45">
                  <c:v>24</c:v>
                </c:pt>
                <c:pt idx="46">
                  <c:v>20</c:v>
                </c:pt>
                <c:pt idx="47">
                  <c:v>20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</c:numCache>
            </c:numRef>
          </c:xVal>
          <c:yVal>
            <c:numRef>
              <c:f>'import txt(vlookup,match index)'!$H$2:$H$53</c:f>
              <c:numCache>
                <c:formatCode>0.00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</c:ser>
        <c:axId val="141794304"/>
        <c:axId val="141812864"/>
      </c:scatterChart>
      <c:valAx>
        <c:axId val="14179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2614282589676311"/>
              <c:y val="0.87310185185185185"/>
            </c:manualLayout>
          </c:layout>
        </c:title>
        <c:numFmt formatCode="General" sourceLinked="1"/>
        <c:tickLblPos val="nextTo"/>
        <c:crossAx val="141812864"/>
        <c:crosses val="autoZero"/>
        <c:crossBetween val="midCat"/>
      </c:valAx>
      <c:valAx>
        <c:axId val="1418128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  <a:p>
                <a:pPr>
                  <a:defRPr/>
                </a:pPr>
                <a:endParaRPr lang="en-US"/>
              </a:p>
            </c:rich>
          </c:tx>
        </c:title>
        <c:numFmt formatCode="0.00" sourceLinked="1"/>
        <c:tickLblPos val="nextTo"/>
        <c:crossAx val="141794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miles</a:t>
            </a:r>
            <a:r>
              <a:rPr lang="en-US" baseline="0"/>
              <a:t> per year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9666666666666698"/>
          <c:y val="0"/>
        </c:manualLayout>
      </c:layout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v>Total</c:v>
          </c:tx>
          <c:cat>
            <c:strLit>
              <c:ptCount val="17"/>
              <c:pt idx="0">
                <c:v>Bard</c:v>
              </c:pt>
              <c:pt idx="1">
                <c:v>Chan</c:v>
              </c:pt>
              <c:pt idx="2">
                <c:v>Ewenty</c:v>
              </c:pt>
              <c:pt idx="3">
                <c:v>Gaul</c:v>
              </c:pt>
              <c:pt idx="4">
                <c:v>Howard</c:v>
              </c:pt>
              <c:pt idx="5">
                <c:v>Hulinski</c:v>
              </c:pt>
              <c:pt idx="6">
                <c:v>Jones</c:v>
              </c:pt>
              <c:pt idx="7">
                <c:v>Lyon</c:v>
              </c:pt>
              <c:pt idx="8">
                <c:v>McCall</c:v>
              </c:pt>
              <c:pt idx="9">
                <c:v>Praulty</c:v>
              </c:pt>
              <c:pt idx="10">
                <c:v>Rodriguez</c:v>
              </c:pt>
              <c:pt idx="11">
                <c:v>Santos</c:v>
              </c:pt>
              <c:pt idx="12">
                <c:v>Smith</c:v>
              </c:pt>
              <c:pt idx="13">
                <c:v>Swartz</c:v>
              </c:pt>
              <c:pt idx="14">
                <c:v>Torrens</c:v>
              </c:pt>
              <c:pt idx="15">
                <c:v>Vizzini</c:v>
              </c:pt>
              <c:pt idx="16">
                <c:v>Yousef</c:v>
              </c:pt>
            </c:strLit>
          </c:cat>
          <c:val>
            <c:numLit>
              <c:formatCode>General</c:formatCode>
              <c:ptCount val="17"/>
              <c:pt idx="0">
                <c:v>7662.3026341463437</c:v>
              </c:pt>
              <c:pt idx="1">
                <c:v>6999.3132082379934</c:v>
              </c:pt>
              <c:pt idx="2">
                <c:v>7940.0190076500603</c:v>
              </c:pt>
              <c:pt idx="3">
                <c:v>8685.4763824289294</c:v>
              </c:pt>
              <c:pt idx="4">
                <c:v>8467.9425971877608</c:v>
              </c:pt>
              <c:pt idx="5">
                <c:v>7223.4789885057498</c:v>
              </c:pt>
              <c:pt idx="6">
                <c:v>8403.1939051829595</c:v>
              </c:pt>
              <c:pt idx="7">
                <c:v>7810.6020748020737</c:v>
              </c:pt>
              <c:pt idx="8">
                <c:v>4566.7826512226502</c:v>
              </c:pt>
              <c:pt idx="9">
                <c:v>5824.9590062111802</c:v>
              </c:pt>
              <c:pt idx="10">
                <c:v>6996.206696117184</c:v>
              </c:pt>
              <c:pt idx="11">
                <c:v>7342.8058040170436</c:v>
              </c:pt>
              <c:pt idx="12">
                <c:v>15876.119283095502</c:v>
              </c:pt>
              <c:pt idx="13">
                <c:v>8738.5926833348803</c:v>
              </c:pt>
              <c:pt idx="14">
                <c:v>5073.3988323298699</c:v>
              </c:pt>
              <c:pt idx="15">
                <c:v>7280.8979591836714</c:v>
              </c:pt>
              <c:pt idx="16">
                <c:v>1547.336</c:v>
              </c:pt>
            </c:numLit>
          </c:val>
        </c:ser>
        <c:axId val="141927168"/>
        <c:axId val="141928704"/>
      </c:barChart>
      <c:catAx>
        <c:axId val="141927168"/>
        <c:scaling>
          <c:orientation val="minMax"/>
        </c:scaling>
        <c:axPos val="l"/>
        <c:tickLblPos val="nextTo"/>
        <c:crossAx val="141928704"/>
        <c:crosses val="autoZero"/>
        <c:auto val="1"/>
        <c:lblAlgn val="ctr"/>
        <c:lblOffset val="100"/>
      </c:catAx>
      <c:valAx>
        <c:axId val="141928704"/>
        <c:scaling>
          <c:orientation val="minMax"/>
        </c:scaling>
        <c:axPos val="b"/>
        <c:majorGridlines/>
        <c:numFmt formatCode="General" sourceLinked="1"/>
        <c:tickLblPos val="nextTo"/>
        <c:crossAx val="141927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'loan calculation'!$C$2:$C$5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</c:numCache>
            </c:numRef>
          </c:cat>
          <c:val>
            <c:numRef>
              <c:f>'loan calculation'!$F$2:$F$5</c:f>
              <c:numCache>
                <c:formatCode>_("$"* #,##0.00_);_("$"* \(#,##0.00\);_("$"* "-"??_);_(@_)</c:formatCode>
                <c:ptCount val="4"/>
                <c:pt idx="0">
                  <c:v>21800</c:v>
                </c:pt>
                <c:pt idx="1">
                  <c:v>10800</c:v>
                </c:pt>
                <c:pt idx="2">
                  <c:v>10900</c:v>
                </c:pt>
                <c:pt idx="3">
                  <c:v>10900</c:v>
                </c:pt>
              </c:numCache>
            </c:numRef>
          </c:val>
        </c:ser>
        <c:axId val="141945088"/>
        <c:axId val="142025088"/>
      </c:barChart>
      <c:catAx>
        <c:axId val="14194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interest</a:t>
                </a:r>
              </a:p>
            </c:rich>
          </c:tx>
        </c:title>
        <c:numFmt formatCode="0%" sourceLinked="1"/>
        <c:tickLblPos val="nextTo"/>
        <c:crossAx val="142025088"/>
        <c:crosses val="autoZero"/>
        <c:auto val="1"/>
        <c:lblAlgn val="ctr"/>
        <c:lblOffset val="100"/>
      </c:catAx>
      <c:valAx>
        <c:axId val="1420250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loan paid</a:t>
                </a:r>
              </a:p>
            </c:rich>
          </c:tx>
        </c:title>
        <c:numFmt formatCode="_(&quot;$&quot;* #,##0.00_);_(&quot;$&quot;* \(#,##0.00\);_(&quot;$&quot;* &quot;-&quot;??_);_(@_)" sourceLinked="1"/>
        <c:tickLblPos val="nextTo"/>
        <c:crossAx val="141945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cat or dog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523600174978146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strRef>
              <c:f>'cat-dog'!$B$16:$C$16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'cat-dog'!$B$17:$C$17</c:f>
              <c:numCache>
                <c:formatCode>_("$"* #,##0.00_);_("$"* \(#,##0.00\);_("$"* "-"??_);_(@_)</c:formatCode>
                <c:ptCount val="2"/>
                <c:pt idx="0">
                  <c:v>990</c:v>
                </c:pt>
                <c:pt idx="1">
                  <c:v>1584</c:v>
                </c:pt>
              </c:numCache>
            </c:numRef>
          </c:val>
        </c:ser>
        <c:axId val="142078336"/>
        <c:axId val="142079872"/>
      </c:barChart>
      <c:catAx>
        <c:axId val="142078336"/>
        <c:scaling>
          <c:orientation val="minMax"/>
        </c:scaling>
        <c:axPos val="b"/>
        <c:majorTickMark val="none"/>
        <c:tickLblPos val="nextTo"/>
        <c:crossAx val="142079872"/>
        <c:crosses val="autoZero"/>
        <c:auto val="1"/>
        <c:lblAlgn val="ctr"/>
        <c:lblOffset val="100"/>
      </c:catAx>
      <c:valAx>
        <c:axId val="14207987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yearly total</a:t>
                </a:r>
              </a:p>
            </c:rich>
          </c:tx>
        </c:title>
        <c:numFmt formatCode="_(&quot;$&quot;* #,##0.00_);_(&quot;$&quot;* \(#,##0.00\);_(&quot;$&quot;* &quot;-&quot;??_);_(@_)" sourceLinked="1"/>
        <c:majorTickMark val="none"/>
        <c:tickLblPos val="nextTo"/>
        <c:crossAx val="142078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>
        <c:manualLayout>
          <c:xMode val="edge"/>
          <c:yMode val="edge"/>
          <c:x val="0.35500000000000015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vacation!$A$26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vacation!$B$1:$D$1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vacation!$B$26:$D$26</c:f>
              <c:numCache>
                <c:formatCode>_("$"* #,##0.00_);_("$"* \(#,##0.00\);_("$"* "-"??_);_(@_)</c:formatCode>
                <c:ptCount val="3"/>
                <c:pt idx="0">
                  <c:v>427</c:v>
                </c:pt>
                <c:pt idx="1">
                  <c:v>416</c:v>
                </c:pt>
                <c:pt idx="2">
                  <c:v>693</c:v>
                </c:pt>
              </c:numCache>
            </c:numRef>
          </c:val>
        </c:ser>
        <c:axId val="141986048"/>
        <c:axId val="141987840"/>
      </c:barChart>
      <c:catAx>
        <c:axId val="141986048"/>
        <c:scaling>
          <c:orientation val="minMax"/>
        </c:scaling>
        <c:axPos val="b"/>
        <c:tickLblPos val="nextTo"/>
        <c:crossAx val="141987840"/>
        <c:crosses val="autoZero"/>
        <c:auto val="1"/>
        <c:lblAlgn val="ctr"/>
        <c:lblOffset val="100"/>
      </c:catAx>
      <c:valAx>
        <c:axId val="141987840"/>
        <c:scaling>
          <c:orientation val="minMax"/>
        </c:scaling>
        <c:axPos val="l"/>
        <c:numFmt formatCode="_(&quot;$&quot;* #,##0.00_);_(&quot;$&quot;* \(#,##0.00\);_(&quot;$&quot;* &quot;-&quot;??_);_(@_)" sourceLinked="1"/>
        <c:tickLblPos val="nextTo"/>
        <c:crossAx val="141986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209550</xdr:rowOff>
    </xdr:from>
    <xdr:to>
      <xdr:col>18</xdr:col>
      <xdr:colOff>285750</xdr:colOff>
      <xdr:row>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196850</xdr:colOff>
      <xdr:row>10</xdr:row>
      <xdr:rowOff>95250</xdr:rowOff>
    </xdr:from>
    <xdr:to>
      <xdr:col>18</xdr:col>
      <xdr:colOff>228600</xdr:colOff>
      <xdr:row>23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463550</xdr:colOff>
      <xdr:row>0</xdr:row>
      <xdr:rowOff>215900</xdr:rowOff>
    </xdr:from>
    <xdr:to>
      <xdr:col>24</xdr:col>
      <xdr:colOff>546100</xdr:colOff>
      <xdr:row>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146050</xdr:rowOff>
    </xdr:from>
    <xdr:to>
      <xdr:col>10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1136650</xdr:colOff>
      <xdr:row>28</xdr:row>
      <xdr:rowOff>82550</xdr:rowOff>
    </xdr:from>
    <xdr:to>
      <xdr:col>18</xdr:col>
      <xdr:colOff>12700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38100</xdr:rowOff>
    </xdr:from>
    <xdr:to>
      <xdr:col>10</xdr:col>
      <xdr:colOff>57150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6</xdr:row>
      <xdr:rowOff>101600</xdr:rowOff>
    </xdr:from>
    <xdr:to>
      <xdr:col>9</xdr:col>
      <xdr:colOff>38100</xdr:colOff>
      <xdr:row>21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5</xdr:row>
      <xdr:rowOff>6350</xdr:rowOff>
    </xdr:from>
    <xdr:to>
      <xdr:col>11</xdr:col>
      <xdr:colOff>336550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0</xdr:row>
      <xdr:rowOff>95250</xdr:rowOff>
    </xdr:from>
    <xdr:to>
      <xdr:col>11</xdr:col>
      <xdr:colOff>469900</xdr:colOff>
      <xdr:row>12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0</xdr:rowOff>
    </xdr:from>
    <xdr:to>
      <xdr:col>3</xdr:col>
      <xdr:colOff>685800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18</xdr:row>
      <xdr:rowOff>120650</xdr:rowOff>
    </xdr:from>
    <xdr:to>
      <xdr:col>9</xdr:col>
      <xdr:colOff>577850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14</xdr:row>
      <xdr:rowOff>107950</xdr:rowOff>
    </xdr:from>
    <xdr:to>
      <xdr:col>6</xdr:col>
      <xdr:colOff>444500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260350</xdr:colOff>
      <xdr:row>14</xdr:row>
      <xdr:rowOff>101600</xdr:rowOff>
    </xdr:from>
    <xdr:to>
      <xdr:col>12</xdr:col>
      <xdr:colOff>374650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yfirst_excel_work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23.048372453704" createdVersion="3" refreshedVersion="3" minRefreshableVersion="3" recordCount="171">
  <cacheSource type="worksheet">
    <worksheetSource ref="C1:K172" sheet="dataset for pivottable"/>
  </cacheSource>
  <cacheFields count="9"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323.418370023152" createdVersion="3" refreshedVersion="3" minRefreshableVersion="3" recordCount="52">
  <cacheSource type="worksheet">
    <worksheetSource ref="A1:N53" sheet="import txt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2">
      <sharedItems containsSemiMixedTypes="0" containsString="0" containsNumber="1" minValue="3708.1" maxValue="114660.6"/>
    </cacheField>
    <cacheField name="Miles / Year" numFmtId="2">
      <sharedItems containsSemiMixedTypes="0" containsString="0" containsNumber="1" minValue="353.15238095238095" maxValue="4023.178947368421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n v="9822"/>
    <x v="0"/>
    <n v="58.3"/>
    <n v="98.4"/>
    <n v="40.100000000000009"/>
    <n v="8.0200000000000014"/>
    <x v="0"/>
    <x v="0"/>
    <x v="0"/>
  </r>
  <r>
    <n v="2877"/>
    <x v="1"/>
    <n v="11.4"/>
    <n v="16.3"/>
    <n v="4.9000000000000004"/>
    <n v="0"/>
    <x v="1"/>
    <x v="1"/>
    <x v="1"/>
  </r>
  <r>
    <n v="2499"/>
    <x v="2"/>
    <n v="6.2"/>
    <n v="9.1999999999999993"/>
    <n v="2.9999999999999991"/>
    <n v="0"/>
    <x v="2"/>
    <x v="2"/>
    <x v="2"/>
  </r>
  <r>
    <n v="8722"/>
    <x v="3"/>
    <n v="344"/>
    <n v="502"/>
    <n v="158"/>
    <n v="31.6"/>
    <x v="0"/>
    <x v="0"/>
    <x v="2"/>
  </r>
  <r>
    <n v="1109"/>
    <x v="4"/>
    <n v="3"/>
    <n v="8"/>
    <n v="5"/>
    <n v="0"/>
    <x v="2"/>
    <x v="2"/>
    <x v="2"/>
  </r>
  <r>
    <n v="9822"/>
    <x v="0"/>
    <n v="58.3"/>
    <n v="98.4"/>
    <n v="40.100000000000009"/>
    <n v="8.0200000000000014"/>
    <x v="2"/>
    <x v="2"/>
    <x v="2"/>
  </r>
  <r>
    <n v="1109"/>
    <x v="4"/>
    <n v="3"/>
    <n v="8"/>
    <n v="5"/>
    <n v="0"/>
    <x v="3"/>
    <x v="3"/>
    <x v="0"/>
  </r>
  <r>
    <n v="2877"/>
    <x v="1"/>
    <n v="11.4"/>
    <n v="16.3"/>
    <n v="4.9000000000000004"/>
    <n v="0"/>
    <x v="2"/>
    <x v="2"/>
    <x v="0"/>
  </r>
  <r>
    <n v="1109"/>
    <x v="4"/>
    <n v="3"/>
    <n v="8"/>
    <n v="5"/>
    <n v="0"/>
    <x v="2"/>
    <x v="2"/>
    <x v="2"/>
  </r>
  <r>
    <n v="2877"/>
    <x v="1"/>
    <n v="11.4"/>
    <n v="16.3"/>
    <n v="4.9000000000000004"/>
    <n v="0"/>
    <x v="1"/>
    <x v="1"/>
    <x v="3"/>
  </r>
  <r>
    <n v="2877"/>
    <x v="1"/>
    <n v="11.4"/>
    <n v="16.3"/>
    <n v="4.9000000000000004"/>
    <n v="0"/>
    <x v="1"/>
    <x v="1"/>
    <x v="2"/>
  </r>
  <r>
    <n v="4421"/>
    <x v="5"/>
    <n v="45"/>
    <n v="87"/>
    <n v="42"/>
    <n v="8.4"/>
    <x v="2"/>
    <x v="2"/>
    <x v="0"/>
  </r>
  <r>
    <n v="9212"/>
    <x v="6"/>
    <n v="4"/>
    <n v="7"/>
    <n v="3"/>
    <n v="0"/>
    <x v="3"/>
    <x v="3"/>
    <x v="3"/>
  </r>
  <r>
    <n v="8722"/>
    <x v="3"/>
    <n v="344"/>
    <n v="502"/>
    <n v="158"/>
    <n v="31.6"/>
    <x v="0"/>
    <x v="0"/>
    <x v="1"/>
  </r>
  <r>
    <n v="2877"/>
    <x v="1"/>
    <n v="11.4"/>
    <n v="16.3"/>
    <n v="4.9000000000000004"/>
    <n v="0"/>
    <x v="3"/>
    <x v="3"/>
    <x v="2"/>
  </r>
  <r>
    <n v="2499"/>
    <x v="2"/>
    <n v="6.2"/>
    <n v="9.1999999999999993"/>
    <n v="2.9999999999999991"/>
    <n v="0"/>
    <x v="2"/>
    <x v="2"/>
    <x v="1"/>
  </r>
  <r>
    <n v="2242"/>
    <x v="7"/>
    <n v="60"/>
    <n v="124"/>
    <n v="64"/>
    <n v="12.8"/>
    <x v="1"/>
    <x v="1"/>
    <x v="0"/>
  </r>
  <r>
    <n v="1109"/>
    <x v="4"/>
    <n v="3"/>
    <n v="8"/>
    <n v="5"/>
    <n v="0"/>
    <x v="2"/>
    <x v="2"/>
    <x v="1"/>
  </r>
  <r>
    <n v="2499"/>
    <x v="2"/>
    <n v="6.2"/>
    <n v="9.1999999999999993"/>
    <n v="2.9999999999999991"/>
    <n v="0"/>
    <x v="2"/>
    <x v="2"/>
    <x v="3"/>
  </r>
  <r>
    <n v="2499"/>
    <x v="2"/>
    <n v="6.2"/>
    <n v="9.1999999999999993"/>
    <n v="2.9999999999999991"/>
    <n v="0"/>
    <x v="2"/>
    <x v="2"/>
    <x v="4"/>
  </r>
  <r>
    <n v="1109"/>
    <x v="4"/>
    <n v="3"/>
    <n v="8"/>
    <n v="5"/>
    <n v="0"/>
    <x v="1"/>
    <x v="1"/>
    <x v="3"/>
  </r>
  <r>
    <n v="2877"/>
    <x v="1"/>
    <n v="11.4"/>
    <n v="16.3"/>
    <n v="4.9000000000000004"/>
    <n v="0"/>
    <x v="2"/>
    <x v="2"/>
    <x v="5"/>
  </r>
  <r>
    <n v="1109"/>
    <x v="4"/>
    <n v="3"/>
    <n v="8"/>
    <n v="5"/>
    <n v="0"/>
    <x v="3"/>
    <x v="3"/>
    <x v="0"/>
  </r>
  <r>
    <n v="9212"/>
    <x v="6"/>
    <n v="4"/>
    <n v="7"/>
    <n v="3"/>
    <n v="0"/>
    <x v="1"/>
    <x v="1"/>
    <x v="5"/>
  </r>
  <r>
    <n v="2877"/>
    <x v="1"/>
    <n v="11.4"/>
    <n v="16.3"/>
    <n v="4.9000000000000004"/>
    <n v="0"/>
    <x v="3"/>
    <x v="3"/>
    <x v="4"/>
  </r>
  <r>
    <n v="6119"/>
    <x v="8"/>
    <n v="9"/>
    <n v="14"/>
    <n v="5"/>
    <n v="0"/>
    <x v="3"/>
    <x v="3"/>
    <x v="0"/>
  </r>
  <r>
    <n v="6119"/>
    <x v="8"/>
    <n v="9"/>
    <n v="14"/>
    <n v="5"/>
    <n v="0"/>
    <x v="0"/>
    <x v="0"/>
    <x v="4"/>
  </r>
  <r>
    <n v="8722"/>
    <x v="3"/>
    <n v="344"/>
    <n v="502"/>
    <n v="158"/>
    <n v="31.6"/>
    <x v="0"/>
    <x v="0"/>
    <x v="2"/>
  </r>
  <r>
    <n v="2499"/>
    <x v="2"/>
    <n v="6.2"/>
    <n v="9.1999999999999993"/>
    <n v="2.9999999999999991"/>
    <n v="0"/>
    <x v="1"/>
    <x v="1"/>
    <x v="2"/>
  </r>
  <r>
    <n v="4421"/>
    <x v="5"/>
    <n v="45"/>
    <n v="87"/>
    <n v="42"/>
    <n v="8.4"/>
    <x v="1"/>
    <x v="1"/>
    <x v="4"/>
  </r>
  <r>
    <n v="1109"/>
    <x v="4"/>
    <n v="3"/>
    <n v="8"/>
    <n v="5"/>
    <n v="0"/>
    <x v="1"/>
    <x v="1"/>
    <x v="1"/>
  </r>
  <r>
    <n v="2877"/>
    <x v="1"/>
    <n v="11.4"/>
    <n v="16.3"/>
    <n v="4.9000000000000004"/>
    <n v="0"/>
    <x v="0"/>
    <x v="0"/>
    <x v="2"/>
  </r>
  <r>
    <n v="9822"/>
    <x v="0"/>
    <n v="58.3"/>
    <n v="98.4"/>
    <n v="40.100000000000009"/>
    <n v="8.0200000000000014"/>
    <x v="1"/>
    <x v="1"/>
    <x v="1"/>
  </r>
  <r>
    <n v="2877"/>
    <x v="1"/>
    <n v="11.4"/>
    <n v="16.3"/>
    <n v="4.9000000000000004"/>
    <n v="0"/>
    <x v="1"/>
    <x v="1"/>
    <x v="3"/>
  </r>
  <r>
    <n v="2499"/>
    <x v="2"/>
    <n v="6.2"/>
    <n v="9.1999999999999993"/>
    <n v="2.9999999999999991"/>
    <n v="0"/>
    <x v="3"/>
    <x v="3"/>
    <x v="1"/>
  </r>
  <r>
    <n v="2499"/>
    <x v="2"/>
    <n v="6.2"/>
    <n v="9.1999999999999993"/>
    <n v="2.9999999999999991"/>
    <n v="0"/>
    <x v="1"/>
    <x v="1"/>
    <x v="4"/>
  </r>
  <r>
    <n v="6622"/>
    <x v="9"/>
    <n v="42"/>
    <n v="77"/>
    <n v="35"/>
    <n v="7"/>
    <x v="1"/>
    <x v="1"/>
    <x v="4"/>
  </r>
  <r>
    <n v="2499"/>
    <x v="2"/>
    <n v="6.2"/>
    <n v="9.1999999999999993"/>
    <n v="2.9999999999999991"/>
    <n v="0"/>
    <x v="1"/>
    <x v="1"/>
    <x v="4"/>
  </r>
  <r>
    <n v="2877"/>
    <x v="1"/>
    <n v="11.4"/>
    <n v="16.3"/>
    <n v="4.9000000000000004"/>
    <n v="0"/>
    <x v="1"/>
    <x v="1"/>
    <x v="1"/>
  </r>
  <r>
    <n v="1109"/>
    <x v="4"/>
    <n v="3"/>
    <n v="8"/>
    <n v="5"/>
    <n v="0"/>
    <x v="1"/>
    <x v="1"/>
    <x v="2"/>
  </r>
  <r>
    <n v="2499"/>
    <x v="2"/>
    <n v="6.2"/>
    <n v="9.1999999999999993"/>
    <n v="2.9999999999999991"/>
    <n v="0"/>
    <x v="0"/>
    <x v="0"/>
    <x v="0"/>
  </r>
  <r>
    <n v="8722"/>
    <x v="3"/>
    <n v="344"/>
    <n v="502"/>
    <n v="158"/>
    <n v="31.6"/>
    <x v="2"/>
    <x v="2"/>
    <x v="0"/>
  </r>
  <r>
    <n v="2242"/>
    <x v="7"/>
    <n v="60"/>
    <n v="124"/>
    <n v="64"/>
    <n v="12.8"/>
    <x v="2"/>
    <x v="2"/>
    <x v="1"/>
  </r>
  <r>
    <n v="2877"/>
    <x v="1"/>
    <n v="11.4"/>
    <n v="16.3"/>
    <n v="4.9000000000000004"/>
    <n v="0"/>
    <x v="2"/>
    <x v="2"/>
    <x v="1"/>
  </r>
  <r>
    <n v="8722"/>
    <x v="3"/>
    <n v="344"/>
    <n v="502"/>
    <n v="158"/>
    <n v="31.6"/>
    <x v="3"/>
    <x v="3"/>
    <x v="2"/>
  </r>
  <r>
    <n v="6119"/>
    <x v="8"/>
    <n v="9"/>
    <n v="14"/>
    <n v="5"/>
    <n v="0"/>
    <x v="1"/>
    <x v="1"/>
    <x v="5"/>
  </r>
  <r>
    <n v="6622"/>
    <x v="9"/>
    <n v="42"/>
    <n v="77"/>
    <n v="35"/>
    <n v="7"/>
    <x v="3"/>
    <x v="3"/>
    <x v="2"/>
  </r>
  <r>
    <n v="8722"/>
    <x v="3"/>
    <n v="344"/>
    <n v="502"/>
    <n v="158"/>
    <n v="31.6"/>
    <x v="0"/>
    <x v="0"/>
    <x v="2"/>
  </r>
  <r>
    <n v="2499"/>
    <x v="2"/>
    <n v="6.2"/>
    <n v="9.1999999999999993"/>
    <n v="2.9999999999999991"/>
    <n v="0"/>
    <x v="0"/>
    <x v="0"/>
    <x v="3"/>
  </r>
  <r>
    <n v="2877"/>
    <x v="1"/>
    <n v="11.4"/>
    <n v="16.3"/>
    <n v="4.9000000000000004"/>
    <n v="0"/>
    <x v="0"/>
    <x v="0"/>
    <x v="2"/>
  </r>
  <r>
    <n v="6119"/>
    <x v="8"/>
    <n v="9"/>
    <n v="14"/>
    <n v="5"/>
    <n v="0"/>
    <x v="2"/>
    <x v="2"/>
    <x v="5"/>
  </r>
  <r>
    <n v="6622"/>
    <x v="9"/>
    <n v="42"/>
    <n v="77"/>
    <n v="35"/>
    <n v="7"/>
    <x v="2"/>
    <x v="2"/>
    <x v="2"/>
  </r>
  <r>
    <n v="2242"/>
    <x v="7"/>
    <n v="60"/>
    <n v="124"/>
    <n v="64"/>
    <n v="12.8"/>
    <x v="0"/>
    <x v="0"/>
    <x v="1"/>
  </r>
  <r>
    <n v="4421"/>
    <x v="5"/>
    <n v="45"/>
    <n v="87"/>
    <n v="42"/>
    <n v="8.4"/>
    <x v="2"/>
    <x v="2"/>
    <x v="4"/>
  </r>
  <r>
    <n v="6119"/>
    <x v="8"/>
    <n v="9"/>
    <n v="14"/>
    <n v="5"/>
    <n v="0"/>
    <x v="1"/>
    <x v="1"/>
    <x v="4"/>
  </r>
  <r>
    <n v="1109"/>
    <x v="4"/>
    <n v="3"/>
    <n v="8"/>
    <n v="5"/>
    <n v="0"/>
    <x v="2"/>
    <x v="2"/>
    <x v="1"/>
  </r>
  <r>
    <n v="2499"/>
    <x v="2"/>
    <n v="6.2"/>
    <n v="9.1999999999999993"/>
    <n v="2.9999999999999991"/>
    <n v="0"/>
    <x v="1"/>
    <x v="1"/>
    <x v="1"/>
  </r>
  <r>
    <n v="6119"/>
    <x v="8"/>
    <n v="9"/>
    <n v="14"/>
    <n v="5"/>
    <n v="0"/>
    <x v="3"/>
    <x v="3"/>
    <x v="2"/>
  </r>
  <r>
    <n v="2242"/>
    <x v="7"/>
    <n v="60"/>
    <n v="124"/>
    <n v="64"/>
    <n v="12.8"/>
    <x v="2"/>
    <x v="2"/>
    <x v="2"/>
  </r>
  <r>
    <n v="6119"/>
    <x v="8"/>
    <n v="9"/>
    <n v="14"/>
    <n v="5"/>
    <n v="0"/>
    <x v="2"/>
    <x v="2"/>
    <x v="4"/>
  </r>
  <r>
    <n v="1109"/>
    <x v="4"/>
    <n v="3"/>
    <n v="8"/>
    <n v="5"/>
    <n v="0"/>
    <x v="2"/>
    <x v="2"/>
    <x v="4"/>
  </r>
  <r>
    <n v="2499"/>
    <x v="2"/>
    <n v="6.2"/>
    <n v="9.1999999999999993"/>
    <n v="2.9999999999999991"/>
    <n v="0"/>
    <x v="0"/>
    <x v="0"/>
    <x v="2"/>
  </r>
  <r>
    <n v="1109"/>
    <x v="4"/>
    <n v="3"/>
    <n v="8"/>
    <n v="5"/>
    <n v="0"/>
    <x v="2"/>
    <x v="2"/>
    <x v="1"/>
  </r>
  <r>
    <n v="2499"/>
    <x v="2"/>
    <n v="6.2"/>
    <n v="9.1999999999999993"/>
    <n v="2.9999999999999991"/>
    <n v="0"/>
    <x v="3"/>
    <x v="3"/>
    <x v="2"/>
  </r>
  <r>
    <n v="2499"/>
    <x v="2"/>
    <n v="6.2"/>
    <n v="9.1999999999999993"/>
    <n v="2.9999999999999991"/>
    <n v="0"/>
    <x v="2"/>
    <x v="2"/>
    <x v="0"/>
  </r>
  <r>
    <n v="2877"/>
    <x v="1"/>
    <n v="11.4"/>
    <n v="16.3"/>
    <n v="4.9000000000000004"/>
    <n v="0"/>
    <x v="2"/>
    <x v="2"/>
    <x v="4"/>
  </r>
  <r>
    <n v="2877"/>
    <x v="1"/>
    <n v="11.4"/>
    <n v="16.3"/>
    <n v="4.9000000000000004"/>
    <n v="0"/>
    <x v="2"/>
    <x v="2"/>
    <x v="5"/>
  </r>
  <r>
    <n v="6119"/>
    <x v="8"/>
    <n v="9"/>
    <n v="14"/>
    <n v="5"/>
    <n v="0"/>
    <x v="1"/>
    <x v="1"/>
    <x v="1"/>
  </r>
  <r>
    <n v="1109"/>
    <x v="4"/>
    <n v="3"/>
    <n v="8"/>
    <n v="5"/>
    <n v="0"/>
    <x v="2"/>
    <x v="2"/>
    <x v="2"/>
  </r>
  <r>
    <n v="2499"/>
    <x v="2"/>
    <n v="6.2"/>
    <n v="9.1999999999999993"/>
    <n v="2.9999999999999991"/>
    <n v="0"/>
    <x v="3"/>
    <x v="3"/>
    <x v="2"/>
  </r>
  <r>
    <n v="1109"/>
    <x v="4"/>
    <n v="3"/>
    <n v="8"/>
    <n v="5"/>
    <n v="0"/>
    <x v="0"/>
    <x v="0"/>
    <x v="2"/>
  </r>
  <r>
    <n v="1109"/>
    <x v="4"/>
    <n v="3"/>
    <n v="8"/>
    <n v="5"/>
    <n v="0"/>
    <x v="2"/>
    <x v="2"/>
    <x v="4"/>
  </r>
  <r>
    <n v="6622"/>
    <x v="9"/>
    <n v="42"/>
    <n v="77"/>
    <n v="35"/>
    <n v="7"/>
    <x v="2"/>
    <x v="2"/>
    <x v="1"/>
  </r>
  <r>
    <n v="2877"/>
    <x v="1"/>
    <n v="11.4"/>
    <n v="16.3"/>
    <n v="4.9000000000000004"/>
    <n v="0"/>
    <x v="2"/>
    <x v="2"/>
    <x v="2"/>
  </r>
  <r>
    <n v="1109"/>
    <x v="4"/>
    <n v="3"/>
    <n v="8"/>
    <n v="5"/>
    <n v="0"/>
    <x v="3"/>
    <x v="3"/>
    <x v="1"/>
  </r>
  <r>
    <n v="1109"/>
    <x v="4"/>
    <n v="3"/>
    <n v="8"/>
    <n v="5"/>
    <n v="0"/>
    <x v="1"/>
    <x v="1"/>
    <x v="2"/>
  </r>
  <r>
    <n v="9822"/>
    <x v="0"/>
    <n v="58.3"/>
    <n v="98.4"/>
    <n v="40.100000000000009"/>
    <n v="8.0200000000000014"/>
    <x v="3"/>
    <x v="3"/>
    <x v="2"/>
  </r>
  <r>
    <n v="2877"/>
    <x v="1"/>
    <n v="11.4"/>
    <n v="16.3"/>
    <n v="4.9000000000000004"/>
    <n v="0"/>
    <x v="1"/>
    <x v="1"/>
    <x v="4"/>
  </r>
  <r>
    <n v="2877"/>
    <x v="1"/>
    <n v="11.4"/>
    <n v="16.3"/>
    <n v="4.9000000000000004"/>
    <n v="0"/>
    <x v="1"/>
    <x v="1"/>
    <x v="0"/>
  </r>
  <r>
    <n v="4421"/>
    <x v="5"/>
    <n v="45"/>
    <n v="87"/>
    <n v="42"/>
    <n v="8.4"/>
    <x v="2"/>
    <x v="2"/>
    <x v="1"/>
  </r>
  <r>
    <n v="6119"/>
    <x v="8"/>
    <n v="9"/>
    <n v="14"/>
    <n v="5"/>
    <n v="0"/>
    <x v="2"/>
    <x v="2"/>
    <x v="5"/>
  </r>
  <r>
    <n v="1109"/>
    <x v="4"/>
    <n v="3"/>
    <n v="8"/>
    <n v="5"/>
    <n v="0"/>
    <x v="0"/>
    <x v="0"/>
    <x v="1"/>
  </r>
  <r>
    <n v="1109"/>
    <x v="4"/>
    <n v="3"/>
    <n v="8"/>
    <n v="5"/>
    <n v="0"/>
    <x v="0"/>
    <x v="0"/>
    <x v="4"/>
  </r>
  <r>
    <n v="6119"/>
    <x v="8"/>
    <n v="9"/>
    <n v="14"/>
    <n v="5"/>
    <n v="0"/>
    <x v="0"/>
    <x v="0"/>
    <x v="2"/>
  </r>
  <r>
    <n v="9822"/>
    <x v="0"/>
    <n v="58.3"/>
    <n v="98.4"/>
    <n v="40.100000000000009"/>
    <n v="8.0200000000000014"/>
    <x v="2"/>
    <x v="2"/>
    <x v="4"/>
  </r>
  <r>
    <n v="1109"/>
    <x v="4"/>
    <n v="3"/>
    <n v="8"/>
    <n v="5"/>
    <n v="0"/>
    <x v="3"/>
    <x v="3"/>
    <x v="2"/>
  </r>
  <r>
    <n v="2499"/>
    <x v="2"/>
    <n v="6.2"/>
    <n v="9.1999999999999993"/>
    <n v="2.9999999999999991"/>
    <n v="0"/>
    <x v="0"/>
    <x v="0"/>
    <x v="1"/>
  </r>
  <r>
    <n v="2499"/>
    <x v="2"/>
    <n v="6.2"/>
    <n v="9.1999999999999993"/>
    <n v="2.9999999999999991"/>
    <n v="0"/>
    <x v="0"/>
    <x v="0"/>
    <x v="0"/>
  </r>
  <r>
    <n v="6119"/>
    <x v="8"/>
    <n v="9"/>
    <n v="14"/>
    <n v="5"/>
    <n v="0"/>
    <x v="2"/>
    <x v="2"/>
    <x v="4"/>
  </r>
  <r>
    <n v="2877"/>
    <x v="1"/>
    <n v="11.4"/>
    <n v="16.3"/>
    <n v="4.9000000000000004"/>
    <n v="0"/>
    <x v="0"/>
    <x v="0"/>
    <x v="1"/>
  </r>
  <r>
    <n v="2877"/>
    <x v="1"/>
    <n v="11.4"/>
    <n v="16.3"/>
    <n v="4.9000000000000004"/>
    <n v="0"/>
    <x v="3"/>
    <x v="3"/>
    <x v="4"/>
  </r>
  <r>
    <n v="2877"/>
    <x v="1"/>
    <n v="11.4"/>
    <n v="16.3"/>
    <n v="4.9000000000000004"/>
    <n v="0"/>
    <x v="2"/>
    <x v="2"/>
    <x v="1"/>
  </r>
  <r>
    <n v="6119"/>
    <x v="8"/>
    <n v="9"/>
    <n v="14"/>
    <n v="5"/>
    <n v="0"/>
    <x v="1"/>
    <x v="1"/>
    <x v="2"/>
  </r>
  <r>
    <n v="6119"/>
    <x v="8"/>
    <n v="9"/>
    <n v="14"/>
    <n v="5"/>
    <n v="0"/>
    <x v="2"/>
    <x v="2"/>
    <x v="1"/>
  </r>
  <r>
    <n v="2499"/>
    <x v="2"/>
    <n v="6.2"/>
    <n v="9.1999999999999993"/>
    <n v="2.9999999999999991"/>
    <n v="0"/>
    <x v="3"/>
    <x v="3"/>
    <x v="2"/>
  </r>
  <r>
    <n v="6119"/>
    <x v="8"/>
    <n v="9"/>
    <n v="14"/>
    <n v="5"/>
    <n v="0"/>
    <x v="2"/>
    <x v="2"/>
    <x v="2"/>
  </r>
  <r>
    <n v="9212"/>
    <x v="6"/>
    <n v="4"/>
    <n v="7"/>
    <n v="3"/>
    <n v="0"/>
    <x v="3"/>
    <x v="3"/>
    <x v="4"/>
  </r>
  <r>
    <n v="2877"/>
    <x v="1"/>
    <n v="11.4"/>
    <n v="16.3"/>
    <n v="4.9000000000000004"/>
    <n v="0"/>
    <x v="1"/>
    <x v="1"/>
    <x v="0"/>
  </r>
  <r>
    <n v="2877"/>
    <x v="1"/>
    <n v="11.4"/>
    <n v="16.3"/>
    <n v="4.9000000000000004"/>
    <n v="0"/>
    <x v="2"/>
    <x v="2"/>
    <x v="1"/>
  </r>
  <r>
    <n v="6119"/>
    <x v="8"/>
    <n v="9"/>
    <n v="14"/>
    <n v="5"/>
    <n v="0"/>
    <x v="0"/>
    <x v="0"/>
    <x v="5"/>
  </r>
  <r>
    <n v="2499"/>
    <x v="2"/>
    <n v="6.2"/>
    <n v="9.1999999999999993"/>
    <n v="2.9999999999999991"/>
    <n v="0"/>
    <x v="2"/>
    <x v="2"/>
    <x v="1"/>
  </r>
  <r>
    <n v="2242"/>
    <x v="7"/>
    <n v="60"/>
    <n v="124"/>
    <n v="64"/>
    <n v="12.8"/>
    <x v="1"/>
    <x v="1"/>
    <x v="4"/>
  </r>
  <r>
    <n v="2877"/>
    <x v="1"/>
    <n v="11.4"/>
    <n v="16.3"/>
    <n v="4.9000000000000004"/>
    <n v="0"/>
    <x v="1"/>
    <x v="1"/>
    <x v="2"/>
  </r>
  <r>
    <n v="2877"/>
    <x v="1"/>
    <n v="11.4"/>
    <n v="16.3"/>
    <n v="4.9000000000000004"/>
    <n v="0"/>
    <x v="2"/>
    <x v="2"/>
    <x v="4"/>
  </r>
  <r>
    <n v="2499"/>
    <x v="2"/>
    <n v="6.2"/>
    <n v="9.1999999999999993"/>
    <n v="2.9999999999999991"/>
    <n v="0"/>
    <x v="1"/>
    <x v="1"/>
    <x v="2"/>
  </r>
  <r>
    <n v="9822"/>
    <x v="0"/>
    <n v="58.3"/>
    <n v="98.4"/>
    <n v="40.100000000000009"/>
    <n v="8.0200000000000014"/>
    <x v="1"/>
    <x v="1"/>
    <x v="1"/>
  </r>
  <r>
    <n v="1109"/>
    <x v="4"/>
    <n v="3"/>
    <n v="8"/>
    <n v="5"/>
    <n v="0"/>
    <x v="3"/>
    <x v="3"/>
    <x v="0"/>
  </r>
  <r>
    <n v="9822"/>
    <x v="0"/>
    <n v="58.3"/>
    <n v="98.4"/>
    <n v="40.100000000000009"/>
    <n v="8.0200000000000014"/>
    <x v="2"/>
    <x v="2"/>
    <x v="4"/>
  </r>
  <r>
    <n v="8722"/>
    <x v="3"/>
    <n v="344"/>
    <n v="502"/>
    <n v="158"/>
    <n v="31.6"/>
    <x v="1"/>
    <x v="1"/>
    <x v="1"/>
  </r>
  <r>
    <n v="8722"/>
    <x v="3"/>
    <n v="344"/>
    <n v="502"/>
    <n v="158"/>
    <n v="31.6"/>
    <x v="3"/>
    <x v="3"/>
    <x v="4"/>
  </r>
  <r>
    <n v="6622"/>
    <x v="9"/>
    <n v="42"/>
    <n v="77"/>
    <n v="35"/>
    <n v="7"/>
    <x v="3"/>
    <x v="3"/>
    <x v="1"/>
  </r>
  <r>
    <n v="6622"/>
    <x v="9"/>
    <n v="42"/>
    <n v="77"/>
    <n v="35"/>
    <n v="7"/>
    <x v="2"/>
    <x v="2"/>
    <x v="2"/>
  </r>
  <r>
    <n v="9822"/>
    <x v="0"/>
    <n v="58.3"/>
    <n v="98.4"/>
    <n v="40.100000000000009"/>
    <n v="8.0200000000000014"/>
    <x v="0"/>
    <x v="0"/>
    <x v="1"/>
  </r>
  <r>
    <n v="2242"/>
    <x v="7"/>
    <n v="60"/>
    <n v="124"/>
    <n v="64"/>
    <n v="12.8"/>
    <x v="1"/>
    <x v="1"/>
    <x v="2"/>
  </r>
  <r>
    <n v="8722"/>
    <x v="3"/>
    <n v="344"/>
    <n v="502"/>
    <n v="158"/>
    <n v="31.6"/>
    <x v="0"/>
    <x v="0"/>
    <x v="2"/>
  </r>
  <r>
    <n v="6622"/>
    <x v="9"/>
    <n v="42"/>
    <n v="77"/>
    <n v="35"/>
    <n v="7"/>
    <x v="2"/>
    <x v="2"/>
    <x v="4"/>
  </r>
  <r>
    <n v="8722"/>
    <x v="3"/>
    <n v="344"/>
    <n v="502"/>
    <n v="158"/>
    <n v="31.6"/>
    <x v="3"/>
    <x v="3"/>
    <x v="0"/>
  </r>
  <r>
    <n v="9822"/>
    <x v="0"/>
    <n v="58.3"/>
    <n v="98.4"/>
    <n v="40.100000000000009"/>
    <n v="8.0200000000000014"/>
    <x v="1"/>
    <x v="1"/>
    <x v="1"/>
  </r>
  <r>
    <n v="2242"/>
    <x v="7"/>
    <n v="60"/>
    <n v="124"/>
    <n v="64"/>
    <n v="12.8"/>
    <x v="0"/>
    <x v="0"/>
    <x v="5"/>
  </r>
  <r>
    <n v="2242"/>
    <x v="7"/>
    <n v="60"/>
    <n v="124"/>
    <n v="64"/>
    <n v="12.8"/>
    <x v="2"/>
    <x v="2"/>
    <x v="1"/>
  </r>
  <r>
    <n v="4421"/>
    <x v="5"/>
    <n v="45"/>
    <n v="87"/>
    <n v="42"/>
    <n v="8.4"/>
    <x v="2"/>
    <x v="2"/>
    <x v="4"/>
  </r>
  <r>
    <n v="8722"/>
    <x v="3"/>
    <n v="344"/>
    <n v="502"/>
    <n v="158"/>
    <n v="31.6"/>
    <x v="2"/>
    <x v="2"/>
    <x v="2"/>
  </r>
  <r>
    <n v="9822"/>
    <x v="0"/>
    <n v="58.3"/>
    <n v="98.4"/>
    <n v="40.100000000000009"/>
    <n v="8.0200000000000014"/>
    <x v="2"/>
    <x v="2"/>
    <x v="4"/>
  </r>
  <r>
    <n v="4421"/>
    <x v="5"/>
    <n v="45"/>
    <n v="87"/>
    <n v="42"/>
    <n v="8.4"/>
    <x v="2"/>
    <x v="2"/>
    <x v="2"/>
  </r>
  <r>
    <n v="2242"/>
    <x v="7"/>
    <n v="60"/>
    <n v="124"/>
    <n v="64"/>
    <n v="12.8"/>
    <x v="2"/>
    <x v="2"/>
    <x v="1"/>
  </r>
  <r>
    <n v="9212"/>
    <x v="6"/>
    <n v="4"/>
    <n v="7"/>
    <n v="3"/>
    <n v="0"/>
    <x v="2"/>
    <x v="2"/>
    <x v="0"/>
  </r>
  <r>
    <n v="8722"/>
    <x v="3"/>
    <n v="344"/>
    <n v="502"/>
    <n v="158"/>
    <n v="31.6"/>
    <x v="0"/>
    <x v="0"/>
    <x v="4"/>
  </r>
  <r>
    <n v="6622"/>
    <x v="9"/>
    <n v="42"/>
    <n v="77"/>
    <n v="35"/>
    <n v="7"/>
    <x v="1"/>
    <x v="1"/>
    <x v="1"/>
  </r>
  <r>
    <n v="9822"/>
    <x v="0"/>
    <n v="58.3"/>
    <n v="98.4"/>
    <n v="40.100000000000009"/>
    <n v="8.0200000000000014"/>
    <x v="3"/>
    <x v="3"/>
    <x v="4"/>
  </r>
  <r>
    <n v="4421"/>
    <x v="5"/>
    <n v="45"/>
    <n v="87"/>
    <n v="42"/>
    <n v="8.4"/>
    <x v="3"/>
    <x v="3"/>
    <x v="1"/>
  </r>
  <r>
    <n v="9212"/>
    <x v="6"/>
    <n v="4"/>
    <n v="7"/>
    <n v="3"/>
    <n v="0"/>
    <x v="3"/>
    <x v="3"/>
    <x v="2"/>
  </r>
  <r>
    <n v="9212"/>
    <x v="6"/>
    <n v="4"/>
    <n v="7"/>
    <n v="3"/>
    <n v="0"/>
    <x v="3"/>
    <x v="3"/>
    <x v="1"/>
  </r>
  <r>
    <n v="9822"/>
    <x v="0"/>
    <n v="58.3"/>
    <n v="98.4"/>
    <n v="40.100000000000009"/>
    <n v="8.0200000000000014"/>
    <x v="0"/>
    <x v="0"/>
    <x v="2"/>
  </r>
  <r>
    <n v="9822"/>
    <x v="0"/>
    <n v="58.3"/>
    <n v="98.4"/>
    <n v="40.100000000000009"/>
    <n v="8.0200000000000014"/>
    <x v="2"/>
    <x v="2"/>
    <x v="2"/>
  </r>
  <r>
    <n v="8722"/>
    <x v="3"/>
    <n v="344"/>
    <n v="502"/>
    <n v="158"/>
    <n v="31.6"/>
    <x v="0"/>
    <x v="0"/>
    <x v="4"/>
  </r>
  <r>
    <n v="2242"/>
    <x v="7"/>
    <n v="60"/>
    <n v="124"/>
    <n v="64"/>
    <n v="12.8"/>
    <x v="2"/>
    <x v="2"/>
    <x v="0"/>
  </r>
  <r>
    <n v="9822"/>
    <x v="0"/>
    <n v="58.3"/>
    <n v="98.4"/>
    <n v="40.100000000000009"/>
    <n v="8.0200000000000014"/>
    <x v="1"/>
    <x v="1"/>
    <x v="1"/>
  </r>
  <r>
    <n v="8722"/>
    <x v="3"/>
    <n v="344"/>
    <n v="502"/>
    <n v="158"/>
    <n v="31.6"/>
    <x v="0"/>
    <x v="0"/>
    <x v="5"/>
  </r>
  <r>
    <n v="4421"/>
    <x v="5"/>
    <n v="45"/>
    <n v="87"/>
    <n v="42"/>
    <n v="8.4"/>
    <x v="2"/>
    <x v="2"/>
    <x v="1"/>
  </r>
  <r>
    <n v="4421"/>
    <x v="5"/>
    <n v="45"/>
    <n v="87"/>
    <n v="42"/>
    <n v="8.4"/>
    <x v="1"/>
    <x v="1"/>
    <x v="4"/>
  </r>
  <r>
    <n v="9212"/>
    <x v="6"/>
    <n v="4"/>
    <n v="7"/>
    <n v="3"/>
    <n v="0"/>
    <x v="1"/>
    <x v="1"/>
    <x v="2"/>
  </r>
  <r>
    <n v="2242"/>
    <x v="7"/>
    <n v="60"/>
    <n v="124"/>
    <n v="64"/>
    <n v="12.8"/>
    <x v="1"/>
    <x v="1"/>
    <x v="4"/>
  </r>
  <r>
    <n v="9822"/>
    <x v="0"/>
    <n v="58.3"/>
    <n v="98.4"/>
    <n v="40.100000000000009"/>
    <n v="8.0200000000000014"/>
    <x v="3"/>
    <x v="3"/>
    <x v="2"/>
  </r>
  <r>
    <n v="2242"/>
    <x v="7"/>
    <n v="60"/>
    <n v="124"/>
    <n v="64"/>
    <n v="12.8"/>
    <x v="3"/>
    <x v="3"/>
    <x v="1"/>
  </r>
  <r>
    <n v="4421"/>
    <x v="5"/>
    <n v="45"/>
    <n v="87"/>
    <n v="42"/>
    <n v="8.4"/>
    <x v="3"/>
    <x v="3"/>
    <x v="0"/>
  </r>
  <r>
    <n v="8722"/>
    <x v="3"/>
    <n v="344"/>
    <n v="502"/>
    <n v="158"/>
    <n v="31.6"/>
    <x v="3"/>
    <x v="3"/>
    <x v="4"/>
  </r>
  <r>
    <n v="9822"/>
    <x v="0"/>
    <n v="58.3"/>
    <n v="98.4"/>
    <n v="40.100000000000009"/>
    <n v="8.0200000000000014"/>
    <x v="0"/>
    <x v="0"/>
    <x v="1"/>
  </r>
  <r>
    <n v="9212"/>
    <x v="6"/>
    <n v="4"/>
    <n v="7"/>
    <n v="3"/>
    <n v="0"/>
    <x v="2"/>
    <x v="2"/>
    <x v="2"/>
  </r>
  <r>
    <n v="8722"/>
    <x v="3"/>
    <n v="344"/>
    <n v="502"/>
    <n v="158"/>
    <n v="31.6"/>
    <x v="0"/>
    <x v="0"/>
    <x v="2"/>
  </r>
  <r>
    <n v="2242"/>
    <x v="7"/>
    <n v="60"/>
    <n v="124"/>
    <n v="64"/>
    <n v="12.8"/>
    <x v="2"/>
    <x v="2"/>
    <x v="5"/>
  </r>
  <r>
    <n v="2242"/>
    <x v="7"/>
    <n v="60"/>
    <n v="124"/>
    <n v="64"/>
    <n v="12.8"/>
    <x v="1"/>
    <x v="1"/>
    <x v="1"/>
  </r>
  <r>
    <n v="4421"/>
    <x v="5"/>
    <n v="45"/>
    <n v="87"/>
    <n v="42"/>
    <n v="8.4"/>
    <x v="0"/>
    <x v="0"/>
    <x v="4"/>
  </r>
  <r>
    <n v="8722"/>
    <x v="3"/>
    <n v="344"/>
    <n v="502"/>
    <n v="158"/>
    <n v="31.6"/>
    <x v="2"/>
    <x v="2"/>
    <x v="2"/>
  </r>
  <r>
    <n v="9822"/>
    <x v="0"/>
    <n v="58.3"/>
    <n v="98.4"/>
    <n v="40.100000000000009"/>
    <n v="8.0200000000000014"/>
    <x v="1"/>
    <x v="1"/>
    <x v="4"/>
  </r>
  <r>
    <n v="4421"/>
    <x v="5"/>
    <n v="45"/>
    <n v="87"/>
    <n v="42"/>
    <n v="8.4"/>
    <x v="2"/>
    <x v="2"/>
    <x v="2"/>
  </r>
  <r>
    <n v="2242"/>
    <x v="7"/>
    <n v="60"/>
    <n v="124"/>
    <n v="64"/>
    <n v="12.8"/>
    <x v="2"/>
    <x v="2"/>
    <x v="1"/>
  </r>
  <r>
    <n v="9212"/>
    <x v="6"/>
    <n v="4"/>
    <n v="7"/>
    <n v="3"/>
    <n v="0"/>
    <x v="2"/>
    <x v="2"/>
    <x v="0"/>
  </r>
  <r>
    <n v="8722"/>
    <x v="3"/>
    <n v="344"/>
    <n v="502"/>
    <n v="158"/>
    <n v="31.6"/>
    <x v="0"/>
    <x v="0"/>
    <x v="4"/>
  </r>
  <r>
    <n v="6622"/>
    <x v="9"/>
    <n v="42"/>
    <n v="77"/>
    <n v="35"/>
    <n v="7"/>
    <x v="2"/>
    <x v="2"/>
    <x v="1"/>
  </r>
  <r>
    <n v="9822"/>
    <x v="0"/>
    <n v="58.3"/>
    <n v="98.4"/>
    <n v="40.100000000000009"/>
    <n v="8.0200000000000014"/>
    <x v="3"/>
    <x v="3"/>
    <x v="4"/>
  </r>
  <r>
    <n v="4421"/>
    <x v="5"/>
    <n v="45"/>
    <n v="87"/>
    <n v="42"/>
    <n v="8.4"/>
    <x v="1"/>
    <x v="1"/>
    <x v="1"/>
  </r>
  <r>
    <n v="9212"/>
    <x v="6"/>
    <n v="4"/>
    <n v="7"/>
    <n v="3"/>
    <n v="0"/>
    <x v="0"/>
    <x v="0"/>
    <x v="2"/>
  </r>
  <r>
    <n v="9212"/>
    <x v="6"/>
    <n v="4"/>
    <n v="7"/>
    <n v="3"/>
    <n v="0"/>
    <x v="2"/>
    <x v="2"/>
    <x v="1"/>
  </r>
  <r>
    <n v="9822"/>
    <x v="0"/>
    <n v="58.3"/>
    <n v="98.4"/>
    <n v="40.100000000000009"/>
    <n v="8.0200000000000014"/>
    <x v="2"/>
    <x v="2"/>
    <x v="2"/>
  </r>
  <r>
    <n v="9822"/>
    <x v="0"/>
    <n v="58.3"/>
    <n v="98.4"/>
    <n v="40.100000000000009"/>
    <n v="8.0200000000000014"/>
    <x v="2"/>
    <x v="2"/>
    <x v="2"/>
  </r>
  <r>
    <n v="8722"/>
    <x v="3"/>
    <n v="344"/>
    <n v="502"/>
    <n v="158"/>
    <n v="31.6"/>
    <x v="2"/>
    <x v="2"/>
    <x v="4"/>
  </r>
  <r>
    <n v="2242"/>
    <x v="7"/>
    <n v="60"/>
    <n v="124"/>
    <n v="64"/>
    <n v="12.8"/>
    <x v="2"/>
    <x v="2"/>
    <x v="0"/>
  </r>
  <r>
    <n v="9822"/>
    <x v="0"/>
    <n v="58.3"/>
    <n v="98.4"/>
    <n v="40.100000000000009"/>
    <n v="8.0200000000000014"/>
    <x v="2"/>
    <x v="2"/>
    <x v="1"/>
  </r>
  <r>
    <n v="8722"/>
    <x v="3"/>
    <n v="344"/>
    <n v="502"/>
    <n v="158"/>
    <n v="31.6"/>
    <x v="2"/>
    <x v="2"/>
    <x v="5"/>
  </r>
  <r>
    <n v="4421"/>
    <x v="5"/>
    <n v="45"/>
    <n v="87"/>
    <n v="42"/>
    <n v="8.4"/>
    <x v="0"/>
    <x v="0"/>
    <x v="1"/>
  </r>
  <r>
    <n v="4421"/>
    <x v="5"/>
    <n v="45"/>
    <n v="87"/>
    <n v="42"/>
    <n v="8.4"/>
    <x v="1"/>
    <x v="1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astang"/>
    <s v="06"/>
    <n v="18"/>
    <n v="40326.800000000003"/>
    <n v="2179.8270270270273"/>
    <s v="Black"/>
    <x v="0"/>
    <n v="50000"/>
    <s v="y"/>
    <s v="FD06MTGBla001"/>
  </r>
  <r>
    <s v="FD06MTG002"/>
    <s v="FD"/>
    <s v="ford"/>
    <s v="MTG"/>
    <s v="mastang"/>
    <s v="06"/>
    <n v="18"/>
    <n v="44974.8"/>
    <n v="2431.0702702702706"/>
    <s v="White"/>
    <x v="1"/>
    <n v="50000"/>
    <s v="y"/>
    <s v="FD06MTGWhi002"/>
  </r>
  <r>
    <s v="FD08MTG003"/>
    <s v="FD"/>
    <s v="ford"/>
    <s v="MTG"/>
    <s v="mastang"/>
    <s v="08"/>
    <n v="16"/>
    <n v="44946.5"/>
    <n v="2724.030303030303"/>
    <s v="Green"/>
    <x v="2"/>
    <n v="50000"/>
    <s v="y"/>
    <s v="FD08MTGGre003"/>
  </r>
  <r>
    <s v="FD08MTG004"/>
    <s v="FD"/>
    <s v="ford"/>
    <s v="MTG"/>
    <s v="mastang"/>
    <s v="08"/>
    <n v="16"/>
    <n v="37558.800000000003"/>
    <n v="2276.2909090909093"/>
    <s v="Black"/>
    <x v="3"/>
    <n v="50000"/>
    <s v="y"/>
    <s v="FD08MTGBla004"/>
  </r>
  <r>
    <s v="FD08MTG005"/>
    <s v="FD"/>
    <s v="ford"/>
    <s v="MTG"/>
    <s v="mastang"/>
    <s v="08"/>
    <n v="16"/>
    <n v="36438.5"/>
    <n v="2208.3939393939395"/>
    <s v="White"/>
    <x v="0"/>
    <n v="50000"/>
    <s v="y"/>
    <s v="FD08MTGWhi005"/>
  </r>
  <r>
    <s v="FD06FCS006"/>
    <s v="FD"/>
    <s v="ford"/>
    <s v="FCS"/>
    <s v="civic"/>
    <s v="06"/>
    <n v="18"/>
    <n v="46311.4"/>
    <n v="2503.3189189189188"/>
    <s v="Green"/>
    <x v="4"/>
    <n v="75000"/>
    <s v="y"/>
    <s v="FD06FCSGre006"/>
  </r>
  <r>
    <s v="FD06FCS007"/>
    <s v="FD"/>
    <s v="ford"/>
    <s v="FCS"/>
    <s v="civic"/>
    <s v="06"/>
    <n v="18"/>
    <n v="52229.5"/>
    <n v="2823.2162162162163"/>
    <s v="Green"/>
    <x v="2"/>
    <n v="75000"/>
    <s v="y"/>
    <s v="FD06FCSGre007"/>
  </r>
  <r>
    <s v="FD09FCS008"/>
    <s v="FD"/>
    <s v="ford"/>
    <s v="FCS"/>
    <s v="civic"/>
    <s v="09"/>
    <n v="15"/>
    <n v="35137"/>
    <n v="2266.9032258064517"/>
    <s v="Black"/>
    <x v="5"/>
    <n v="75000"/>
    <s v="y"/>
    <s v="FD09FCSBla008"/>
  </r>
  <r>
    <s v="FD13FCS009"/>
    <s v="FD"/>
    <s v="ford"/>
    <s v="FCS"/>
    <s v="civic"/>
    <s v="13"/>
    <n v="11"/>
    <n v="27637.1"/>
    <n v="2403.2260869565216"/>
    <s v="Black"/>
    <x v="0"/>
    <n v="75000"/>
    <s v="y"/>
    <s v="FD13FCSBla009"/>
  </r>
  <r>
    <s v="FD13FCS010"/>
    <s v="FD"/>
    <s v="ford"/>
    <s v="FCS"/>
    <s v="civic"/>
    <s v="13"/>
    <n v="11"/>
    <n v="27534.799999999999"/>
    <n v="2394.3304347826088"/>
    <s v="White"/>
    <x v="6"/>
    <n v="75000"/>
    <s v="y"/>
    <s v="FD13FCSWhi010"/>
  </r>
  <r>
    <s v="FD12FCS011"/>
    <s v="FD"/>
    <s v="ford"/>
    <s v="FCS"/>
    <s v="civic"/>
    <s v="12"/>
    <n v="12"/>
    <n v="19341.7"/>
    <n v="1547.336"/>
    <s v="White"/>
    <x v="7"/>
    <n v="75000"/>
    <s v="y"/>
    <s v="FD12FCSWhi011"/>
  </r>
  <r>
    <s v="FD13FCS012"/>
    <s v="FD"/>
    <s v="ford"/>
    <s v="FCS"/>
    <s v="civic"/>
    <s v="13"/>
    <n v="11"/>
    <n v="22521.599999999999"/>
    <n v="1958.3999999999999"/>
    <s v="Black"/>
    <x v="8"/>
    <n v="75000"/>
    <s v="y"/>
    <s v="FD13FCSBla012"/>
  </r>
  <r>
    <s v="FD13FCS013"/>
    <s v="FD"/>
    <s v="ford"/>
    <s v="FCS"/>
    <s v="civic"/>
    <s v="13"/>
    <n v="11"/>
    <n v="13682.9"/>
    <n v="1189.8173913043479"/>
    <s v="Black"/>
    <x v="9"/>
    <n v="75000"/>
    <s v="y"/>
    <s v="FD13FCSBla013"/>
  </r>
  <r>
    <s v="GM09CMR014"/>
    <s v="GM"/>
    <s v="general motors"/>
    <s v="CMR"/>
    <s v="civic"/>
    <s v="09"/>
    <n v="15"/>
    <n v="28464.799999999999"/>
    <n v="1836.4387096774194"/>
    <s v="White"/>
    <x v="10"/>
    <n v="100000"/>
    <s v="y"/>
    <s v="GM09CMRWhi014"/>
  </r>
  <r>
    <s v="GM12CMR015"/>
    <s v="GM"/>
    <s v="general motors"/>
    <s v="CMR"/>
    <s v="civic"/>
    <s v="12"/>
    <n v="12"/>
    <n v="19421.099999999999"/>
    <n v="1553.6879999999999"/>
    <s v="Black"/>
    <x v="11"/>
    <n v="100000"/>
    <s v="y"/>
    <s v="GM12CMRBla015"/>
  </r>
  <r>
    <s v="GM14CMR016"/>
    <s v="GM"/>
    <s v="general motors"/>
    <s v="CMR"/>
    <s v="civic"/>
    <s v="14"/>
    <n v="10"/>
    <n v="14289.6"/>
    <n v="1360.9142857142858"/>
    <s v="White"/>
    <x v="12"/>
    <n v="100000"/>
    <s v="y"/>
    <s v="GM14CMRWhi016"/>
  </r>
  <r>
    <s v="GM10SLV017"/>
    <s v="GM"/>
    <s v="general motors"/>
    <s v="SLV"/>
    <s v="silverado"/>
    <s v="10"/>
    <n v="14"/>
    <n v="31144.400000000001"/>
    <n v="2147.8896551724138"/>
    <s v="Black"/>
    <x v="13"/>
    <n v="100000"/>
    <s v="y"/>
    <s v="GM10SLVBla017"/>
  </r>
  <r>
    <s v="GM98SLV018"/>
    <s v="GM"/>
    <s v="general motors"/>
    <s v="SLV"/>
    <s v="silverado"/>
    <s v="98"/>
    <n v="26"/>
    <n v="83162.7"/>
    <n v="3138.2150943396227"/>
    <s v="Black"/>
    <x v="10"/>
    <n v="100000"/>
    <s v="y"/>
    <s v="GM98SLVBla018"/>
  </r>
  <r>
    <s v="GM00SLV019"/>
    <s v="GM"/>
    <s v="general motors"/>
    <s v="SLV"/>
    <s v="silverado"/>
    <s v="00"/>
    <n v="24"/>
    <n v="80685.8"/>
    <n v="3293.2979591836738"/>
    <s v="Blue"/>
    <x v="8"/>
    <n v="100000"/>
    <s v="y"/>
    <s v="GM00SLVBlu019"/>
  </r>
  <r>
    <s v="TY96CAM020"/>
    <s v="TY"/>
    <s v="toyota"/>
    <s v="CAM"/>
    <s v="camrey"/>
    <s v="96"/>
    <n v="28"/>
    <n v="114660.6"/>
    <n v="4023.1789473684212"/>
    <s v="Green"/>
    <x v="14"/>
    <n v="100000"/>
    <s v="not covered"/>
    <s v="TY96CAMGre020"/>
  </r>
  <r>
    <s v="TY98CAM021"/>
    <s v="TY"/>
    <s v="toyota"/>
    <s v="CAM"/>
    <s v="camrey"/>
    <s v="98"/>
    <n v="26"/>
    <n v="93382.6"/>
    <n v="3523.8716981132079"/>
    <s v="Black"/>
    <x v="15"/>
    <n v="100000"/>
    <s v="y"/>
    <s v="TY98CAMBla021"/>
  </r>
  <r>
    <s v="TY00CAM022"/>
    <s v="TY"/>
    <s v="toyota"/>
    <s v="CAM"/>
    <s v="camrey"/>
    <s v="00"/>
    <n v="24"/>
    <n v="85928"/>
    <n v="3507.2653061224491"/>
    <s v="Green"/>
    <x v="4"/>
    <n v="100000"/>
    <s v="y"/>
    <s v="TY00CAMGre022"/>
  </r>
  <r>
    <s v="TY02CAM023"/>
    <s v="TY"/>
    <s v="toyota"/>
    <s v="CAM"/>
    <s v="camrey"/>
    <s v="02"/>
    <n v="22"/>
    <n v="67829.100000000006"/>
    <n v="3014.626666666667"/>
    <s v="Black"/>
    <x v="0"/>
    <n v="100000"/>
    <s v="y"/>
    <s v="TY02CAMBla023"/>
  </r>
  <r>
    <s v="TY09CAM024"/>
    <s v="TY"/>
    <s v="toyota"/>
    <s v="CAM"/>
    <s v="camrey"/>
    <s v="09"/>
    <n v="15"/>
    <n v="48114.2"/>
    <n v="3104.1419354838708"/>
    <s v="White"/>
    <x v="5"/>
    <n v="100000"/>
    <s v="y"/>
    <s v="TY09CAMWhi024"/>
  </r>
  <r>
    <s v="TY02COR025"/>
    <s v="TY"/>
    <s v="toyota"/>
    <s v="COR"/>
    <s v="civic"/>
    <s v="02"/>
    <n v="22"/>
    <n v="64467.4"/>
    <n v="2865.2177777777779"/>
    <s v="Red"/>
    <x v="16"/>
    <n v="100000"/>
    <s v="y"/>
    <s v="TY02CORRed025"/>
  </r>
  <r>
    <s v="TY03COR026"/>
    <s v="TY"/>
    <s v="toyota"/>
    <s v="COR"/>
    <s v="civic"/>
    <s v="03"/>
    <n v="21"/>
    <n v="73444.399999999994"/>
    <n v="3416.0186046511626"/>
    <s v="Black"/>
    <x v="16"/>
    <n v="100000"/>
    <s v="y"/>
    <s v="TY03CORBla026"/>
  </r>
  <r>
    <s v="TY14COR027"/>
    <s v="TY"/>
    <s v="toyota"/>
    <s v="COR"/>
    <s v="civic"/>
    <s v="14"/>
    <n v="10"/>
    <n v="17556.3"/>
    <n v="1672.0285714285715"/>
    <s v="Blue"/>
    <x v="6"/>
    <n v="100000"/>
    <s v="y"/>
    <s v="TY14CORBlu027"/>
  </r>
  <r>
    <s v="TY12COR028"/>
    <s v="TY"/>
    <s v="toyota"/>
    <s v="COR"/>
    <s v="civic"/>
    <s v="12"/>
    <n v="12"/>
    <n v="29601.9"/>
    <n v="2368.152"/>
    <s v="Black"/>
    <x v="10"/>
    <n v="100000"/>
    <s v="y"/>
    <s v="TY12CORBla028"/>
  </r>
  <r>
    <s v="TY12CAM029"/>
    <s v="TY"/>
    <s v="toyota"/>
    <s v="CAM"/>
    <s v="camrey"/>
    <s v="12"/>
    <n v="12"/>
    <n v="22128.2"/>
    <n v="1770.2560000000001"/>
    <s v="Blue"/>
    <x v="14"/>
    <n v="100000"/>
    <s v="y"/>
    <s v="TY12CAMBlu029"/>
  </r>
  <r>
    <s v="HO99CIV030"/>
    <s v="HO"/>
    <s v="honda"/>
    <s v="CIV"/>
    <s v="civic"/>
    <s v="99"/>
    <n v="25"/>
    <n v="82374"/>
    <n v="3230.3529411764707"/>
    <s v="White"/>
    <x v="9"/>
    <n v="75000"/>
    <s v="not covered"/>
    <s v="HO99CIVWhi030"/>
  </r>
  <r>
    <s v="HO01CIV031"/>
    <s v="HO"/>
    <s v="honda"/>
    <s v="CIV"/>
    <s v="civic"/>
    <s v="01"/>
    <n v="23"/>
    <n v="69891.899999999994"/>
    <n v="2974.1234042553187"/>
    <s v="Blue"/>
    <x v="3"/>
    <n v="75000"/>
    <s v="y"/>
    <s v="HO01CIVBlu031"/>
  </r>
  <r>
    <s v="HO10CIV032"/>
    <s v="HO"/>
    <s v="honda"/>
    <s v="CIV"/>
    <s v="civic"/>
    <s v="10"/>
    <n v="14"/>
    <n v="22573"/>
    <n v="1556.7586206896551"/>
    <s v="Blue"/>
    <x v="12"/>
    <n v="75000"/>
    <s v="y"/>
    <s v="HO10CIVBlu032"/>
  </r>
  <r>
    <s v="HO10CIV033"/>
    <s v="HO"/>
    <s v="honda"/>
    <s v="CIV"/>
    <s v="civic"/>
    <s v="10"/>
    <n v="14"/>
    <n v="33477.199999999997"/>
    <n v="2308.7724137931032"/>
    <s v="Black"/>
    <x v="15"/>
    <n v="75000"/>
    <s v="y"/>
    <s v="HO10CIVBla033"/>
  </r>
  <r>
    <s v="HO11CIV034"/>
    <s v="HO"/>
    <s v="honda"/>
    <s v="CIV"/>
    <s v="civic"/>
    <s v="11"/>
    <n v="13"/>
    <n v="30555.3"/>
    <n v="2263.3555555555554"/>
    <s v="Black"/>
    <x v="2"/>
    <n v="75000"/>
    <s v="y"/>
    <s v="HO11CIVBla034"/>
  </r>
  <r>
    <s v="HO12CIV035"/>
    <s v="HO"/>
    <s v="honda"/>
    <s v="CIV"/>
    <s v="civic"/>
    <s v="12"/>
    <n v="12"/>
    <n v="24513.200000000001"/>
    <n v="1961.056"/>
    <s v="Black"/>
    <x v="13"/>
    <n v="75000"/>
    <s v="y"/>
    <s v="HO12CIVBla035"/>
  </r>
  <r>
    <s v="HO13CIV036"/>
    <s v="HO"/>
    <s v="honda"/>
    <s v="CIV"/>
    <s v="civic"/>
    <s v="13"/>
    <n v="11"/>
    <n v="13867.6"/>
    <n v="1205.8782608695653"/>
    <s v="Black"/>
    <x v="14"/>
    <n v="75000"/>
    <s v="y"/>
    <s v="HO13CIVBla036"/>
  </r>
  <r>
    <s v="HO05ODY037"/>
    <s v="HO"/>
    <s v="honda"/>
    <s v="ODY"/>
    <s v="odyssey"/>
    <s v="05"/>
    <n v="19"/>
    <n v="60389.5"/>
    <n v="3096.897435897436"/>
    <s v="White"/>
    <x v="5"/>
    <n v="100000"/>
    <s v="y"/>
    <s v="HO05ODYWhi037"/>
  </r>
  <r>
    <s v="HO07ODY038"/>
    <s v="HO"/>
    <s v="honda"/>
    <s v="ODY"/>
    <s v="odyssey"/>
    <s v="07"/>
    <n v="17"/>
    <n v="50854.1"/>
    <n v="2905.9485714285715"/>
    <s v="Black"/>
    <x v="15"/>
    <n v="100000"/>
    <s v="y"/>
    <s v="HO07ODYBla038"/>
  </r>
  <r>
    <s v="HO08ODY039"/>
    <s v="HO"/>
    <s v="honda"/>
    <s v="ODY"/>
    <s v="odyssey"/>
    <s v="08"/>
    <n v="16"/>
    <n v="42504.6"/>
    <n v="2576.0363636363636"/>
    <s v="White"/>
    <x v="9"/>
    <n v="100000"/>
    <s v="y"/>
    <s v="HO08ODYWhi039"/>
  </r>
  <r>
    <s v="HO01ODY040"/>
    <s v="HO"/>
    <s v="honda"/>
    <s v="ODY"/>
    <s v="odyssey"/>
    <s v="01"/>
    <n v="23"/>
    <n v="68658.899999999994"/>
    <n v="2921.6553191489361"/>
    <s v="Black"/>
    <x v="0"/>
    <n v="100000"/>
    <s v="y"/>
    <s v="HO01ODYBla040"/>
  </r>
  <r>
    <s v="HO14ODY041"/>
    <s v="HO"/>
    <s v="honda"/>
    <s v="ODY"/>
    <s v="odyssey"/>
    <s v="14"/>
    <n v="10"/>
    <n v="3708.1"/>
    <n v="353.15238095238095"/>
    <s v="Black"/>
    <x v="1"/>
    <n v="100000"/>
    <s v="y"/>
    <s v="HO14ODYBla041"/>
  </r>
  <r>
    <s v="CR04PTC042"/>
    <s v="CR"/>
    <s v="crysler"/>
    <s v="PTC"/>
    <s v="ptcruiser"/>
    <s v="04"/>
    <n v="20"/>
    <n v="64542"/>
    <n v="3148.3902439024391"/>
    <s v="Blue"/>
    <x v="0"/>
    <n v="75000"/>
    <s v="y"/>
    <s v="CR04PTCBlu042"/>
  </r>
  <r>
    <s v="CR07PTC043"/>
    <s v="CR"/>
    <s v="crysler"/>
    <s v="PTC"/>
    <s v="ptcruiser"/>
    <s v="07"/>
    <n v="17"/>
    <n v="42074.2"/>
    <n v="2404.2399999999998"/>
    <s v="Green"/>
    <x v="16"/>
    <n v="75000"/>
    <s v="y"/>
    <s v="CR07PTCGre043"/>
  </r>
  <r>
    <s v="CR11PTC044"/>
    <s v="CR"/>
    <s v="crysler"/>
    <s v="PTC"/>
    <s v="ptcruiser"/>
    <s v="11"/>
    <n v="13"/>
    <n v="27394.2"/>
    <n v="2029.2"/>
    <s v="Black"/>
    <x v="8"/>
    <n v="75000"/>
    <s v="y"/>
    <s v="CR11PTCBla044"/>
  </r>
  <r>
    <s v="CR99CAR045"/>
    <s v="CR"/>
    <s v="crysler"/>
    <s v="CAR"/>
    <s v="caravan"/>
    <s v="99"/>
    <n v="25"/>
    <n v="79420.600000000006"/>
    <n v="3114.5333333333338"/>
    <s v="Green"/>
    <x v="13"/>
    <n v="75000"/>
    <s v="not covered"/>
    <s v="CR99CARGre045"/>
  </r>
  <r>
    <s v="CR00CAR046"/>
    <s v="CR"/>
    <s v="crysler"/>
    <s v="CAR"/>
    <s v="caravan"/>
    <s v="00"/>
    <n v="24"/>
    <n v="77243.100000000006"/>
    <n v="3152.7795918367351"/>
    <s v="Black"/>
    <x v="3"/>
    <n v="75000"/>
    <s v="not covered"/>
    <s v="CR00CARBla046"/>
  </r>
  <r>
    <s v="CR04CAR047"/>
    <s v="CR"/>
    <s v="crysler"/>
    <s v="CAR"/>
    <s v="caravan"/>
    <s v="04"/>
    <n v="20"/>
    <n v="72527.199999999997"/>
    <n v="3537.9121951219513"/>
    <s v="White"/>
    <x v="11"/>
    <n v="75000"/>
    <s v="y"/>
    <s v="CR04CARWhi047"/>
  </r>
  <r>
    <s v="CR04CAR048"/>
    <s v="CR"/>
    <s v="crysler"/>
    <s v="CAR"/>
    <s v="caravan"/>
    <s v="04"/>
    <n v="20"/>
    <n v="52699.4"/>
    <n v="2570.7024390243905"/>
    <s v="Red"/>
    <x v="11"/>
    <n v="75000"/>
    <s v="y"/>
    <s v="CR04CARRed048"/>
  </r>
  <r>
    <s v="HY11ELA049"/>
    <s v="HY"/>
    <s v="hundai"/>
    <s v="ELA"/>
    <s v="civic"/>
    <s v="11"/>
    <n v="13"/>
    <n v="29102.3"/>
    <n v="2155.7259259259258"/>
    <s v="Black"/>
    <x v="12"/>
    <n v="100000"/>
    <s v="y"/>
    <s v="HY11ELABla049"/>
  </r>
  <r>
    <s v="HY12ELA050"/>
    <s v="HY"/>
    <s v="hundai"/>
    <s v="ELA"/>
    <s v="civic"/>
    <s v="12"/>
    <n v="12"/>
    <n v="22282"/>
    <n v="1782.56"/>
    <s v="Blue"/>
    <x v="1"/>
    <n v="100000"/>
    <s v="y"/>
    <s v="HY12ELABlu050"/>
  </r>
  <r>
    <s v="HY13ELA051"/>
    <s v="HY"/>
    <s v="hundai"/>
    <s v="ELA"/>
    <s v="civic"/>
    <s v="13"/>
    <n v="11"/>
    <n v="20223.900000000001"/>
    <n v="1758.6000000000001"/>
    <s v="Black"/>
    <x v="6"/>
    <n v="100000"/>
    <s v="y"/>
    <s v="HY13ELABla051"/>
  </r>
  <r>
    <s v="HY13ELA052"/>
    <s v="HY"/>
    <s v="hundai"/>
    <s v="ELA"/>
    <s v="civic"/>
    <s v="13"/>
    <n v="11"/>
    <n v="22188.5"/>
    <n v="1929.434782608695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/>
  <pivotFields count="9">
    <pivotField dataField="1" showAll="0"/>
    <pivotField axis="axisRow" showAll="0" sortType="descending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44" showAll="0"/>
    <pivotField dataField="1" numFmtId="44" showAll="0"/>
    <pivotField dataField="1" numFmtId="44" showAll="0"/>
    <pivotField dataField="1" showAll="0"/>
    <pivotField showAll="0"/>
    <pivotField showAll="0"/>
    <pivotField showAll="0"/>
  </pivotFields>
  <rowFields count="1">
    <field x="1"/>
  </rowFields>
  <rowItems count="11">
    <i>
      <x v="7"/>
    </i>
    <i>
      <x v="9"/>
    </i>
    <i>
      <x/>
    </i>
    <i>
      <x v="3"/>
    </i>
    <i>
      <x v="6"/>
    </i>
    <i>
      <x v="8"/>
    </i>
    <i>
      <x v="1"/>
    </i>
    <i>
      <x v="2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mmision 10%" fld="5" baseField="0" baseItem="0"/>
    <dataField name="Sum of Product Code" fld="0" baseField="0" baseItem="0"/>
    <dataField name="Sum of Profit" fld="4" baseField="0" baseItem="0"/>
    <dataField name="Sum of Sale Price" fld="3" baseField="0" baseItem="0"/>
    <dataField name="Sum of Store Cost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 / Year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F13" sqref="F13"/>
    </sheetView>
  </sheetViews>
  <sheetFormatPr defaultRowHeight="14.5"/>
  <sheetData>
    <row r="1" spans="1:3">
      <c r="B1" t="s">
        <v>320</v>
      </c>
      <c r="C1" t="s">
        <v>321</v>
      </c>
    </row>
    <row r="2" spans="1:3">
      <c r="A2" t="s">
        <v>322</v>
      </c>
      <c r="B2">
        <v>5000</v>
      </c>
      <c r="C2">
        <v>800</v>
      </c>
    </row>
    <row r="3" spans="1:3">
      <c r="A3" t="s">
        <v>323</v>
      </c>
      <c r="B3">
        <v>600</v>
      </c>
      <c r="C3">
        <v>40300</v>
      </c>
    </row>
    <row r="4" spans="1:3">
      <c r="A4" t="s">
        <v>324</v>
      </c>
      <c r="B4">
        <v>800</v>
      </c>
      <c r="C4">
        <v>40</v>
      </c>
    </row>
    <row r="5" spans="1:3">
      <c r="A5" t="s">
        <v>7</v>
      </c>
      <c r="B5">
        <v>6300</v>
      </c>
      <c r="C5">
        <v>5300</v>
      </c>
    </row>
  </sheetData>
  <dataConsolidate leftLabels="1" topLabels="1">
    <dataRefs count="2">
      <dataRef ref="A1:C5" sheet="consolidation eg"/>
      <dataRef ref="A1:C5" sheet="consolidation eg (2)"/>
    </dataRefs>
  </dataConsolid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5"/>
  <sheetViews>
    <sheetView topLeftCell="A10" workbookViewId="0">
      <selection activeCell="F2" sqref="F2:F5"/>
    </sheetView>
  </sheetViews>
  <sheetFormatPr defaultRowHeight="14.5"/>
  <cols>
    <col min="2" max="2" width="11.08984375" bestFit="1" customWidth="1"/>
    <col min="5" max="5" width="10.08984375" bestFit="1" customWidth="1"/>
    <col min="6" max="6" width="11.08984375" bestFit="1" customWidth="1"/>
    <col min="7" max="7" width="10.08984375" bestFit="1" customWidth="1"/>
  </cols>
  <sheetData>
    <row r="1" spans="1:8" ht="29">
      <c r="A1" s="35"/>
      <c r="B1" s="35" t="s">
        <v>219</v>
      </c>
      <c r="C1" s="35" t="s">
        <v>220</v>
      </c>
      <c r="D1" s="35" t="s">
        <v>221</v>
      </c>
      <c r="E1" s="35" t="s">
        <v>222</v>
      </c>
      <c r="F1" s="35" t="s">
        <v>223</v>
      </c>
      <c r="G1" s="35" t="s">
        <v>224</v>
      </c>
      <c r="H1" s="35"/>
    </row>
    <row r="2" spans="1:8">
      <c r="A2" s="35" t="s">
        <v>215</v>
      </c>
      <c r="B2" s="3">
        <v>20000</v>
      </c>
      <c r="C2" s="28">
        <v>0.09</v>
      </c>
      <c r="D2">
        <v>12</v>
      </c>
      <c r="E2" s="4">
        <f>C2*B2</f>
        <v>1800</v>
      </c>
      <c r="F2" s="4">
        <f>B2+E2</f>
        <v>21800</v>
      </c>
      <c r="G2" s="4">
        <f>B2/D2</f>
        <v>1666.6666666666667</v>
      </c>
    </row>
    <row r="3" spans="1:8">
      <c r="A3" s="35" t="s">
        <v>216</v>
      </c>
      <c r="B3" s="3">
        <v>10000</v>
      </c>
      <c r="C3" s="28">
        <v>0.08</v>
      </c>
      <c r="D3">
        <v>12</v>
      </c>
      <c r="E3" s="4">
        <f>C3*B3</f>
        <v>800</v>
      </c>
      <c r="F3" s="4">
        <f>B3+E3</f>
        <v>10800</v>
      </c>
      <c r="G3" s="4">
        <f>B3/D3</f>
        <v>833.33333333333337</v>
      </c>
    </row>
    <row r="4" spans="1:8">
      <c r="A4" s="35" t="s">
        <v>217</v>
      </c>
      <c r="B4" s="3">
        <v>10000</v>
      </c>
      <c r="C4" s="28">
        <v>0.09</v>
      </c>
      <c r="D4">
        <v>12</v>
      </c>
      <c r="E4" s="4">
        <f>C4*B4</f>
        <v>900</v>
      </c>
      <c r="F4" s="4">
        <f>B4+E4</f>
        <v>10900</v>
      </c>
      <c r="G4" s="4">
        <f>B4/D4</f>
        <v>833.33333333333337</v>
      </c>
    </row>
    <row r="5" spans="1:8">
      <c r="A5" s="35" t="s">
        <v>218</v>
      </c>
      <c r="B5" s="3">
        <v>10000</v>
      </c>
      <c r="C5" s="28">
        <v>0.09</v>
      </c>
      <c r="D5">
        <v>12</v>
      </c>
      <c r="E5" s="4">
        <f>C5*B5</f>
        <v>900</v>
      </c>
      <c r="F5" s="4">
        <f>B5+E5</f>
        <v>10900</v>
      </c>
      <c r="G5" s="4">
        <f>B5/D5</f>
        <v>833.33333333333337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I22" sqref="I22"/>
    </sheetView>
  </sheetViews>
  <sheetFormatPr defaultRowHeight="14.5"/>
  <cols>
    <col min="6" max="6" width="8.7265625" style="43"/>
  </cols>
  <sheetData>
    <row r="1" spans="1:9">
      <c r="B1" t="s">
        <v>225</v>
      </c>
      <c r="C1" t="s">
        <v>226</v>
      </c>
      <c r="D1" t="s">
        <v>227</v>
      </c>
      <c r="F1" s="43" t="s">
        <v>243</v>
      </c>
      <c r="G1" t="s">
        <v>244</v>
      </c>
      <c r="H1" t="s">
        <v>245</v>
      </c>
      <c r="I1" t="s">
        <v>246</v>
      </c>
    </row>
    <row r="2" spans="1:9">
      <c r="A2" t="s">
        <v>228</v>
      </c>
      <c r="B2" s="3">
        <v>0.5</v>
      </c>
      <c r="C2" s="3">
        <v>0.4</v>
      </c>
      <c r="D2" s="3">
        <v>1.4</v>
      </c>
      <c r="F2" s="43">
        <v>3</v>
      </c>
      <c r="G2" s="4">
        <f>F2*B2</f>
        <v>1.5</v>
      </c>
      <c r="H2" s="4">
        <f>F2*C2</f>
        <v>1.2000000000000002</v>
      </c>
      <c r="I2" s="4">
        <f>F2*D2</f>
        <v>4.1999999999999993</v>
      </c>
    </row>
    <row r="3" spans="1:9">
      <c r="A3" t="s">
        <v>229</v>
      </c>
      <c r="B3" s="3">
        <v>28</v>
      </c>
      <c r="C3" s="3">
        <v>33</v>
      </c>
      <c r="D3" s="3">
        <v>31</v>
      </c>
      <c r="F3" s="43">
        <v>2</v>
      </c>
      <c r="G3" s="4">
        <f t="shared" ref="G3:G16" si="0">F3*B3</f>
        <v>56</v>
      </c>
      <c r="H3" s="4">
        <f t="shared" ref="H3:H16" si="1">F3*C3</f>
        <v>66</v>
      </c>
      <c r="I3" s="4">
        <f t="shared" ref="I3:I16" si="2">F3*D3</f>
        <v>62</v>
      </c>
    </row>
    <row r="4" spans="1:9">
      <c r="A4" t="s">
        <v>230</v>
      </c>
      <c r="B4" s="3">
        <v>1.8</v>
      </c>
      <c r="C4" s="3">
        <v>1</v>
      </c>
      <c r="D4" s="3">
        <v>2</v>
      </c>
      <c r="F4" s="43">
        <v>1</v>
      </c>
      <c r="G4" s="4">
        <f t="shared" si="0"/>
        <v>1.8</v>
      </c>
      <c r="H4" s="4">
        <f t="shared" si="1"/>
        <v>1</v>
      </c>
      <c r="I4" s="4">
        <f t="shared" si="2"/>
        <v>2</v>
      </c>
    </row>
    <row r="5" spans="1:9">
      <c r="A5" t="s">
        <v>231</v>
      </c>
      <c r="B5" s="3">
        <v>1.2</v>
      </c>
      <c r="C5" s="3">
        <v>0.8</v>
      </c>
      <c r="D5" s="3">
        <v>1.5</v>
      </c>
      <c r="F5" s="43">
        <v>1</v>
      </c>
      <c r="G5" s="4">
        <f t="shared" si="0"/>
        <v>1.2</v>
      </c>
      <c r="H5" s="4">
        <f t="shared" si="1"/>
        <v>0.8</v>
      </c>
      <c r="I5" s="4">
        <f t="shared" si="2"/>
        <v>1.5</v>
      </c>
    </row>
    <row r="6" spans="1:9">
      <c r="A6" t="s">
        <v>232</v>
      </c>
      <c r="B6" s="3">
        <v>2.4</v>
      </c>
      <c r="C6" s="3">
        <v>1.4</v>
      </c>
      <c r="D6" s="3">
        <v>2.4</v>
      </c>
      <c r="F6" s="43">
        <v>1</v>
      </c>
      <c r="G6" s="4">
        <f t="shared" si="0"/>
        <v>2.4</v>
      </c>
      <c r="H6" s="4">
        <f t="shared" si="1"/>
        <v>1.4</v>
      </c>
      <c r="I6" s="4">
        <f t="shared" si="2"/>
        <v>2.4</v>
      </c>
    </row>
    <row r="7" spans="1:9">
      <c r="A7" t="s">
        <v>233</v>
      </c>
      <c r="B7" s="3">
        <v>0.9</v>
      </c>
      <c r="C7" s="3">
        <v>0.2</v>
      </c>
      <c r="D7" s="3">
        <v>0.8</v>
      </c>
      <c r="F7" s="43">
        <v>1</v>
      </c>
      <c r="G7" s="4">
        <f t="shared" si="0"/>
        <v>0.9</v>
      </c>
      <c r="H7" s="4">
        <f t="shared" si="1"/>
        <v>0.2</v>
      </c>
      <c r="I7" s="4">
        <f t="shared" si="2"/>
        <v>0.8</v>
      </c>
    </row>
    <row r="8" spans="1:9">
      <c r="A8" t="s">
        <v>234</v>
      </c>
      <c r="B8" s="3">
        <v>0.99</v>
      </c>
      <c r="C8" s="3">
        <v>0.59</v>
      </c>
      <c r="D8" s="3">
        <v>2.59</v>
      </c>
      <c r="F8" s="43">
        <v>3</v>
      </c>
      <c r="G8" s="4">
        <f t="shared" si="0"/>
        <v>2.9699999999999998</v>
      </c>
      <c r="H8" s="4">
        <f t="shared" si="1"/>
        <v>1.77</v>
      </c>
      <c r="I8" s="4">
        <f t="shared" si="2"/>
        <v>7.77</v>
      </c>
    </row>
    <row r="9" spans="1:9">
      <c r="A9" t="s">
        <v>235</v>
      </c>
      <c r="B9" s="3">
        <v>1.25</v>
      </c>
      <c r="C9" s="3">
        <v>3.25</v>
      </c>
      <c r="D9" s="3">
        <v>2.15</v>
      </c>
      <c r="F9" s="43">
        <v>4</v>
      </c>
      <c r="G9" s="4">
        <f t="shared" si="0"/>
        <v>5</v>
      </c>
      <c r="H9" s="4">
        <f t="shared" si="1"/>
        <v>13</v>
      </c>
      <c r="I9" s="4">
        <f t="shared" si="2"/>
        <v>8.6</v>
      </c>
    </row>
    <row r="10" spans="1:9">
      <c r="A10" t="s">
        <v>236</v>
      </c>
      <c r="B10" s="3">
        <v>9.5</v>
      </c>
      <c r="C10" s="3">
        <v>14</v>
      </c>
      <c r="D10" s="3">
        <v>13</v>
      </c>
      <c r="F10" s="43">
        <v>5</v>
      </c>
      <c r="G10" s="4">
        <f t="shared" si="0"/>
        <v>47.5</v>
      </c>
      <c r="H10" s="4">
        <f t="shared" si="1"/>
        <v>70</v>
      </c>
      <c r="I10" s="4">
        <f t="shared" si="2"/>
        <v>65</v>
      </c>
    </row>
    <row r="11" spans="1:9">
      <c r="A11" t="s">
        <v>237</v>
      </c>
      <c r="B11" s="3">
        <v>4.55</v>
      </c>
      <c r="C11" s="3">
        <v>2.5499999999999998</v>
      </c>
      <c r="D11" s="3">
        <v>6</v>
      </c>
      <c r="F11" s="43">
        <v>5</v>
      </c>
      <c r="G11" s="4">
        <f t="shared" si="0"/>
        <v>22.75</v>
      </c>
      <c r="H11" s="4">
        <f t="shared" si="1"/>
        <v>12.75</v>
      </c>
      <c r="I11" s="4">
        <f t="shared" si="2"/>
        <v>30</v>
      </c>
    </row>
    <row r="12" spans="1:9">
      <c r="A12" t="s">
        <v>238</v>
      </c>
      <c r="B12" s="3">
        <v>4.2</v>
      </c>
      <c r="C12" s="3">
        <v>2.2000000000000002</v>
      </c>
      <c r="D12" s="3">
        <v>3</v>
      </c>
      <c r="F12" s="43">
        <v>5</v>
      </c>
      <c r="G12" s="4">
        <f t="shared" si="0"/>
        <v>21</v>
      </c>
      <c r="H12" s="4">
        <f t="shared" si="1"/>
        <v>11</v>
      </c>
      <c r="I12" s="4">
        <f t="shared" si="2"/>
        <v>15</v>
      </c>
    </row>
    <row r="13" spans="1:9">
      <c r="A13" t="s">
        <v>239</v>
      </c>
      <c r="B13" s="3">
        <v>3.9</v>
      </c>
      <c r="C13" s="3">
        <v>5</v>
      </c>
      <c r="D13" s="3">
        <v>8</v>
      </c>
      <c r="F13" s="43">
        <v>1</v>
      </c>
      <c r="G13" s="4">
        <f t="shared" si="0"/>
        <v>3.9</v>
      </c>
      <c r="H13" s="4">
        <f t="shared" si="1"/>
        <v>5</v>
      </c>
      <c r="I13" s="4">
        <f t="shared" si="2"/>
        <v>8</v>
      </c>
    </row>
    <row r="14" spans="1:9">
      <c r="A14" t="s">
        <v>240</v>
      </c>
      <c r="B14" s="3">
        <v>1</v>
      </c>
      <c r="C14" s="3">
        <v>2</v>
      </c>
      <c r="D14" s="3">
        <v>1</v>
      </c>
      <c r="F14" s="43">
        <v>2</v>
      </c>
      <c r="G14" s="4">
        <f t="shared" si="0"/>
        <v>2</v>
      </c>
      <c r="H14" s="4">
        <f t="shared" si="1"/>
        <v>4</v>
      </c>
      <c r="I14" s="4">
        <f t="shared" si="2"/>
        <v>2</v>
      </c>
    </row>
    <row r="15" spans="1:9">
      <c r="A15" t="s">
        <v>241</v>
      </c>
      <c r="B15" s="3">
        <v>1.75</v>
      </c>
      <c r="C15" s="3">
        <v>2</v>
      </c>
      <c r="D15" s="3">
        <v>1</v>
      </c>
      <c r="F15" s="43">
        <v>2</v>
      </c>
      <c r="G15" s="4">
        <f t="shared" si="0"/>
        <v>3.5</v>
      </c>
      <c r="H15" s="4">
        <f t="shared" si="1"/>
        <v>4</v>
      </c>
      <c r="I15" s="4">
        <f t="shared" si="2"/>
        <v>2</v>
      </c>
    </row>
    <row r="16" spans="1:9">
      <c r="A16" t="s">
        <v>242</v>
      </c>
      <c r="B16" s="3">
        <v>2</v>
      </c>
      <c r="C16" s="3">
        <v>1</v>
      </c>
      <c r="D16" s="3">
        <v>3</v>
      </c>
      <c r="F16" s="43">
        <v>2</v>
      </c>
      <c r="G16" s="4">
        <f t="shared" si="0"/>
        <v>4</v>
      </c>
      <c r="H16" s="4">
        <f t="shared" si="1"/>
        <v>2</v>
      </c>
      <c r="I16" s="4">
        <f t="shared" si="2"/>
        <v>6</v>
      </c>
    </row>
    <row r="17" spans="5:9">
      <c r="E17" s="1" t="s">
        <v>11</v>
      </c>
      <c r="F17" s="44">
        <f>SUM(F2:F16)</f>
        <v>38</v>
      </c>
      <c r="G17" s="45">
        <f>SUM(G2:G16)</f>
        <v>176.42</v>
      </c>
      <c r="H17" s="45">
        <f>SUM(H2:H16)</f>
        <v>194.12</v>
      </c>
      <c r="I17" s="45">
        <f>SUM(I2:I16)</f>
        <v>217.26999999999998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G23" sqref="G23"/>
    </sheetView>
  </sheetViews>
  <sheetFormatPr defaultRowHeight="14.5"/>
  <cols>
    <col min="3" max="3" width="10.08984375" bestFit="1" customWidth="1"/>
  </cols>
  <sheetData>
    <row r="1" spans="1:3">
      <c r="B1" t="s">
        <v>247</v>
      </c>
      <c r="C1" t="s">
        <v>248</v>
      </c>
    </row>
    <row r="2" spans="1:3">
      <c r="A2" s="46" t="s">
        <v>249</v>
      </c>
      <c r="B2" s="46"/>
      <c r="C2" s="46"/>
    </row>
    <row r="3" spans="1:3">
      <c r="A3" s="46" t="s">
        <v>250</v>
      </c>
      <c r="B3" s="47">
        <v>50</v>
      </c>
      <c r="C3" s="47">
        <v>90</v>
      </c>
    </row>
    <row r="4" spans="1:3">
      <c r="A4" s="46" t="s">
        <v>251</v>
      </c>
      <c r="B4" s="47">
        <v>2</v>
      </c>
      <c r="C4" s="47">
        <v>2.5</v>
      </c>
    </row>
    <row r="5" spans="1:3">
      <c r="A5" s="46" t="s">
        <v>252</v>
      </c>
      <c r="B5" s="47">
        <v>4.5</v>
      </c>
      <c r="C5" s="47">
        <v>5.5</v>
      </c>
    </row>
    <row r="6" spans="1:3">
      <c r="A6" s="46" t="s">
        <v>253</v>
      </c>
      <c r="B6" s="47">
        <v>7</v>
      </c>
      <c r="C6" s="47">
        <v>7</v>
      </c>
    </row>
    <row r="7" spans="1:3">
      <c r="A7" s="46" t="s">
        <v>254</v>
      </c>
      <c r="B7" s="47"/>
      <c r="C7" s="47">
        <v>3</v>
      </c>
    </row>
    <row r="8" spans="1:3">
      <c r="A8" s="1" t="s">
        <v>11</v>
      </c>
      <c r="B8" s="48">
        <f>SUM(B3:B7)</f>
        <v>63.5</v>
      </c>
      <c r="C8" s="48">
        <f>SUM(C3:C7)</f>
        <v>108</v>
      </c>
    </row>
    <row r="11" spans="1:3">
      <c r="A11" s="29" t="s">
        <v>255</v>
      </c>
      <c r="B11" s="29"/>
      <c r="C11" s="29"/>
    </row>
    <row r="12" spans="1:3">
      <c r="A12" s="29" t="s">
        <v>256</v>
      </c>
      <c r="B12" s="49">
        <v>11</v>
      </c>
      <c r="C12" s="49">
        <v>21</v>
      </c>
    </row>
    <row r="13" spans="1:3">
      <c r="A13" s="29" t="s">
        <v>257</v>
      </c>
      <c r="B13" s="49">
        <v>8</v>
      </c>
      <c r="C13" s="49"/>
    </row>
    <row r="14" spans="1:3">
      <c r="A14" s="29" t="s">
        <v>258</v>
      </c>
      <c r="B14" s="49"/>
      <c r="C14" s="49">
        <v>3</v>
      </c>
    </row>
    <row r="15" spans="1:3">
      <c r="A15" s="29" t="s">
        <v>259</v>
      </c>
      <c r="B15" s="49">
        <f>SUM(B12:B14)</f>
        <v>19</v>
      </c>
      <c r="C15" s="49">
        <f>SUM(C12:C14)</f>
        <v>24</v>
      </c>
    </row>
    <row r="16" spans="1:3">
      <c r="B16" s="53" t="s">
        <v>260</v>
      </c>
      <c r="C16" s="53" t="s">
        <v>261</v>
      </c>
    </row>
    <row r="17" spans="1:3" ht="29">
      <c r="A17" s="51" t="s">
        <v>262</v>
      </c>
      <c r="B17" s="52">
        <f>12*(B15+B8)</f>
        <v>990</v>
      </c>
      <c r="C17" s="52">
        <f>12*(C15+C8)</f>
        <v>1584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I15" sqref="I15"/>
    </sheetView>
  </sheetViews>
  <sheetFormatPr defaultRowHeight="14.5"/>
  <cols>
    <col min="1" max="1" width="20.81640625" customWidth="1"/>
    <col min="2" max="4" width="9.26953125" bestFit="1" customWidth="1"/>
  </cols>
  <sheetData>
    <row r="1" spans="1:4" ht="43.5">
      <c r="A1" s="35" t="s">
        <v>263</v>
      </c>
      <c r="B1" s="59" t="s">
        <v>264</v>
      </c>
      <c r="C1" s="59" t="s">
        <v>265</v>
      </c>
      <c r="D1" s="59" t="s">
        <v>266</v>
      </c>
    </row>
    <row r="2" spans="1:4">
      <c r="A2" s="35"/>
      <c r="B2" s="59"/>
      <c r="C2" s="59"/>
      <c r="D2" s="59"/>
    </row>
    <row r="3" spans="1:4">
      <c r="A3" s="35"/>
      <c r="B3" s="59"/>
      <c r="C3" s="59"/>
      <c r="D3" s="59"/>
    </row>
    <row r="4" spans="1:4">
      <c r="A4" s="35"/>
      <c r="B4" s="59"/>
      <c r="C4" s="59"/>
      <c r="D4" s="59"/>
    </row>
    <row r="5" spans="1:4" ht="15.5">
      <c r="A5" s="60" t="s">
        <v>267</v>
      </c>
      <c r="B5" s="61"/>
      <c r="C5" s="61"/>
      <c r="D5" s="61"/>
    </row>
    <row r="6" spans="1:4">
      <c r="A6" s="50" t="s">
        <v>268</v>
      </c>
      <c r="B6" s="62">
        <v>50</v>
      </c>
      <c r="C6" s="62">
        <v>90</v>
      </c>
      <c r="D6" s="62">
        <v>130</v>
      </c>
    </row>
    <row r="7" spans="1:4">
      <c r="A7" s="50" t="s">
        <v>269</v>
      </c>
      <c r="B7" s="62">
        <v>2</v>
      </c>
      <c r="C7" s="62">
        <v>2.5</v>
      </c>
      <c r="D7" s="62">
        <v>3</v>
      </c>
    </row>
    <row r="8" spans="1:4">
      <c r="A8" s="50" t="s">
        <v>270</v>
      </c>
      <c r="B8" s="62">
        <v>4.5</v>
      </c>
      <c r="C8" s="62">
        <v>5.5</v>
      </c>
      <c r="D8" s="62">
        <v>6.5</v>
      </c>
    </row>
    <row r="9" spans="1:4">
      <c r="A9" s="50" t="s">
        <v>271</v>
      </c>
      <c r="B9" s="62">
        <v>7</v>
      </c>
      <c r="C9" s="62">
        <v>7</v>
      </c>
      <c r="D9" s="62">
        <v>7</v>
      </c>
    </row>
    <row r="10" spans="1:4" ht="29">
      <c r="A10" s="50" t="s">
        <v>272</v>
      </c>
      <c r="B10" s="62"/>
      <c r="C10" s="62">
        <v>3</v>
      </c>
      <c r="D10" s="62"/>
    </row>
    <row r="11" spans="1:4">
      <c r="A11" s="50" t="s">
        <v>273</v>
      </c>
      <c r="B11" s="62">
        <v>-15.75</v>
      </c>
      <c r="C11" s="62">
        <v>-29.25</v>
      </c>
      <c r="D11" s="62">
        <v>-54.75</v>
      </c>
    </row>
    <row r="12" spans="1:4">
      <c r="A12" s="50" t="s">
        <v>274</v>
      </c>
      <c r="B12" s="62">
        <v>-28.4</v>
      </c>
      <c r="C12" s="62">
        <v>-46.2</v>
      </c>
      <c r="D12" s="62">
        <v>-91.3</v>
      </c>
    </row>
    <row r="13" spans="1:4">
      <c r="A13" s="50" t="s">
        <v>275</v>
      </c>
      <c r="B13" s="62">
        <v>-41.05</v>
      </c>
      <c r="C13" s="62">
        <v>-63.15</v>
      </c>
      <c r="D13" s="62">
        <v>-127.85</v>
      </c>
    </row>
    <row r="14" spans="1:4">
      <c r="A14" s="50" t="s">
        <v>276</v>
      </c>
      <c r="B14" s="62">
        <v>-53.7</v>
      </c>
      <c r="C14" s="62">
        <v>-80.099999999999994</v>
      </c>
      <c r="D14" s="62">
        <v>-164.4</v>
      </c>
    </row>
    <row r="15" spans="1:4">
      <c r="A15" s="50" t="s">
        <v>277</v>
      </c>
      <c r="B15" s="62"/>
      <c r="C15" s="62">
        <v>-97.05</v>
      </c>
      <c r="D15" s="62"/>
    </row>
    <row r="16" spans="1:4">
      <c r="B16" s="55"/>
      <c r="C16" s="55"/>
      <c r="D16" s="55"/>
    </row>
    <row r="17" spans="1:4">
      <c r="A17" s="53" t="s">
        <v>278</v>
      </c>
      <c r="B17" s="63">
        <f>SUM(B6:B9)</f>
        <v>63.5</v>
      </c>
      <c r="C17" s="63">
        <f>SUM(C6:C10)</f>
        <v>108</v>
      </c>
      <c r="D17" s="63">
        <f>SUM(D6:D9)</f>
        <v>146.5</v>
      </c>
    </row>
    <row r="18" spans="1:4">
      <c r="A18" s="29" t="s">
        <v>279</v>
      </c>
      <c r="B18" s="54">
        <v>2</v>
      </c>
      <c r="C18" s="54">
        <v>2</v>
      </c>
      <c r="D18" s="54">
        <v>2</v>
      </c>
    </row>
    <row r="19" spans="1:4">
      <c r="A19" s="53" t="s">
        <v>280</v>
      </c>
      <c r="B19" s="65">
        <f>B18*B17</f>
        <v>127</v>
      </c>
      <c r="C19" s="65">
        <f>C18*C17</f>
        <v>216</v>
      </c>
      <c r="D19" s="65">
        <f>D18*D17</f>
        <v>293</v>
      </c>
    </row>
    <row r="20" spans="1:4">
      <c r="B20" s="55"/>
      <c r="C20" s="55"/>
      <c r="D20" s="55"/>
    </row>
    <row r="21" spans="1:4" ht="15.5">
      <c r="A21" s="56" t="s">
        <v>281</v>
      </c>
      <c r="B21" s="57"/>
      <c r="C21" s="57"/>
      <c r="D21" s="57"/>
    </row>
    <row r="22" spans="1:4">
      <c r="A22" s="58" t="s">
        <v>282</v>
      </c>
      <c r="B22" s="64">
        <v>100</v>
      </c>
      <c r="C22" s="64">
        <v>100</v>
      </c>
      <c r="D22" s="64">
        <v>100</v>
      </c>
    </row>
    <row r="23" spans="1:4">
      <c r="A23" s="58" t="s">
        <v>283</v>
      </c>
      <c r="B23" s="57">
        <v>3</v>
      </c>
      <c r="C23" s="57">
        <v>2</v>
      </c>
      <c r="D23" s="57">
        <v>4</v>
      </c>
    </row>
    <row r="24" spans="1:4">
      <c r="A24" s="58" t="s">
        <v>284</v>
      </c>
      <c r="B24" s="64">
        <f>B22*B23</f>
        <v>300</v>
      </c>
      <c r="C24" s="64">
        <f>C22*C23</f>
        <v>200</v>
      </c>
      <c r="D24" s="64">
        <f>D22*D23</f>
        <v>400</v>
      </c>
    </row>
    <row r="25" spans="1:4">
      <c r="B25" s="55"/>
      <c r="C25" s="55"/>
      <c r="D25" s="55"/>
    </row>
    <row r="26" spans="1:4">
      <c r="A26" s="53" t="s">
        <v>285</v>
      </c>
      <c r="B26" s="65">
        <f>B19+B24</f>
        <v>427</v>
      </c>
      <c r="C26" s="65">
        <f>C19+C24</f>
        <v>416</v>
      </c>
      <c r="D26" s="65">
        <f>D19+D24</f>
        <v>693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8"/>
  <sheetViews>
    <sheetView topLeftCell="A19" workbookViewId="0">
      <selection activeCell="K17" sqref="K17"/>
    </sheetView>
  </sheetViews>
  <sheetFormatPr defaultRowHeight="14.5"/>
  <cols>
    <col min="1" max="1" width="27.08984375" customWidth="1"/>
    <col min="2" max="2" width="13.54296875" customWidth="1"/>
    <col min="3" max="3" width="15.81640625" customWidth="1"/>
    <col min="4" max="4" width="12.08984375" customWidth="1"/>
    <col min="5" max="5" width="15.7265625" customWidth="1"/>
    <col min="6" max="6" width="23.26953125" customWidth="1"/>
    <col min="8" max="8" width="9.08984375" bestFit="1" customWidth="1"/>
    <col min="9" max="9" width="12.08984375" bestFit="1" customWidth="1"/>
  </cols>
  <sheetData>
    <row r="1" spans="1:9">
      <c r="A1" t="s">
        <v>263</v>
      </c>
      <c r="B1" t="s">
        <v>286</v>
      </c>
      <c r="C1" t="s">
        <v>287</v>
      </c>
      <c r="D1" t="s">
        <v>288</v>
      </c>
      <c r="F1" t="s">
        <v>305</v>
      </c>
      <c r="G1" t="s">
        <v>286</v>
      </c>
      <c r="H1" t="s">
        <v>286</v>
      </c>
      <c r="I1" t="s">
        <v>288</v>
      </c>
    </row>
    <row r="2" spans="1:9">
      <c r="A2" t="s">
        <v>289</v>
      </c>
      <c r="B2" s="66">
        <v>29</v>
      </c>
      <c r="C2" s="66">
        <v>149</v>
      </c>
      <c r="D2" s="66">
        <v>549</v>
      </c>
      <c r="F2" t="s">
        <v>289</v>
      </c>
      <c r="G2" s="66">
        <v>29</v>
      </c>
      <c r="H2" s="66">
        <v>30</v>
      </c>
      <c r="I2" s="66">
        <v>549</v>
      </c>
    </row>
    <row r="3" spans="1:9">
      <c r="B3" s="66"/>
      <c r="C3" s="66"/>
      <c r="D3" s="66"/>
      <c r="G3" s="66"/>
      <c r="H3" s="66"/>
      <c r="I3" s="66"/>
    </row>
    <row r="4" spans="1:9">
      <c r="A4" t="s">
        <v>290</v>
      </c>
      <c r="B4" s="66">
        <v>40</v>
      </c>
      <c r="C4" s="66">
        <v>90</v>
      </c>
      <c r="D4" s="66">
        <v>370</v>
      </c>
      <c r="F4" t="s">
        <v>290</v>
      </c>
      <c r="G4" s="66">
        <v>40</v>
      </c>
      <c r="H4" s="66">
        <v>41</v>
      </c>
      <c r="I4" s="66">
        <v>370</v>
      </c>
    </row>
    <row r="5" spans="1:9">
      <c r="A5" t="s">
        <v>291</v>
      </c>
      <c r="B5" s="67">
        <v>200</v>
      </c>
      <c r="C5" s="67">
        <v>1000</v>
      </c>
      <c r="D5" s="67">
        <v>11000</v>
      </c>
      <c r="F5" t="s">
        <v>291</v>
      </c>
      <c r="G5" s="67">
        <v>200</v>
      </c>
      <c r="H5" s="67">
        <v>201</v>
      </c>
      <c r="I5" s="67">
        <v>11000</v>
      </c>
    </row>
    <row r="6" spans="1:9">
      <c r="A6" t="s">
        <v>292</v>
      </c>
      <c r="B6" s="66">
        <f>B4/B5</f>
        <v>0.2</v>
      </c>
      <c r="C6" s="66">
        <f>C4/C5</f>
        <v>0.09</v>
      </c>
      <c r="D6" s="66">
        <f>D4/D5</f>
        <v>3.3636363636363638E-2</v>
      </c>
      <c r="F6" t="s">
        <v>292</v>
      </c>
      <c r="G6" s="66">
        <f>G4/G5</f>
        <v>0.2</v>
      </c>
      <c r="H6" s="66">
        <f>H4/H5</f>
        <v>0.20398009950248755</v>
      </c>
      <c r="I6" s="66">
        <f>I4/I5</f>
        <v>3.3636363636363638E-2</v>
      </c>
    </row>
    <row r="7" spans="1:9">
      <c r="B7" s="66"/>
      <c r="C7" s="66"/>
      <c r="D7" s="66"/>
      <c r="G7" s="66">
        <f>G6*G5</f>
        <v>40</v>
      </c>
      <c r="H7" s="66"/>
      <c r="I7" s="66"/>
    </row>
    <row r="8" spans="1:9">
      <c r="A8" t="s">
        <v>293</v>
      </c>
      <c r="B8" s="68">
        <f>B5*B6</f>
        <v>40</v>
      </c>
      <c r="C8" s="68">
        <v>3750</v>
      </c>
      <c r="D8" s="68">
        <v>3750</v>
      </c>
      <c r="F8" t="s">
        <v>293</v>
      </c>
      <c r="G8" s="68">
        <f>G6</f>
        <v>0.2</v>
      </c>
      <c r="H8" s="68">
        <f>H6*H5</f>
        <v>41</v>
      </c>
      <c r="I8" s="68">
        <v>125000</v>
      </c>
    </row>
    <row r="9" spans="1:9">
      <c r="A9" t="s">
        <v>294</v>
      </c>
      <c r="B9" s="66">
        <f>B8*B6</f>
        <v>8</v>
      </c>
      <c r="C9" s="66">
        <f>C8*C6</f>
        <v>337.5</v>
      </c>
      <c r="D9" s="66">
        <f>D8*D6</f>
        <v>126.13636363636364</v>
      </c>
      <c r="F9" t="s">
        <v>294</v>
      </c>
      <c r="G9" s="66">
        <f>G8*G6</f>
        <v>4.0000000000000008E-2</v>
      </c>
      <c r="H9" s="66">
        <f>H8*H6</f>
        <v>8.3631840796019894</v>
      </c>
      <c r="I9" s="66">
        <v>5</v>
      </c>
    </row>
    <row r="10" spans="1:9">
      <c r="A10" t="s">
        <v>295</v>
      </c>
      <c r="B10">
        <v>2</v>
      </c>
      <c r="C10">
        <v>2</v>
      </c>
      <c r="D10">
        <v>2</v>
      </c>
      <c r="F10" t="s">
        <v>295</v>
      </c>
      <c r="G10">
        <v>2</v>
      </c>
      <c r="H10">
        <v>3</v>
      </c>
      <c r="I10">
        <v>2</v>
      </c>
    </row>
    <row r="11" spans="1:9">
      <c r="A11" t="s">
        <v>296</v>
      </c>
      <c r="B11" s="69">
        <f>(B8*B10)+(B9*B10)</f>
        <v>96</v>
      </c>
      <c r="C11" s="69">
        <f>C8*C9</f>
        <v>1265625</v>
      </c>
      <c r="D11" s="69">
        <f>D8*D9</f>
        <v>473011.36363636365</v>
      </c>
      <c r="F11" t="s">
        <v>296</v>
      </c>
      <c r="G11" s="69">
        <f>(G8*G10)+(G9*G10)</f>
        <v>0.48000000000000004</v>
      </c>
      <c r="H11" s="69">
        <f>(H8*H10)+(H9*H10)</f>
        <v>148.08955223880596</v>
      </c>
      <c r="I11">
        <f>(I8*I10)+(I10*I10)</f>
        <v>250004</v>
      </c>
    </row>
    <row r="12" spans="1:9">
      <c r="B12" s="70" t="s">
        <v>286</v>
      </c>
      <c r="C12" s="70" t="s">
        <v>287</v>
      </c>
      <c r="D12" s="70" t="s">
        <v>288</v>
      </c>
      <c r="G12" s="70" t="s">
        <v>286</v>
      </c>
      <c r="H12" s="70" t="s">
        <v>286</v>
      </c>
      <c r="I12" s="70" t="s">
        <v>306</v>
      </c>
    </row>
    <row r="13" spans="1:9">
      <c r="A13" s="70" t="s">
        <v>297</v>
      </c>
      <c r="B13" s="71">
        <f>B2+B4+B11</f>
        <v>165</v>
      </c>
      <c r="C13" s="71">
        <f>C2+C4+C11</f>
        <v>1265864</v>
      </c>
      <c r="D13" s="71">
        <f>D2+D4+D11</f>
        <v>473930.36363636365</v>
      </c>
      <c r="F13" s="70" t="s">
        <v>297</v>
      </c>
      <c r="G13" s="71">
        <f>G11+G2+G4</f>
        <v>69.48</v>
      </c>
      <c r="H13" s="71">
        <f>H2+H4+H11</f>
        <v>219.08955223880596</v>
      </c>
      <c r="I13" s="4">
        <f>I2+I4+I11</f>
        <v>250923</v>
      </c>
    </row>
    <row r="15" spans="1:9">
      <c r="A15" t="s">
        <v>298</v>
      </c>
      <c r="B15" s="67">
        <v>15</v>
      </c>
      <c r="F15" t="s">
        <v>298</v>
      </c>
      <c r="G15" s="67">
        <v>15</v>
      </c>
      <c r="H15" s="67">
        <v>16</v>
      </c>
    </row>
    <row r="16" spans="1:9">
      <c r="A16" t="s">
        <v>299</v>
      </c>
      <c r="B16" s="67">
        <v>5</v>
      </c>
      <c r="F16" t="s">
        <v>299</v>
      </c>
      <c r="G16" s="67">
        <v>5</v>
      </c>
      <c r="H16" s="67">
        <v>6</v>
      </c>
    </row>
    <row r="17" spans="1:8">
      <c r="A17" t="s">
        <v>300</v>
      </c>
      <c r="B17" s="67">
        <v>50</v>
      </c>
      <c r="F17" t="s">
        <v>300</v>
      </c>
      <c r="G17" s="67">
        <v>50</v>
      </c>
      <c r="H17" s="67">
        <v>51</v>
      </c>
    </row>
    <row r="18" spans="1:8">
      <c r="A18" t="s">
        <v>301</v>
      </c>
      <c r="B18" s="67">
        <f>B15*B16*B17</f>
        <v>3750</v>
      </c>
      <c r="F18" t="s">
        <v>301</v>
      </c>
      <c r="G18" s="67"/>
      <c r="H18" s="67">
        <f>H15*H16*H17</f>
        <v>4896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topLeftCell="A10" workbookViewId="0">
      <selection activeCell="I14" sqref="I14:K14"/>
    </sheetView>
  </sheetViews>
  <sheetFormatPr defaultRowHeight="14.5"/>
  <cols>
    <col min="1" max="1" width="14.7265625" customWidth="1"/>
    <col min="2" max="3" width="10.08984375" bestFit="1" customWidth="1"/>
    <col min="8" max="8" width="19.7265625" customWidth="1"/>
    <col min="10" max="10" width="17.90625" customWidth="1"/>
  </cols>
  <sheetData>
    <row r="1" spans="1:11">
      <c r="A1" t="s">
        <v>263</v>
      </c>
      <c r="B1" t="s">
        <v>307</v>
      </c>
      <c r="C1" t="s">
        <v>308</v>
      </c>
      <c r="D1" t="s">
        <v>309</v>
      </c>
      <c r="H1" t="s">
        <v>305</v>
      </c>
      <c r="I1" t="s">
        <v>307</v>
      </c>
      <c r="J1" t="s">
        <v>308</v>
      </c>
      <c r="K1" t="s">
        <v>309</v>
      </c>
    </row>
    <row r="2" spans="1:11">
      <c r="A2" t="s">
        <v>310</v>
      </c>
      <c r="H2" t="s">
        <v>310</v>
      </c>
    </row>
    <row r="3" spans="1:11">
      <c r="A3" s="73" t="s">
        <v>311</v>
      </c>
      <c r="B3" s="74">
        <v>0</v>
      </c>
      <c r="C3" s="74">
        <v>500</v>
      </c>
      <c r="D3" s="74">
        <v>0</v>
      </c>
      <c r="H3" s="73" t="s">
        <v>311</v>
      </c>
      <c r="I3" s="74">
        <v>0</v>
      </c>
      <c r="J3" s="74">
        <v>500</v>
      </c>
      <c r="K3" s="74">
        <v>0</v>
      </c>
    </row>
    <row r="7" spans="1:11">
      <c r="A7" t="s">
        <v>312</v>
      </c>
      <c r="H7" t="s">
        <v>312</v>
      </c>
    </row>
    <row r="8" spans="1:11">
      <c r="A8" s="7" t="s">
        <v>313</v>
      </c>
      <c r="B8" s="75">
        <v>19</v>
      </c>
      <c r="C8" s="75">
        <v>35</v>
      </c>
      <c r="D8" s="75">
        <v>55</v>
      </c>
      <c r="H8" s="7" t="s">
        <v>313</v>
      </c>
      <c r="I8" s="75">
        <v>19</v>
      </c>
      <c r="J8" s="75">
        <v>35</v>
      </c>
      <c r="K8" s="75">
        <v>55</v>
      </c>
    </row>
    <row r="9" spans="1:11">
      <c r="A9" s="7" t="s">
        <v>314</v>
      </c>
      <c r="B9" s="75">
        <v>30</v>
      </c>
      <c r="C9" s="75">
        <v>0</v>
      </c>
      <c r="D9" s="75">
        <v>0</v>
      </c>
      <c r="H9" s="7" t="s">
        <v>314</v>
      </c>
      <c r="I9" s="75">
        <v>30</v>
      </c>
      <c r="J9" s="75">
        <v>0</v>
      </c>
      <c r="K9" s="75">
        <v>0</v>
      </c>
    </row>
    <row r="10" spans="1:11">
      <c r="A10" s="7" t="s">
        <v>315</v>
      </c>
      <c r="B10" s="75">
        <v>9.5</v>
      </c>
      <c r="C10" s="75">
        <v>0</v>
      </c>
      <c r="D10" s="75">
        <v>0</v>
      </c>
      <c r="H10" s="7" t="s">
        <v>315</v>
      </c>
      <c r="I10" s="75">
        <v>9.5</v>
      </c>
      <c r="J10" s="75">
        <v>0</v>
      </c>
      <c r="K10" s="75">
        <v>0</v>
      </c>
    </row>
    <row r="11" spans="1:11">
      <c r="A11" s="7" t="s">
        <v>316</v>
      </c>
      <c r="B11" s="75">
        <v>40</v>
      </c>
      <c r="C11" s="75">
        <v>30</v>
      </c>
      <c r="D11" s="75">
        <v>10</v>
      </c>
      <c r="H11" s="7" t="s">
        <v>317</v>
      </c>
      <c r="I11" s="75">
        <v>0</v>
      </c>
      <c r="J11" s="75">
        <v>0</v>
      </c>
      <c r="K11" s="75">
        <v>0</v>
      </c>
    </row>
    <row r="12" spans="1:11">
      <c r="A12" s="23" t="s">
        <v>318</v>
      </c>
      <c r="B12" s="69">
        <f>SUM(B8:B11)</f>
        <v>98.5</v>
      </c>
      <c r="C12" s="4">
        <f>C3+C8+C11</f>
        <v>565</v>
      </c>
      <c r="D12" s="4">
        <f>D8+D11</f>
        <v>65</v>
      </c>
      <c r="H12" s="23" t="s">
        <v>318</v>
      </c>
      <c r="I12" s="69">
        <f>SUM(I8:I10)</f>
        <v>58.5</v>
      </c>
      <c r="J12" s="4">
        <f>J3+J8</f>
        <v>535</v>
      </c>
      <c r="K12" s="69">
        <f>K8</f>
        <v>55</v>
      </c>
    </row>
    <row r="14" spans="1:11">
      <c r="A14" s="70" t="s">
        <v>319</v>
      </c>
      <c r="B14" s="4">
        <f>B12*12</f>
        <v>1182</v>
      </c>
      <c r="C14" s="4">
        <f>C12*12</f>
        <v>6780</v>
      </c>
      <c r="D14" s="4">
        <f>D12*12</f>
        <v>780</v>
      </c>
      <c r="H14" s="70" t="s">
        <v>319</v>
      </c>
      <c r="I14" s="4">
        <f>12*I12</f>
        <v>702</v>
      </c>
      <c r="J14" s="4">
        <f>12*J12</f>
        <v>6420</v>
      </c>
      <c r="K14" s="4">
        <f>12*K12</f>
        <v>660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6" sqref="C6"/>
    </sheetView>
  </sheetViews>
  <sheetFormatPr defaultRowHeight="14.5"/>
  <sheetData>
    <row r="1" spans="1:3">
      <c r="A1" t="s">
        <v>1</v>
      </c>
      <c r="B1" t="s">
        <v>320</v>
      </c>
      <c r="C1" t="s">
        <v>321</v>
      </c>
    </row>
    <row r="2" spans="1:3">
      <c r="A2" t="s">
        <v>322</v>
      </c>
      <c r="B2">
        <v>3000</v>
      </c>
      <c r="C2">
        <v>400</v>
      </c>
    </row>
    <row r="3" spans="1:3">
      <c r="A3" t="s">
        <v>323</v>
      </c>
      <c r="B3">
        <v>300</v>
      </c>
      <c r="C3">
        <v>40000</v>
      </c>
    </row>
    <row r="4" spans="1:3">
      <c r="A4" t="s">
        <v>324</v>
      </c>
      <c r="B4">
        <v>400</v>
      </c>
      <c r="C4">
        <v>20</v>
      </c>
    </row>
    <row r="5" spans="1:3">
      <c r="A5" t="s">
        <v>7</v>
      </c>
      <c r="B5">
        <v>6000</v>
      </c>
      <c r="C5">
        <v>300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4.5"/>
  <sheetData>
    <row r="1" spans="1:3">
      <c r="A1" t="s">
        <v>1</v>
      </c>
      <c r="B1" t="s">
        <v>320</v>
      </c>
      <c r="C1" t="s">
        <v>321</v>
      </c>
    </row>
    <row r="2" spans="1:3">
      <c r="A2" t="s">
        <v>322</v>
      </c>
      <c r="B2">
        <v>2000</v>
      </c>
      <c r="C2">
        <v>400</v>
      </c>
    </row>
    <row r="3" spans="1:3">
      <c r="A3" t="s">
        <v>323</v>
      </c>
      <c r="B3">
        <v>300</v>
      </c>
      <c r="C3">
        <v>300</v>
      </c>
    </row>
    <row r="4" spans="1:3">
      <c r="A4" t="s">
        <v>324</v>
      </c>
      <c r="B4">
        <v>400</v>
      </c>
      <c r="C4">
        <v>20</v>
      </c>
    </row>
    <row r="5" spans="1:3">
      <c r="A5" t="s">
        <v>7</v>
      </c>
      <c r="B5">
        <v>300</v>
      </c>
      <c r="C5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3"/>
  <sheetViews>
    <sheetView topLeftCell="J1" workbookViewId="0">
      <selection activeCell="H4" sqref="H4"/>
    </sheetView>
  </sheetViews>
  <sheetFormatPr defaultRowHeight="14.5"/>
  <cols>
    <col min="1" max="1" width="11.7265625" customWidth="1"/>
    <col min="2" max="5" width="16.1796875" customWidth="1"/>
    <col min="6" max="6" width="10.7265625" customWidth="1"/>
    <col min="7" max="9" width="16.1796875" customWidth="1"/>
    <col min="15" max="15" width="16.36328125" customWidth="1"/>
    <col min="16" max="16" width="13.08984375" customWidth="1"/>
    <col min="17" max="17" width="13.1796875" customWidth="1"/>
    <col min="18" max="18" width="12.54296875" customWidth="1"/>
    <col min="19" max="19" width="19.90625" customWidth="1"/>
    <col min="20" max="20" width="16.453125" customWidth="1"/>
    <col min="21" max="21" width="12.36328125" customWidth="1"/>
    <col min="22" max="22" width="10.81640625" customWidth="1"/>
  </cols>
  <sheetData>
    <row r="1" spans="1:22">
      <c r="A1" s="76" t="s">
        <v>0</v>
      </c>
      <c r="B1" s="76"/>
      <c r="C1" s="5"/>
      <c r="D1" s="5"/>
      <c r="E1" s="5"/>
      <c r="G1" s="5"/>
      <c r="H1" s="5"/>
      <c r="I1" s="5"/>
    </row>
    <row r="2" spans="1:22">
      <c r="B2" s="9" t="s">
        <v>2</v>
      </c>
      <c r="C2" s="8"/>
      <c r="D2" s="8"/>
      <c r="I2" s="2" t="s">
        <v>14</v>
      </c>
      <c r="K2" s="2" t="s">
        <v>13</v>
      </c>
      <c r="O2" s="2" t="s">
        <v>3</v>
      </c>
      <c r="S2" s="2" t="s">
        <v>15</v>
      </c>
    </row>
    <row r="3" spans="1:22">
      <c r="A3" s="2" t="s">
        <v>1</v>
      </c>
      <c r="B3" s="6">
        <v>45292</v>
      </c>
      <c r="C3" s="6">
        <f>B3+7</f>
        <v>45299</v>
      </c>
      <c r="D3" s="6">
        <f>C3+7</f>
        <v>45306</v>
      </c>
      <c r="E3" s="6">
        <f>D3+7</f>
        <v>45313</v>
      </c>
      <c r="F3" s="2" t="s">
        <v>12</v>
      </c>
      <c r="G3" s="6">
        <v>45292</v>
      </c>
      <c r="H3" s="6">
        <f>G3+7</f>
        <v>45299</v>
      </c>
      <c r="I3" s="6">
        <f>H3+7</f>
        <v>45306</v>
      </c>
      <c r="J3" s="6">
        <f>I3+7</f>
        <v>45313</v>
      </c>
      <c r="K3" s="11">
        <v>45292</v>
      </c>
      <c r="L3" s="11">
        <f>K3+7</f>
        <v>45299</v>
      </c>
      <c r="M3" s="11">
        <f>L3+7</f>
        <v>45306</v>
      </c>
      <c r="N3" s="11">
        <f>M3+7</f>
        <v>45313</v>
      </c>
      <c r="O3" s="15">
        <v>45292</v>
      </c>
      <c r="P3" s="16">
        <f>O3+7</f>
        <v>45299</v>
      </c>
      <c r="Q3" s="16">
        <f>P3+7</f>
        <v>45306</v>
      </c>
      <c r="R3" s="16">
        <f>Q3+7</f>
        <v>45313</v>
      </c>
      <c r="S3" s="20" t="s">
        <v>16</v>
      </c>
      <c r="T3" s="20" t="e">
        <f>S3+7</f>
        <v>#VALUE!</v>
      </c>
      <c r="U3" s="20" t="e">
        <f>T3+7</f>
        <v>#VALUE!</v>
      </c>
      <c r="V3" s="20" t="e">
        <f>U3+7</f>
        <v>#VALUE!</v>
      </c>
    </row>
    <row r="4" spans="1:22">
      <c r="A4" t="s">
        <v>4</v>
      </c>
      <c r="B4" s="7">
        <v>14</v>
      </c>
      <c r="C4" s="7">
        <v>23</v>
      </c>
      <c r="D4" s="7">
        <v>44</v>
      </c>
      <c r="E4" s="7">
        <v>34</v>
      </c>
      <c r="F4" s="13">
        <v>100</v>
      </c>
      <c r="G4" s="7">
        <f>IF(B4&gt;40,B4-40,0)</f>
        <v>0</v>
      </c>
      <c r="H4" s="7">
        <f t="shared" ref="H4:J7" si="0">IF(C4&gt;40,C4-40,0)</f>
        <v>0</v>
      </c>
      <c r="I4" s="7">
        <f t="shared" si="0"/>
        <v>4</v>
      </c>
      <c r="J4" s="7">
        <f t="shared" si="0"/>
        <v>0</v>
      </c>
      <c r="K4" s="12">
        <f>IF(G4&gt;0,0.5*G4*$F4,0)</f>
        <v>0</v>
      </c>
      <c r="L4" s="12">
        <f>IF(H4&gt;0,0.5*H4*F4,0)</f>
        <v>0</v>
      </c>
      <c r="M4" s="12">
        <f>IF(I4&gt;0,0.5*I4*F4,0)</f>
        <v>200</v>
      </c>
      <c r="N4" s="12">
        <f>IF(J4&gt;0,0.5*J4*F4,0)</f>
        <v>0</v>
      </c>
      <c r="O4" s="18">
        <f>$F4*B4</f>
        <v>1400</v>
      </c>
      <c r="P4" s="18">
        <f t="shared" ref="P4:R7" si="1">$F4*C4</f>
        <v>2300</v>
      </c>
      <c r="Q4" s="18">
        <f t="shared" si="1"/>
        <v>4400</v>
      </c>
      <c r="R4" s="18">
        <f t="shared" si="1"/>
        <v>3400</v>
      </c>
      <c r="S4" s="21">
        <f>K4+O4</f>
        <v>1400</v>
      </c>
      <c r="T4" s="21">
        <f t="shared" ref="T4:V7" si="2">L4+P4</f>
        <v>2300</v>
      </c>
      <c r="U4" s="21">
        <f t="shared" si="2"/>
        <v>4600</v>
      </c>
      <c r="V4" s="21">
        <f t="shared" si="2"/>
        <v>3400</v>
      </c>
    </row>
    <row r="5" spans="1:22">
      <c r="A5" t="s">
        <v>5</v>
      </c>
      <c r="B5" s="7">
        <v>42</v>
      </c>
      <c r="C5" s="7">
        <v>32</v>
      </c>
      <c r="D5" s="7">
        <v>22</v>
      </c>
      <c r="E5" s="7">
        <v>42</v>
      </c>
      <c r="F5" s="13">
        <v>200</v>
      </c>
      <c r="G5" s="7">
        <f>IF(B5&gt;40,B5-40,0)</f>
        <v>2</v>
      </c>
      <c r="H5" s="7">
        <f>IF(C5&gt;40,C5-40,0)</f>
        <v>0</v>
      </c>
      <c r="I5" s="7">
        <f t="shared" si="0"/>
        <v>0</v>
      </c>
      <c r="J5" s="7">
        <f>IF(E5&gt;40,E5-40,0)</f>
        <v>2</v>
      </c>
      <c r="K5" s="12">
        <f>IF(G5&gt;0,0.5*G5*$F5,0)</f>
        <v>200</v>
      </c>
      <c r="L5" s="12">
        <f>IF(H5&gt;0,0.5*H5*F5,0)</f>
        <v>0</v>
      </c>
      <c r="M5" s="12">
        <f>IF(I5&gt;0,0.5*I5*F5,0)</f>
        <v>0</v>
      </c>
      <c r="N5" s="12">
        <f>IF(J5&gt;0,0.5*J5*F5,0)</f>
        <v>200</v>
      </c>
      <c r="O5" s="18">
        <f>$F5*B5</f>
        <v>8400</v>
      </c>
      <c r="P5" s="18">
        <f t="shared" si="1"/>
        <v>6400</v>
      </c>
      <c r="Q5" s="18">
        <f t="shared" si="1"/>
        <v>4400</v>
      </c>
      <c r="R5" s="18">
        <f t="shared" si="1"/>
        <v>8400</v>
      </c>
      <c r="S5" s="21">
        <f>K5+O5</f>
        <v>8600</v>
      </c>
      <c r="T5" s="21">
        <f t="shared" si="2"/>
        <v>6400</v>
      </c>
      <c r="U5" s="21">
        <f t="shared" si="2"/>
        <v>4400</v>
      </c>
      <c r="V5" s="21">
        <f t="shared" si="2"/>
        <v>8600</v>
      </c>
    </row>
    <row r="6" spans="1:22">
      <c r="A6" t="s">
        <v>6</v>
      </c>
      <c r="B6" s="7">
        <v>49</v>
      </c>
      <c r="C6" s="7">
        <v>39</v>
      </c>
      <c r="D6" s="7">
        <v>39</v>
      </c>
      <c r="E6" s="7">
        <v>19</v>
      </c>
      <c r="F6" s="13">
        <v>300</v>
      </c>
      <c r="G6" s="7">
        <f>IF(B6&gt;40,B6-40,0)</f>
        <v>9</v>
      </c>
      <c r="H6" s="7">
        <f>IF(C6&gt;40,C6-40,0)</f>
        <v>0</v>
      </c>
      <c r="I6" s="7">
        <f t="shared" si="0"/>
        <v>0</v>
      </c>
      <c r="J6" s="7">
        <f>IF(E6&gt;40,E6-40,0)</f>
        <v>0</v>
      </c>
      <c r="K6" s="12">
        <f>IF(G6&gt;0,0.5*G6*$F6,0)</f>
        <v>1350</v>
      </c>
      <c r="L6" s="12">
        <f>IF(H6&gt;0,0.5*H6*F6,0)</f>
        <v>0</v>
      </c>
      <c r="M6" s="12">
        <f>IF(I6&gt;0,0.5*I6*F6,0)</f>
        <v>0</v>
      </c>
      <c r="N6" s="12">
        <f>IF(J6&gt;0,0.5*J6*F6,0)</f>
        <v>0</v>
      </c>
      <c r="O6" s="18">
        <f>$F6*B6</f>
        <v>14700</v>
      </c>
      <c r="P6" s="18">
        <f t="shared" si="1"/>
        <v>11700</v>
      </c>
      <c r="Q6" s="18">
        <f t="shared" si="1"/>
        <v>11700</v>
      </c>
      <c r="R6" s="18">
        <f t="shared" si="1"/>
        <v>5700</v>
      </c>
      <c r="S6" s="21">
        <f>K6+O6</f>
        <v>16050</v>
      </c>
      <c r="T6" s="21">
        <f t="shared" si="2"/>
        <v>11700</v>
      </c>
      <c r="U6" s="21">
        <f t="shared" si="2"/>
        <v>11700</v>
      </c>
      <c r="V6" s="21">
        <f t="shared" si="2"/>
        <v>5700</v>
      </c>
    </row>
    <row r="7" spans="1:22">
      <c r="A7" t="s">
        <v>7</v>
      </c>
      <c r="B7" s="7">
        <v>48</v>
      </c>
      <c r="C7" s="7">
        <v>18</v>
      </c>
      <c r="D7" s="7">
        <v>18</v>
      </c>
      <c r="E7" s="7">
        <v>28</v>
      </c>
      <c r="F7" s="13">
        <v>400</v>
      </c>
      <c r="G7" s="7">
        <f>IF(B7&gt;40,B7-40,0)</f>
        <v>8</v>
      </c>
      <c r="H7" s="7">
        <f>IF(C7&gt;40,C7-40,0)</f>
        <v>0</v>
      </c>
      <c r="I7" s="7">
        <f t="shared" si="0"/>
        <v>0</v>
      </c>
      <c r="J7" s="7">
        <f>IF(E7&gt;40,E7-40,0)</f>
        <v>0</v>
      </c>
      <c r="K7" s="12">
        <f>IF(G7&gt;0,0.5*G7*$F7,0)</f>
        <v>1600</v>
      </c>
      <c r="L7" s="12">
        <f>IF(H7&gt;0,0.5*H7*F7,0)</f>
        <v>0</v>
      </c>
      <c r="M7" s="12">
        <f>IF(I7&gt;0,0.5*I7*F7,0)</f>
        <v>0</v>
      </c>
      <c r="N7" s="12">
        <f>IF(J7&gt;0,0.5*J7*F7,0)</f>
        <v>0</v>
      </c>
      <c r="O7" s="18">
        <f>$F7*B7</f>
        <v>19200</v>
      </c>
      <c r="P7" s="18">
        <f t="shared" si="1"/>
        <v>7200</v>
      </c>
      <c r="Q7" s="18">
        <f t="shared" si="1"/>
        <v>7200</v>
      </c>
      <c r="R7" s="18">
        <f>$F7*E7</f>
        <v>11200</v>
      </c>
      <c r="S7" s="21">
        <f>K7+O7</f>
        <v>20800</v>
      </c>
      <c r="T7" s="21">
        <f t="shared" si="2"/>
        <v>7200</v>
      </c>
      <c r="U7" s="21">
        <f t="shared" si="2"/>
        <v>7200</v>
      </c>
      <c r="V7" s="21">
        <f t="shared" si="2"/>
        <v>11200</v>
      </c>
    </row>
    <row r="8" spans="1:22">
      <c r="B8" s="7"/>
      <c r="C8" s="7"/>
      <c r="D8" s="7"/>
      <c r="E8" s="7"/>
      <c r="F8" s="14"/>
      <c r="G8" s="7"/>
      <c r="H8" s="7"/>
      <c r="I8" s="7"/>
      <c r="J8" s="7"/>
      <c r="K8" s="12"/>
      <c r="L8" s="12"/>
      <c r="M8" s="12"/>
      <c r="N8" s="12"/>
      <c r="O8" s="18"/>
      <c r="P8" s="17"/>
      <c r="Q8" s="17"/>
      <c r="R8" s="18"/>
      <c r="S8" s="22"/>
      <c r="T8" s="23"/>
      <c r="U8" s="23"/>
      <c r="V8" s="23"/>
    </row>
    <row r="9" spans="1:22">
      <c r="A9" s="24" t="s">
        <v>8</v>
      </c>
      <c r="B9" s="26">
        <f>MIN(B4:B7)</f>
        <v>14</v>
      </c>
      <c r="C9" s="26">
        <f t="shared" ref="C9:V9" si="3">MIN(C4:C7)</f>
        <v>18</v>
      </c>
      <c r="D9" s="26">
        <f t="shared" si="3"/>
        <v>18</v>
      </c>
      <c r="E9" s="26">
        <f t="shared" si="3"/>
        <v>19</v>
      </c>
      <c r="F9" s="26">
        <f t="shared" si="3"/>
        <v>100</v>
      </c>
      <c r="G9" s="26">
        <f t="shared" si="3"/>
        <v>0</v>
      </c>
      <c r="H9" s="26">
        <f t="shared" si="3"/>
        <v>0</v>
      </c>
      <c r="I9" s="26">
        <f t="shared" si="3"/>
        <v>0</v>
      </c>
      <c r="J9" s="26">
        <f t="shared" si="3"/>
        <v>0</v>
      </c>
      <c r="K9" s="26">
        <f t="shared" si="3"/>
        <v>0</v>
      </c>
      <c r="L9" s="26">
        <f t="shared" si="3"/>
        <v>0</v>
      </c>
      <c r="M9" s="26">
        <f t="shared" si="3"/>
        <v>0</v>
      </c>
      <c r="N9" s="26">
        <f t="shared" si="3"/>
        <v>0</v>
      </c>
      <c r="O9" s="26">
        <f>MIN(O4:O7)</f>
        <v>1400</v>
      </c>
      <c r="P9" s="26">
        <f>MIN(P4:P7)</f>
        <v>2300</v>
      </c>
      <c r="Q9" s="26">
        <f>MIN(Q4:Q7)</f>
        <v>4400</v>
      </c>
      <c r="R9" s="26">
        <f>MIN(R4:R7)</f>
        <v>3400</v>
      </c>
      <c r="S9" s="26">
        <f t="shared" si="3"/>
        <v>1400</v>
      </c>
      <c r="T9" s="26">
        <f t="shared" si="3"/>
        <v>2300</v>
      </c>
      <c r="U9" s="26">
        <f t="shared" si="3"/>
        <v>4400</v>
      </c>
      <c r="V9" s="26">
        <f t="shared" si="3"/>
        <v>3400</v>
      </c>
    </row>
    <row r="10" spans="1:22">
      <c r="A10" s="24" t="s">
        <v>9</v>
      </c>
      <c r="B10" s="26">
        <f>MAX(B4:B7)</f>
        <v>49</v>
      </c>
      <c r="C10" s="26">
        <f t="shared" ref="C10:V10" si="4">MAX(C4:C7)</f>
        <v>39</v>
      </c>
      <c r="D10" s="26">
        <f t="shared" si="4"/>
        <v>44</v>
      </c>
      <c r="E10" s="26">
        <f t="shared" si="4"/>
        <v>42</v>
      </c>
      <c r="F10" s="26">
        <f t="shared" si="4"/>
        <v>400</v>
      </c>
      <c r="G10" s="26">
        <f t="shared" si="4"/>
        <v>9</v>
      </c>
      <c r="H10" s="26">
        <f t="shared" si="4"/>
        <v>0</v>
      </c>
      <c r="I10" s="26">
        <f t="shared" si="4"/>
        <v>4</v>
      </c>
      <c r="J10" s="26">
        <f t="shared" si="4"/>
        <v>2</v>
      </c>
      <c r="K10" s="26">
        <f t="shared" si="4"/>
        <v>1600</v>
      </c>
      <c r="L10" s="26">
        <f t="shared" si="4"/>
        <v>0</v>
      </c>
      <c r="M10" s="26">
        <f t="shared" si="4"/>
        <v>200</v>
      </c>
      <c r="N10" s="26">
        <f t="shared" si="4"/>
        <v>200</v>
      </c>
      <c r="O10" s="26">
        <f>MAX(O4:O7)</f>
        <v>19200</v>
      </c>
      <c r="P10" s="26">
        <f>MAX(P4:P7)</f>
        <v>11700</v>
      </c>
      <c r="Q10" s="26">
        <f>MAX(Q4:Q7)</f>
        <v>11700</v>
      </c>
      <c r="R10" s="26">
        <f>MAX(R4:R7)</f>
        <v>11200</v>
      </c>
      <c r="S10" s="26">
        <f t="shared" si="4"/>
        <v>20800</v>
      </c>
      <c r="T10" s="26">
        <f t="shared" si="4"/>
        <v>11700</v>
      </c>
      <c r="U10" s="26">
        <f t="shared" si="4"/>
        <v>11700</v>
      </c>
      <c r="V10" s="26">
        <f t="shared" si="4"/>
        <v>11200</v>
      </c>
    </row>
    <row r="11" spans="1:22">
      <c r="A11" s="24" t="s">
        <v>10</v>
      </c>
      <c r="B11" s="26">
        <f>AVERAGE(B4:B7)</f>
        <v>38.25</v>
      </c>
      <c r="C11" s="26">
        <f t="shared" ref="C11:V11" si="5">AVERAGE(C4:C7)</f>
        <v>28</v>
      </c>
      <c r="D11" s="26">
        <f t="shared" si="5"/>
        <v>30.75</v>
      </c>
      <c r="E11" s="26">
        <f t="shared" si="5"/>
        <v>30.75</v>
      </c>
      <c r="F11" s="26">
        <f t="shared" si="5"/>
        <v>250</v>
      </c>
      <c r="G11" s="26">
        <f t="shared" si="5"/>
        <v>4.75</v>
      </c>
      <c r="H11" s="26">
        <f t="shared" si="5"/>
        <v>0</v>
      </c>
      <c r="I11" s="26">
        <f t="shared" si="5"/>
        <v>1</v>
      </c>
      <c r="J11" s="26">
        <f t="shared" si="5"/>
        <v>0.5</v>
      </c>
      <c r="K11" s="26">
        <f t="shared" si="5"/>
        <v>787.5</v>
      </c>
      <c r="L11" s="26">
        <f t="shared" si="5"/>
        <v>0</v>
      </c>
      <c r="M11" s="26">
        <f t="shared" si="5"/>
        <v>50</v>
      </c>
      <c r="N11" s="26">
        <f t="shared" si="5"/>
        <v>50</v>
      </c>
      <c r="O11" s="26">
        <f>AVERAGE(O4:O7)</f>
        <v>10925</v>
      </c>
      <c r="P11" s="26">
        <f>AVERAGE(P4:P7)</f>
        <v>6900</v>
      </c>
      <c r="Q11" s="26">
        <f>AVERAGE(Q4:Q7)</f>
        <v>6925</v>
      </c>
      <c r="R11" s="26">
        <f>AVERAGE(R4:R7)</f>
        <v>7175</v>
      </c>
      <c r="S11" s="26">
        <f t="shared" si="5"/>
        <v>11712.5</v>
      </c>
      <c r="T11" s="26">
        <f t="shared" si="5"/>
        <v>6900</v>
      </c>
      <c r="U11" s="26">
        <f t="shared" si="5"/>
        <v>6975</v>
      </c>
      <c r="V11" s="26">
        <f t="shared" si="5"/>
        <v>7225</v>
      </c>
    </row>
    <row r="12" spans="1:22">
      <c r="A12" s="25" t="s">
        <v>11</v>
      </c>
      <c r="B12" s="26">
        <f>SUM(B4:B7)</f>
        <v>153</v>
      </c>
      <c r="C12" s="26">
        <f t="shared" ref="C12:V12" si="6">SUM(C4:C7)</f>
        <v>112</v>
      </c>
      <c r="D12" s="26">
        <f t="shared" si="6"/>
        <v>123</v>
      </c>
      <c r="E12" s="26">
        <f t="shared" si="6"/>
        <v>123</v>
      </c>
      <c r="F12" s="26">
        <f t="shared" si="6"/>
        <v>1000</v>
      </c>
      <c r="G12" s="26">
        <f t="shared" si="6"/>
        <v>19</v>
      </c>
      <c r="H12" s="26">
        <f t="shared" si="6"/>
        <v>0</v>
      </c>
      <c r="I12" s="26">
        <f t="shared" si="6"/>
        <v>4</v>
      </c>
      <c r="J12" s="26">
        <f t="shared" si="6"/>
        <v>2</v>
      </c>
      <c r="K12" s="26">
        <f t="shared" si="6"/>
        <v>3150</v>
      </c>
      <c r="L12" s="26">
        <f t="shared" si="6"/>
        <v>0</v>
      </c>
      <c r="M12" s="26">
        <f t="shared" si="6"/>
        <v>200</v>
      </c>
      <c r="N12" s="26">
        <f t="shared" si="6"/>
        <v>200</v>
      </c>
      <c r="O12" s="26">
        <f>SUM(O4:O7)</f>
        <v>43700</v>
      </c>
      <c r="P12" s="26">
        <f>SUM(P4:P7)</f>
        <v>27600</v>
      </c>
      <c r="Q12" s="26">
        <f>SUM(Q4:Q7)</f>
        <v>27700</v>
      </c>
      <c r="R12" s="26">
        <f>SUM(R4:R7)</f>
        <v>28700</v>
      </c>
      <c r="S12" s="26">
        <f t="shared" si="6"/>
        <v>46850</v>
      </c>
      <c r="T12" s="26">
        <f t="shared" si="6"/>
        <v>27600</v>
      </c>
      <c r="U12" s="26">
        <f t="shared" si="6"/>
        <v>27900</v>
      </c>
      <c r="V12" s="26">
        <f t="shared" si="6"/>
        <v>28900</v>
      </c>
    </row>
    <row r="13" spans="1:22">
      <c r="H13" s="10"/>
      <c r="I13" s="10"/>
    </row>
  </sheetData>
  <mergeCells count="1">
    <mergeCell ref="A1:B1"/>
  </mergeCells>
  <pageMargins left="0.7" right="0.7" top="0.75" bottom="0.75" header="0.3" footer="0.3"/>
  <pageSetup scale="60" fitToWidth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V15" sqref="V15"/>
    </sheetView>
  </sheetViews>
  <sheetFormatPr defaultRowHeight="14.5"/>
  <cols>
    <col min="7" max="7" width="11.6328125" customWidth="1"/>
  </cols>
  <sheetData>
    <row r="1" spans="1:12" ht="83">
      <c r="A1" t="s">
        <v>17</v>
      </c>
      <c r="B1" s="27" t="s">
        <v>19</v>
      </c>
      <c r="C1" s="27" t="s">
        <v>20</v>
      </c>
      <c r="D1" s="27" t="s">
        <v>21</v>
      </c>
      <c r="E1" s="27" t="s">
        <v>22</v>
      </c>
      <c r="G1" s="27" t="s">
        <v>19</v>
      </c>
      <c r="H1" s="27" t="s">
        <v>20</v>
      </c>
      <c r="I1" s="27" t="s">
        <v>21</v>
      </c>
      <c r="J1" s="27" t="s">
        <v>22</v>
      </c>
      <c r="L1" s="27" t="s">
        <v>23</v>
      </c>
    </row>
    <row r="2" spans="1:12">
      <c r="A2" t="s">
        <v>18</v>
      </c>
      <c r="B2">
        <v>10</v>
      </c>
      <c r="C2">
        <v>20</v>
      </c>
      <c r="D2">
        <v>100</v>
      </c>
      <c r="E2">
        <v>1</v>
      </c>
    </row>
    <row r="3" spans="1:12">
      <c r="A3" s="2" t="s">
        <v>1</v>
      </c>
    </row>
    <row r="4" spans="1:12">
      <c r="A4" t="s">
        <v>4</v>
      </c>
      <c r="B4">
        <v>10</v>
      </c>
      <c r="C4">
        <v>6</v>
      </c>
      <c r="D4">
        <v>22</v>
      </c>
      <c r="E4">
        <v>1</v>
      </c>
      <c r="G4" s="28">
        <f>B4/B$2</f>
        <v>1</v>
      </c>
      <c r="H4" s="28">
        <f t="shared" ref="H4:J7" si="0">C4/C$2</f>
        <v>0.3</v>
      </c>
      <c r="I4" s="28">
        <f t="shared" si="0"/>
        <v>0.22</v>
      </c>
      <c r="J4" s="28">
        <f t="shared" si="0"/>
        <v>1</v>
      </c>
      <c r="L4" s="28" t="b">
        <f>OR(G4&lt;0.5,H4&lt;0.5,I4&lt;0.5,J4&lt;0.5)</f>
        <v>1</v>
      </c>
    </row>
    <row r="5" spans="1:12">
      <c r="A5" t="s">
        <v>5</v>
      </c>
      <c r="B5">
        <v>9</v>
      </c>
      <c r="C5">
        <v>12</v>
      </c>
      <c r="D5">
        <v>99</v>
      </c>
      <c r="E5">
        <v>1</v>
      </c>
      <c r="G5" s="28">
        <f>B5/B$2</f>
        <v>0.9</v>
      </c>
      <c r="H5" s="28">
        <f t="shared" si="0"/>
        <v>0.6</v>
      </c>
      <c r="I5" s="28">
        <f t="shared" si="0"/>
        <v>0.99</v>
      </c>
      <c r="J5" s="28">
        <f t="shared" si="0"/>
        <v>1</v>
      </c>
      <c r="L5" s="28" t="b">
        <f>OR(G5&lt;0.5,H5&lt;0.5,I5&lt;0.5,J5&lt;0.5)</f>
        <v>0</v>
      </c>
    </row>
    <row r="6" spans="1:12">
      <c r="A6" t="s">
        <v>6</v>
      </c>
      <c r="B6">
        <v>8</v>
      </c>
      <c r="C6">
        <v>14</v>
      </c>
      <c r="D6">
        <v>100</v>
      </c>
      <c r="E6">
        <v>1</v>
      </c>
      <c r="G6" s="28">
        <f>B6/B$2</f>
        <v>0.8</v>
      </c>
      <c r="H6" s="28">
        <f t="shared" si="0"/>
        <v>0.7</v>
      </c>
      <c r="I6" s="28">
        <f t="shared" si="0"/>
        <v>1</v>
      </c>
      <c r="J6" s="28">
        <f t="shared" si="0"/>
        <v>1</v>
      </c>
      <c r="L6" s="28" t="b">
        <f>OR(G6&lt;0.5,H6&lt;0.5,I6&lt;0.5,J6&lt;0.5)</f>
        <v>0</v>
      </c>
    </row>
    <row r="7" spans="1:12">
      <c r="A7" t="s">
        <v>7</v>
      </c>
      <c r="B7">
        <v>7</v>
      </c>
      <c r="C7">
        <v>20</v>
      </c>
      <c r="D7">
        <v>100</v>
      </c>
      <c r="E7">
        <v>0</v>
      </c>
      <c r="G7" s="28">
        <f>B7/B$2</f>
        <v>0.7</v>
      </c>
      <c r="H7" s="28">
        <f t="shared" si="0"/>
        <v>1</v>
      </c>
      <c r="I7" s="28">
        <f t="shared" si="0"/>
        <v>1</v>
      </c>
      <c r="J7" s="28">
        <f t="shared" si="0"/>
        <v>0</v>
      </c>
      <c r="L7" s="28" t="b">
        <f>OR(G7&lt;0.5,H7&lt;0.5,I7&lt;0.5,J7&lt;0.5)</f>
        <v>1</v>
      </c>
    </row>
    <row r="9" spans="1:12">
      <c r="A9" t="s">
        <v>8</v>
      </c>
      <c r="B9">
        <f>MIN(B4:B7)</f>
        <v>7</v>
      </c>
      <c r="C9">
        <f>MIN(C4:C7)</f>
        <v>6</v>
      </c>
      <c r="D9">
        <f>MIN(D4:D7)</f>
        <v>22</v>
      </c>
      <c r="E9">
        <f>MIN(E4:E7)</f>
        <v>0</v>
      </c>
      <c r="G9">
        <f>MIN(G4:G7)</f>
        <v>0.7</v>
      </c>
      <c r="H9">
        <f>MIN(H4:H7)</f>
        <v>0.3</v>
      </c>
      <c r="I9">
        <f>MIN(I4:I7)</f>
        <v>0.22</v>
      </c>
      <c r="J9">
        <f>MIN(J4:J7)</f>
        <v>0</v>
      </c>
    </row>
    <row r="10" spans="1:12">
      <c r="A10" t="s">
        <v>9</v>
      </c>
      <c r="B10">
        <f>MAX(B4:B7)</f>
        <v>10</v>
      </c>
      <c r="C10">
        <f>MAX(C4:C7)</f>
        <v>20</v>
      </c>
      <c r="D10">
        <f>MAX(D4:D7)</f>
        <v>100</v>
      </c>
      <c r="E10">
        <f>MAX(E4:E7)</f>
        <v>1</v>
      </c>
      <c r="G10">
        <f>MAX(G4:G7)</f>
        <v>1</v>
      </c>
      <c r="H10">
        <f>MAX(H4:H7)</f>
        <v>1</v>
      </c>
      <c r="I10">
        <f>MAX(I4:I7)</f>
        <v>1</v>
      </c>
      <c r="J10">
        <f>MAX(J4:J7)</f>
        <v>1</v>
      </c>
    </row>
    <row r="11" spans="1:12">
      <c r="A11" t="s">
        <v>10</v>
      </c>
      <c r="B11">
        <f>AVERAGE(B4:B7)</f>
        <v>8.5</v>
      </c>
      <c r="C11">
        <f>AVERAGE(C4:C7)</f>
        <v>13</v>
      </c>
      <c r="D11">
        <f>AVERAGE(D4:D7)</f>
        <v>80.25</v>
      </c>
      <c r="E11">
        <f>AVERAGE(E4:E7)</f>
        <v>0.75</v>
      </c>
      <c r="G11">
        <f>AVERAGE(G4:G7)</f>
        <v>0.85000000000000009</v>
      </c>
      <c r="H11">
        <f>AVERAGE(H4:H7)</f>
        <v>0.64999999999999991</v>
      </c>
      <c r="I11">
        <f>AVERAGE(I4:I7)</f>
        <v>0.80249999999999999</v>
      </c>
      <c r="J11">
        <f>AVERAGE(J4:J7)</f>
        <v>0.75</v>
      </c>
    </row>
  </sheetData>
  <conditionalFormatting sqref="B4:B7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C4:C7">
    <cfRule type="iconSet" priority="6">
      <iconSet>
        <cfvo type="percent" val="0"/>
        <cfvo type="percent" val="33"/>
        <cfvo type="percent" val="67"/>
      </iconSet>
    </cfRule>
  </conditionalFormatting>
  <conditionalFormatting sqref="D4:D7">
    <cfRule type="iconSet" priority="5">
      <iconSet iconSet="3Signs">
        <cfvo type="percent" val="0"/>
        <cfvo type="percent" val="33"/>
        <cfvo type="percent" val="67"/>
      </iconSet>
    </cfRule>
  </conditionalFormatting>
  <conditionalFormatting sqref="E4:E7">
    <cfRule type="iconSet" priority="4">
      <iconSet iconSet="3TrafficLights2">
        <cfvo type="percent" val="0"/>
        <cfvo type="percent" val="33"/>
        <cfvo type="percent" val="67"/>
      </iconSet>
    </cfRule>
  </conditionalFormatting>
  <conditionalFormatting sqref="G4:J7 L4:L7">
    <cfRule type="cellIs" dxfId="3" priority="3" operator="lessThan">
      <formula>0.5</formula>
    </cfRule>
  </conditionalFormatting>
  <conditionalFormatting sqref="L4:L7">
    <cfRule type="cellIs" dxfId="2" priority="2" operator="equal">
      <formula>" true"</formula>
    </cfRule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C2" sqref="C2"/>
    </sheetView>
  </sheetViews>
  <sheetFormatPr defaultRowHeight="14.5"/>
  <sheetData>
    <row r="1" spans="1:11" ht="31.5">
      <c r="A1" t="s">
        <v>24</v>
      </c>
      <c r="C1" s="32" t="s">
        <v>243</v>
      </c>
    </row>
    <row r="5" spans="1:11">
      <c r="A5" t="s">
        <v>25</v>
      </c>
      <c r="B5" s="30" t="s">
        <v>3</v>
      </c>
      <c r="C5" s="30">
        <v>4</v>
      </c>
      <c r="D5" s="31" t="s">
        <v>26</v>
      </c>
      <c r="E5" s="31">
        <v>3</v>
      </c>
      <c r="F5" s="19" t="s">
        <v>27</v>
      </c>
      <c r="G5" s="19">
        <v>5</v>
      </c>
      <c r="H5" s="29" t="s">
        <v>28</v>
      </c>
      <c r="I5" s="29">
        <v>2</v>
      </c>
      <c r="J5" t="s">
        <v>29</v>
      </c>
      <c r="K5" t="s">
        <v>11</v>
      </c>
    </row>
    <row r="6" spans="1:11">
      <c r="A6" t="s">
        <v>30</v>
      </c>
      <c r="B6" s="30">
        <v>1</v>
      </c>
      <c r="C6" s="30">
        <f>C$5*B6</f>
        <v>4</v>
      </c>
      <c r="D6" s="31">
        <v>5</v>
      </c>
      <c r="E6" s="31">
        <f>E$5*D6</f>
        <v>15</v>
      </c>
      <c r="F6" s="19">
        <v>1</v>
      </c>
      <c r="G6" s="19">
        <f>G$5*F6</f>
        <v>5</v>
      </c>
      <c r="H6" s="29">
        <v>4</v>
      </c>
      <c r="I6" s="29">
        <f>I$5*H6</f>
        <v>8</v>
      </c>
      <c r="J6">
        <v>5</v>
      </c>
      <c r="K6">
        <f>SUM(B6:J6)</f>
        <v>48</v>
      </c>
    </row>
    <row r="7" spans="1:11">
      <c r="A7" t="s">
        <v>31</v>
      </c>
      <c r="B7" s="30">
        <v>4</v>
      </c>
      <c r="C7" s="30">
        <f>C$5*B7</f>
        <v>16</v>
      </c>
      <c r="D7" s="31">
        <v>4</v>
      </c>
      <c r="E7" s="31">
        <f>E$5*D7</f>
        <v>12</v>
      </c>
      <c r="F7" s="19">
        <v>3</v>
      </c>
      <c r="G7" s="19">
        <f>G$5*F7</f>
        <v>15</v>
      </c>
      <c r="H7" s="29">
        <v>2</v>
      </c>
      <c r="I7" s="29">
        <f>I$5*H7</f>
        <v>4</v>
      </c>
      <c r="J7">
        <v>1</v>
      </c>
      <c r="K7">
        <f>SUM(B7:J7)</f>
        <v>61</v>
      </c>
    </row>
    <row r="8" spans="1:11">
      <c r="A8" t="s">
        <v>32</v>
      </c>
      <c r="B8" s="30">
        <v>5</v>
      </c>
      <c r="C8" s="30">
        <f>C$5*B8</f>
        <v>20</v>
      </c>
      <c r="D8" s="31">
        <v>1</v>
      </c>
      <c r="E8" s="31">
        <f>E$5*D8</f>
        <v>3</v>
      </c>
      <c r="F8" s="19">
        <v>5</v>
      </c>
      <c r="G8" s="19">
        <f>G$5*F8</f>
        <v>25</v>
      </c>
      <c r="H8" s="29">
        <v>3</v>
      </c>
      <c r="I8" s="29">
        <f>I$5*H8</f>
        <v>6</v>
      </c>
      <c r="J8">
        <v>3</v>
      </c>
      <c r="K8">
        <f>SUM(B8:J8)</f>
        <v>71</v>
      </c>
    </row>
    <row r="9" spans="1:11">
      <c r="A9" t="s">
        <v>33</v>
      </c>
      <c r="B9" s="30">
        <v>5</v>
      </c>
      <c r="C9" s="30">
        <f>C$5*B9</f>
        <v>20</v>
      </c>
      <c r="D9" s="31">
        <v>5</v>
      </c>
      <c r="E9" s="31">
        <f>E$5*D9</f>
        <v>15</v>
      </c>
      <c r="F9" s="19">
        <v>4</v>
      </c>
      <c r="G9" s="19">
        <f>G$5*F9</f>
        <v>20</v>
      </c>
      <c r="H9" s="29">
        <v>4</v>
      </c>
      <c r="I9" s="29">
        <f>I$5*H9</f>
        <v>8</v>
      </c>
      <c r="J9">
        <v>3</v>
      </c>
      <c r="K9">
        <f>SUM(B9:J9)</f>
        <v>84</v>
      </c>
    </row>
    <row r="10" spans="1:11">
      <c r="A10" t="s">
        <v>34</v>
      </c>
      <c r="B10" s="30">
        <v>3</v>
      </c>
      <c r="C10" s="30">
        <f>C$5*B10</f>
        <v>12</v>
      </c>
      <c r="D10" s="31">
        <v>5</v>
      </c>
      <c r="E10" s="31">
        <f>E$5*D10</f>
        <v>15</v>
      </c>
      <c r="F10" s="19">
        <v>2</v>
      </c>
      <c r="G10" s="19">
        <f>G$5*F10</f>
        <v>10</v>
      </c>
      <c r="H10" s="29">
        <v>2</v>
      </c>
      <c r="I10" s="29">
        <f>I$5*H10</f>
        <v>4</v>
      </c>
      <c r="J10">
        <v>5</v>
      </c>
      <c r="K10">
        <f>SUM(B10:J10)</f>
        <v>58</v>
      </c>
    </row>
  </sheetData>
  <conditionalFormatting sqref="K5:K10">
    <cfRule type="top10" dxfId="0" priority="1" percent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F15"/>
  <sheetViews>
    <sheetView topLeftCell="A7" workbookViewId="0">
      <selection activeCell="B22" sqref="B22"/>
    </sheetView>
  </sheetViews>
  <sheetFormatPr defaultRowHeight="14.5"/>
  <cols>
    <col min="1" max="1" width="16" bestFit="1" customWidth="1"/>
    <col min="2" max="2" width="20.54296875" bestFit="1" customWidth="1"/>
    <col min="3" max="3" width="18.6328125" bestFit="1" customWidth="1"/>
    <col min="4" max="4" width="11.81640625" customWidth="1"/>
    <col min="5" max="5" width="15.08984375" bestFit="1" customWidth="1"/>
    <col min="6" max="6" width="15.81640625" customWidth="1"/>
  </cols>
  <sheetData>
    <row r="3" spans="1:6">
      <c r="B3" s="38" t="s">
        <v>88</v>
      </c>
    </row>
    <row r="4" spans="1:6">
      <c r="A4" s="38" t="s">
        <v>86</v>
      </c>
      <c r="B4" t="s">
        <v>92</v>
      </c>
      <c r="C4" t="s">
        <v>85</v>
      </c>
      <c r="D4" t="s">
        <v>91</v>
      </c>
      <c r="E4" t="s">
        <v>89</v>
      </c>
      <c r="F4" t="s">
        <v>90</v>
      </c>
    </row>
    <row r="5" spans="1:6">
      <c r="A5" s="39" t="s">
        <v>45</v>
      </c>
      <c r="B5" s="37">
        <v>168.42000000000004</v>
      </c>
      <c r="C5" s="37">
        <v>206262</v>
      </c>
      <c r="D5" s="37">
        <v>842.10000000000036</v>
      </c>
      <c r="E5" s="37">
        <v>2066.4000000000005</v>
      </c>
      <c r="F5" s="37">
        <v>1224.2999999999995</v>
      </c>
    </row>
    <row r="6" spans="1:6">
      <c r="A6" s="39" t="s">
        <v>51</v>
      </c>
      <c r="B6" s="37">
        <v>632.00000000000023</v>
      </c>
      <c r="C6" s="37">
        <v>174440</v>
      </c>
      <c r="D6" s="37">
        <v>3160</v>
      </c>
      <c r="E6" s="37">
        <v>10040</v>
      </c>
      <c r="F6" s="37">
        <v>6880</v>
      </c>
    </row>
    <row r="7" spans="1:6">
      <c r="A7" s="39" t="s">
        <v>55</v>
      </c>
      <c r="B7" s="37">
        <v>0</v>
      </c>
      <c r="C7" s="37">
        <v>101332</v>
      </c>
      <c r="D7" s="37">
        <v>33</v>
      </c>
      <c r="E7" s="37">
        <v>77</v>
      </c>
      <c r="F7" s="37">
        <v>44</v>
      </c>
    </row>
    <row r="8" spans="1:6">
      <c r="A8" s="39" t="s">
        <v>60</v>
      </c>
      <c r="B8" s="37">
        <v>0</v>
      </c>
      <c r="C8" s="37">
        <v>91785</v>
      </c>
      <c r="D8" s="37">
        <v>75</v>
      </c>
      <c r="E8" s="37">
        <v>210</v>
      </c>
      <c r="F8" s="37">
        <v>135</v>
      </c>
    </row>
    <row r="9" spans="1:6">
      <c r="A9" s="39" t="s">
        <v>47</v>
      </c>
      <c r="B9" s="37">
        <v>0</v>
      </c>
      <c r="C9" s="37">
        <v>69048</v>
      </c>
      <c r="D9" s="37">
        <v>117.60000000000005</v>
      </c>
      <c r="E9" s="37">
        <v>391.20000000000016</v>
      </c>
      <c r="F9" s="37">
        <v>273.60000000000008</v>
      </c>
    </row>
    <row r="10" spans="1:6">
      <c r="A10" s="39" t="s">
        <v>54</v>
      </c>
      <c r="B10" s="37">
        <v>126.00000000000004</v>
      </c>
      <c r="C10" s="37">
        <v>66315</v>
      </c>
      <c r="D10" s="37">
        <v>630</v>
      </c>
      <c r="E10" s="37">
        <v>1305</v>
      </c>
      <c r="F10" s="37">
        <v>675</v>
      </c>
    </row>
    <row r="11" spans="1:6">
      <c r="A11" s="39" t="s">
        <v>62</v>
      </c>
      <c r="B11" s="37">
        <v>63</v>
      </c>
      <c r="C11" s="37">
        <v>59598</v>
      </c>
      <c r="D11" s="37">
        <v>315</v>
      </c>
      <c r="E11" s="37">
        <v>693</v>
      </c>
      <c r="F11" s="37">
        <v>378</v>
      </c>
    </row>
    <row r="12" spans="1:6">
      <c r="A12" s="39" t="s">
        <v>49</v>
      </c>
      <c r="B12" s="37">
        <v>0</v>
      </c>
      <c r="C12" s="37">
        <v>49980</v>
      </c>
      <c r="D12" s="37">
        <v>59.999999999999993</v>
      </c>
      <c r="E12" s="37">
        <v>183.99999999999994</v>
      </c>
      <c r="F12" s="37">
        <v>124.00000000000004</v>
      </c>
    </row>
    <row r="13" spans="1:6">
      <c r="A13" s="39" t="s">
        <v>57</v>
      </c>
      <c r="B13" s="37">
        <v>204.80000000000004</v>
      </c>
      <c r="C13" s="37">
        <v>35872</v>
      </c>
      <c r="D13" s="37">
        <v>1024</v>
      </c>
      <c r="E13" s="37">
        <v>1984</v>
      </c>
      <c r="F13" s="37">
        <v>960</v>
      </c>
    </row>
    <row r="14" spans="1:6">
      <c r="A14" s="39" t="s">
        <v>52</v>
      </c>
      <c r="B14" s="37">
        <v>0</v>
      </c>
      <c r="C14" s="37">
        <v>22180</v>
      </c>
      <c r="D14" s="37">
        <v>100</v>
      </c>
      <c r="E14" s="37">
        <v>160</v>
      </c>
      <c r="F14" s="37">
        <v>60</v>
      </c>
    </row>
    <row r="15" spans="1:6">
      <c r="A15" s="39" t="s">
        <v>87</v>
      </c>
      <c r="B15" s="37">
        <v>1194.2200000000003</v>
      </c>
      <c r="C15" s="37">
        <v>876812</v>
      </c>
      <c r="D15" s="37">
        <v>6356.7000000000007</v>
      </c>
      <c r="E15" s="37">
        <v>17110.599999999999</v>
      </c>
      <c r="F15" s="37">
        <v>10753.9</v>
      </c>
    </row>
  </sheetData>
  <sortState columnSort="1" ref="A3:F15">
    <sortCondition ref="F4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6"/>
  <sheetViews>
    <sheetView topLeftCell="C156" workbookViewId="0">
      <selection activeCell="C1" sqref="C1:K172"/>
    </sheetView>
  </sheetViews>
  <sheetFormatPr defaultColWidth="12" defaultRowHeight="14.5"/>
  <cols>
    <col min="4" max="4" width="20" customWidth="1"/>
    <col min="5" max="7" width="12" style="3"/>
    <col min="8" max="8" width="15.08984375" customWidth="1"/>
  </cols>
  <sheetData>
    <row r="1" spans="1:11" ht="29">
      <c r="A1" s="35" t="s">
        <v>35</v>
      </c>
      <c r="B1" s="35" t="s">
        <v>36</v>
      </c>
      <c r="C1" s="35" t="s">
        <v>37</v>
      </c>
      <c r="D1" s="35" t="s">
        <v>38</v>
      </c>
      <c r="E1" s="36" t="s">
        <v>39</v>
      </c>
      <c r="F1" s="36" t="s">
        <v>40</v>
      </c>
      <c r="G1" s="36" t="s">
        <v>41</v>
      </c>
      <c r="H1" s="35" t="s">
        <v>42</v>
      </c>
      <c r="I1" s="35" t="s">
        <v>80</v>
      </c>
      <c r="J1" s="35" t="s">
        <v>81</v>
      </c>
      <c r="K1" s="35" t="s">
        <v>43</v>
      </c>
    </row>
    <row r="2" spans="1:11">
      <c r="A2" s="33" t="s">
        <v>44</v>
      </c>
      <c r="B2" s="34">
        <v>1001</v>
      </c>
      <c r="C2">
        <v>9822</v>
      </c>
      <c r="D2" t="s">
        <v>45</v>
      </c>
      <c r="E2" s="3">
        <v>58.3</v>
      </c>
      <c r="F2" s="3">
        <v>98.4</v>
      </c>
      <c r="G2" s="3">
        <f>F2-E2</f>
        <v>40.100000000000009</v>
      </c>
      <c r="H2">
        <f>IF(F2&gt;50,G2*0.2,0)</f>
        <v>8.0200000000000014</v>
      </c>
      <c r="I2" t="s">
        <v>72</v>
      </c>
      <c r="J2" t="s">
        <v>73</v>
      </c>
      <c r="K2" t="s">
        <v>46</v>
      </c>
    </row>
    <row r="3" spans="1:11">
      <c r="A3" s="33" t="s">
        <v>44</v>
      </c>
      <c r="B3" s="34">
        <v>1002</v>
      </c>
      <c r="C3">
        <v>2877</v>
      </c>
      <c r="D3" t="s">
        <v>47</v>
      </c>
      <c r="E3" s="3">
        <v>11.4</v>
      </c>
      <c r="F3" s="3">
        <v>16.3</v>
      </c>
      <c r="G3" s="3">
        <f t="shared" ref="G3:G66" si="0">F3-E3</f>
        <v>4.9000000000000004</v>
      </c>
      <c r="H3">
        <f t="shared" ref="H3:H66" si="1">IF(F3&gt;50,G3*0.2,0)</f>
        <v>0</v>
      </c>
      <c r="I3" t="s">
        <v>74</v>
      </c>
      <c r="J3" t="s">
        <v>75</v>
      </c>
      <c r="K3" t="s">
        <v>48</v>
      </c>
    </row>
    <row r="4" spans="1:11">
      <c r="A4" s="33" t="s">
        <v>44</v>
      </c>
      <c r="B4" s="34">
        <v>1003</v>
      </c>
      <c r="C4">
        <v>2499</v>
      </c>
      <c r="D4" t="s">
        <v>49</v>
      </c>
      <c r="E4" s="3">
        <v>6.2</v>
      </c>
      <c r="F4" s="3">
        <v>9.1999999999999993</v>
      </c>
      <c r="G4" s="3">
        <f t="shared" si="0"/>
        <v>2.9999999999999991</v>
      </c>
      <c r="H4">
        <f t="shared" si="1"/>
        <v>0</v>
      </c>
      <c r="I4" t="s">
        <v>76</v>
      </c>
      <c r="J4" t="s">
        <v>77</v>
      </c>
      <c r="K4" t="s">
        <v>50</v>
      </c>
    </row>
    <row r="5" spans="1:11">
      <c r="A5" s="33" t="s">
        <v>44</v>
      </c>
      <c r="B5" s="34">
        <v>1004</v>
      </c>
      <c r="C5">
        <v>8722</v>
      </c>
      <c r="D5" t="s">
        <v>51</v>
      </c>
      <c r="E5" s="3">
        <v>344</v>
      </c>
      <c r="F5" s="3">
        <v>502</v>
      </c>
      <c r="G5" s="3">
        <f t="shared" si="0"/>
        <v>158</v>
      </c>
      <c r="H5">
        <f t="shared" si="1"/>
        <v>31.6</v>
      </c>
      <c r="I5" t="s">
        <v>72</v>
      </c>
      <c r="J5" t="s">
        <v>73</v>
      </c>
      <c r="K5" t="s">
        <v>50</v>
      </c>
    </row>
    <row r="6" spans="1:11">
      <c r="A6" s="33" t="s">
        <v>44</v>
      </c>
      <c r="B6" s="34">
        <v>1005</v>
      </c>
      <c r="C6">
        <v>1109</v>
      </c>
      <c r="D6" t="s">
        <v>52</v>
      </c>
      <c r="E6" s="3">
        <v>3</v>
      </c>
      <c r="F6" s="3">
        <v>8</v>
      </c>
      <c r="G6" s="3">
        <f t="shared" si="0"/>
        <v>5</v>
      </c>
      <c r="H6">
        <f t="shared" si="1"/>
        <v>0</v>
      </c>
      <c r="I6" t="s">
        <v>76</v>
      </c>
      <c r="J6" t="s">
        <v>77</v>
      </c>
      <c r="K6" t="s">
        <v>50</v>
      </c>
    </row>
    <row r="7" spans="1:11">
      <c r="A7" s="33" t="s">
        <v>44</v>
      </c>
      <c r="B7" s="34">
        <v>1006</v>
      </c>
      <c r="C7">
        <v>9822</v>
      </c>
      <c r="D7" t="s">
        <v>45</v>
      </c>
      <c r="E7" s="3">
        <v>58.3</v>
      </c>
      <c r="F7" s="3">
        <v>98.4</v>
      </c>
      <c r="G7" s="3">
        <f t="shared" si="0"/>
        <v>40.100000000000009</v>
      </c>
      <c r="H7">
        <f t="shared" si="1"/>
        <v>8.0200000000000014</v>
      </c>
      <c r="I7" t="s">
        <v>76</v>
      </c>
      <c r="J7" t="s">
        <v>77</v>
      </c>
      <c r="K7" t="s">
        <v>50</v>
      </c>
    </row>
    <row r="8" spans="1:11">
      <c r="A8" s="33" t="s">
        <v>44</v>
      </c>
      <c r="B8" s="34">
        <v>1007</v>
      </c>
      <c r="C8">
        <v>1109</v>
      </c>
      <c r="D8" t="s">
        <v>52</v>
      </c>
      <c r="E8" s="3">
        <v>3</v>
      </c>
      <c r="F8" s="3">
        <v>8</v>
      </c>
      <c r="G8" s="3">
        <f t="shared" si="0"/>
        <v>5</v>
      </c>
      <c r="H8">
        <f t="shared" si="1"/>
        <v>0</v>
      </c>
      <c r="I8" t="s">
        <v>78</v>
      </c>
      <c r="J8" t="s">
        <v>79</v>
      </c>
      <c r="K8" t="s">
        <v>46</v>
      </c>
    </row>
    <row r="9" spans="1:11">
      <c r="A9" s="33" t="s">
        <v>44</v>
      </c>
      <c r="B9" s="34">
        <v>1008</v>
      </c>
      <c r="C9">
        <v>2877</v>
      </c>
      <c r="D9" t="s">
        <v>47</v>
      </c>
      <c r="E9" s="3">
        <v>11.4</v>
      </c>
      <c r="F9" s="3">
        <v>16.3</v>
      </c>
      <c r="G9" s="3">
        <f t="shared" si="0"/>
        <v>4.9000000000000004</v>
      </c>
      <c r="H9">
        <f t="shared" si="1"/>
        <v>0</v>
      </c>
      <c r="I9" t="s">
        <v>76</v>
      </c>
      <c r="J9" t="s">
        <v>77</v>
      </c>
      <c r="K9" t="s">
        <v>46</v>
      </c>
    </row>
    <row r="10" spans="1:11">
      <c r="A10" s="33" t="s">
        <v>44</v>
      </c>
      <c r="B10" s="34">
        <v>1009</v>
      </c>
      <c r="C10">
        <v>1109</v>
      </c>
      <c r="D10" t="s">
        <v>52</v>
      </c>
      <c r="E10" s="3">
        <v>3</v>
      </c>
      <c r="F10" s="3">
        <v>8</v>
      </c>
      <c r="G10" s="3">
        <f t="shared" si="0"/>
        <v>5</v>
      </c>
      <c r="H10">
        <f t="shared" si="1"/>
        <v>0</v>
      </c>
      <c r="I10" t="s">
        <v>76</v>
      </c>
      <c r="J10" t="s">
        <v>77</v>
      </c>
      <c r="K10" t="s">
        <v>50</v>
      </c>
    </row>
    <row r="11" spans="1:11">
      <c r="A11" s="33" t="s">
        <v>44</v>
      </c>
      <c r="B11" s="34">
        <v>1010</v>
      </c>
      <c r="C11">
        <v>2877</v>
      </c>
      <c r="D11" t="s">
        <v>47</v>
      </c>
      <c r="E11" s="3">
        <v>11.4</v>
      </c>
      <c r="F11" s="3">
        <v>16.3</v>
      </c>
      <c r="G11" s="3">
        <f t="shared" si="0"/>
        <v>4.9000000000000004</v>
      </c>
      <c r="H11">
        <f t="shared" si="1"/>
        <v>0</v>
      </c>
      <c r="I11" t="s">
        <v>74</v>
      </c>
      <c r="J11" t="s">
        <v>75</v>
      </c>
      <c r="K11" t="s">
        <v>53</v>
      </c>
    </row>
    <row r="12" spans="1:11">
      <c r="A12" s="33" t="s">
        <v>44</v>
      </c>
      <c r="B12" s="34">
        <v>1011</v>
      </c>
      <c r="C12">
        <v>2877</v>
      </c>
      <c r="D12" t="s">
        <v>47</v>
      </c>
      <c r="E12" s="3">
        <v>11.4</v>
      </c>
      <c r="F12" s="3">
        <v>16.3</v>
      </c>
      <c r="G12" s="3">
        <f t="shared" si="0"/>
        <v>4.9000000000000004</v>
      </c>
      <c r="H12">
        <f t="shared" si="1"/>
        <v>0</v>
      </c>
      <c r="I12" t="s">
        <v>74</v>
      </c>
      <c r="J12" t="s">
        <v>75</v>
      </c>
      <c r="K12" t="s">
        <v>50</v>
      </c>
    </row>
    <row r="13" spans="1:11">
      <c r="A13" s="33" t="s">
        <v>44</v>
      </c>
      <c r="B13" s="34">
        <v>1012</v>
      </c>
      <c r="C13">
        <v>4421</v>
      </c>
      <c r="D13" t="s">
        <v>54</v>
      </c>
      <c r="E13" s="3">
        <v>45</v>
      </c>
      <c r="F13" s="3">
        <v>87</v>
      </c>
      <c r="G13" s="3">
        <f t="shared" si="0"/>
        <v>42</v>
      </c>
      <c r="H13">
        <f t="shared" si="1"/>
        <v>8.4</v>
      </c>
      <c r="I13" t="s">
        <v>76</v>
      </c>
      <c r="J13" t="s">
        <v>77</v>
      </c>
      <c r="K13" t="s">
        <v>46</v>
      </c>
    </row>
    <row r="14" spans="1:11">
      <c r="A14" s="33" t="s">
        <v>44</v>
      </c>
      <c r="B14" s="34">
        <v>1013</v>
      </c>
      <c r="C14">
        <v>9212</v>
      </c>
      <c r="D14" t="s">
        <v>55</v>
      </c>
      <c r="E14" s="3">
        <v>4</v>
      </c>
      <c r="F14" s="3">
        <v>7</v>
      </c>
      <c r="G14" s="3">
        <f t="shared" si="0"/>
        <v>3</v>
      </c>
      <c r="H14">
        <f t="shared" si="1"/>
        <v>0</v>
      </c>
      <c r="I14" t="s">
        <v>78</v>
      </c>
      <c r="J14" t="s">
        <v>79</v>
      </c>
      <c r="K14" t="s">
        <v>53</v>
      </c>
    </row>
    <row r="15" spans="1:11">
      <c r="A15" s="33" t="s">
        <v>44</v>
      </c>
      <c r="B15" s="34">
        <v>1014</v>
      </c>
      <c r="C15">
        <v>8722</v>
      </c>
      <c r="D15" t="s">
        <v>51</v>
      </c>
      <c r="E15" s="3">
        <v>344</v>
      </c>
      <c r="F15" s="3">
        <v>502</v>
      </c>
      <c r="G15" s="3">
        <f t="shared" si="0"/>
        <v>158</v>
      </c>
      <c r="H15">
        <f t="shared" si="1"/>
        <v>31.6</v>
      </c>
      <c r="I15" t="s">
        <v>72</v>
      </c>
      <c r="J15" t="s">
        <v>73</v>
      </c>
      <c r="K15" t="s">
        <v>48</v>
      </c>
    </row>
    <row r="16" spans="1:11">
      <c r="A16" s="33" t="s">
        <v>44</v>
      </c>
      <c r="B16" s="34">
        <v>1015</v>
      </c>
      <c r="C16">
        <v>2877</v>
      </c>
      <c r="D16" t="s">
        <v>47</v>
      </c>
      <c r="E16" s="3">
        <v>11.4</v>
      </c>
      <c r="F16" s="3">
        <v>16.3</v>
      </c>
      <c r="G16" s="3">
        <f t="shared" si="0"/>
        <v>4.9000000000000004</v>
      </c>
      <c r="H16">
        <f t="shared" si="1"/>
        <v>0</v>
      </c>
      <c r="I16" t="s">
        <v>78</v>
      </c>
      <c r="J16" t="s">
        <v>79</v>
      </c>
      <c r="K16" t="s">
        <v>50</v>
      </c>
    </row>
    <row r="17" spans="1:11">
      <c r="A17" s="33" t="s">
        <v>44</v>
      </c>
      <c r="B17" s="34">
        <v>1016</v>
      </c>
      <c r="C17">
        <v>2499</v>
      </c>
      <c r="D17" t="s">
        <v>49</v>
      </c>
      <c r="E17" s="3">
        <v>6.2</v>
      </c>
      <c r="F17" s="3">
        <v>9.1999999999999993</v>
      </c>
      <c r="G17" s="3">
        <f t="shared" si="0"/>
        <v>2.9999999999999991</v>
      </c>
      <c r="H17">
        <f t="shared" si="1"/>
        <v>0</v>
      </c>
      <c r="I17" t="s">
        <v>76</v>
      </c>
      <c r="J17" t="s">
        <v>77</v>
      </c>
      <c r="K17" t="s">
        <v>48</v>
      </c>
    </row>
    <row r="18" spans="1:11">
      <c r="A18" s="33" t="s">
        <v>56</v>
      </c>
      <c r="B18" s="34">
        <v>1017</v>
      </c>
      <c r="C18">
        <v>2242</v>
      </c>
      <c r="D18" t="s">
        <v>57</v>
      </c>
      <c r="E18" s="3">
        <v>60</v>
      </c>
      <c r="F18" s="3">
        <v>124</v>
      </c>
      <c r="G18" s="3">
        <f t="shared" si="0"/>
        <v>64</v>
      </c>
      <c r="H18">
        <f t="shared" si="1"/>
        <v>12.8</v>
      </c>
      <c r="I18" t="s">
        <v>74</v>
      </c>
      <c r="J18" t="s">
        <v>75</v>
      </c>
      <c r="K18" t="s">
        <v>46</v>
      </c>
    </row>
    <row r="19" spans="1:11">
      <c r="A19" s="33" t="s">
        <v>56</v>
      </c>
      <c r="B19" s="34">
        <v>1018</v>
      </c>
      <c r="C19">
        <v>1109</v>
      </c>
      <c r="D19" t="s">
        <v>52</v>
      </c>
      <c r="E19" s="3">
        <v>3</v>
      </c>
      <c r="F19" s="3">
        <v>8</v>
      </c>
      <c r="G19" s="3">
        <f t="shared" si="0"/>
        <v>5</v>
      </c>
      <c r="H19">
        <f t="shared" si="1"/>
        <v>0</v>
      </c>
      <c r="I19" t="s">
        <v>76</v>
      </c>
      <c r="J19" t="s">
        <v>77</v>
      </c>
      <c r="K19" t="s">
        <v>48</v>
      </c>
    </row>
    <row r="20" spans="1:11">
      <c r="A20" s="33" t="s">
        <v>56</v>
      </c>
      <c r="B20" s="34">
        <v>1019</v>
      </c>
      <c r="C20">
        <v>2499</v>
      </c>
      <c r="D20" t="s">
        <v>49</v>
      </c>
      <c r="E20" s="3">
        <v>6.2</v>
      </c>
      <c r="F20" s="3">
        <v>9.1999999999999993</v>
      </c>
      <c r="G20" s="3">
        <f t="shared" si="0"/>
        <v>2.9999999999999991</v>
      </c>
      <c r="H20">
        <f t="shared" si="1"/>
        <v>0</v>
      </c>
      <c r="I20" t="s">
        <v>76</v>
      </c>
      <c r="J20" t="s">
        <v>77</v>
      </c>
      <c r="K20" t="s">
        <v>53</v>
      </c>
    </row>
    <row r="21" spans="1:11">
      <c r="A21" s="33" t="s">
        <v>56</v>
      </c>
      <c r="B21" s="34">
        <v>1020</v>
      </c>
      <c r="C21">
        <v>2499</v>
      </c>
      <c r="D21" t="s">
        <v>49</v>
      </c>
      <c r="E21" s="3">
        <v>6.2</v>
      </c>
      <c r="F21" s="3">
        <v>9.1999999999999993</v>
      </c>
      <c r="G21" s="3">
        <f t="shared" si="0"/>
        <v>2.9999999999999991</v>
      </c>
      <c r="H21">
        <f t="shared" si="1"/>
        <v>0</v>
      </c>
      <c r="I21" t="s">
        <v>76</v>
      </c>
      <c r="J21" t="s">
        <v>77</v>
      </c>
      <c r="K21" t="s">
        <v>58</v>
      </c>
    </row>
    <row r="22" spans="1:11">
      <c r="A22" s="33" t="s">
        <v>56</v>
      </c>
      <c r="B22" s="34">
        <v>1021</v>
      </c>
      <c r="C22">
        <v>1109</v>
      </c>
      <c r="D22" t="s">
        <v>52</v>
      </c>
      <c r="E22" s="3">
        <v>3</v>
      </c>
      <c r="F22" s="3">
        <v>8</v>
      </c>
      <c r="G22" s="3">
        <f t="shared" si="0"/>
        <v>5</v>
      </c>
      <c r="H22">
        <f t="shared" si="1"/>
        <v>0</v>
      </c>
      <c r="I22" t="s">
        <v>74</v>
      </c>
      <c r="J22" t="s">
        <v>75</v>
      </c>
      <c r="K22" t="s">
        <v>53</v>
      </c>
    </row>
    <row r="23" spans="1:11">
      <c r="A23" s="33" t="s">
        <v>56</v>
      </c>
      <c r="B23" s="34">
        <v>1022</v>
      </c>
      <c r="C23">
        <v>2877</v>
      </c>
      <c r="D23" t="s">
        <v>47</v>
      </c>
      <c r="E23" s="3">
        <v>11.4</v>
      </c>
      <c r="F23" s="3">
        <v>16.3</v>
      </c>
      <c r="G23" s="3">
        <f t="shared" si="0"/>
        <v>4.9000000000000004</v>
      </c>
      <c r="H23">
        <f t="shared" si="1"/>
        <v>0</v>
      </c>
      <c r="I23" t="s">
        <v>76</v>
      </c>
      <c r="J23" t="s">
        <v>77</v>
      </c>
      <c r="K23" t="s">
        <v>59</v>
      </c>
    </row>
    <row r="24" spans="1:11">
      <c r="A24" s="33" t="s">
        <v>56</v>
      </c>
      <c r="B24" s="34">
        <v>1023</v>
      </c>
      <c r="C24">
        <v>1109</v>
      </c>
      <c r="D24" t="s">
        <v>52</v>
      </c>
      <c r="E24" s="3">
        <v>3</v>
      </c>
      <c r="F24" s="3">
        <v>8</v>
      </c>
      <c r="G24" s="3">
        <f t="shared" si="0"/>
        <v>5</v>
      </c>
      <c r="H24">
        <f t="shared" si="1"/>
        <v>0</v>
      </c>
      <c r="I24" t="s">
        <v>78</v>
      </c>
      <c r="J24" t="s">
        <v>79</v>
      </c>
      <c r="K24" t="s">
        <v>46</v>
      </c>
    </row>
    <row r="25" spans="1:11">
      <c r="A25" s="33" t="s">
        <v>56</v>
      </c>
      <c r="B25" s="34">
        <v>1024</v>
      </c>
      <c r="C25">
        <v>9212</v>
      </c>
      <c r="D25" t="s">
        <v>55</v>
      </c>
      <c r="E25" s="3">
        <v>4</v>
      </c>
      <c r="F25" s="3">
        <v>7</v>
      </c>
      <c r="G25" s="3">
        <f t="shared" si="0"/>
        <v>3</v>
      </c>
      <c r="H25">
        <f t="shared" si="1"/>
        <v>0</v>
      </c>
      <c r="I25" t="s">
        <v>74</v>
      </c>
      <c r="J25" t="s">
        <v>75</v>
      </c>
      <c r="K25" t="s">
        <v>59</v>
      </c>
    </row>
    <row r="26" spans="1:11">
      <c r="A26" s="33" t="s">
        <v>56</v>
      </c>
      <c r="B26" s="34">
        <v>1025</v>
      </c>
      <c r="C26">
        <v>2877</v>
      </c>
      <c r="D26" t="s">
        <v>47</v>
      </c>
      <c r="E26" s="3">
        <v>11.4</v>
      </c>
      <c r="F26" s="3">
        <v>16.3</v>
      </c>
      <c r="G26" s="3">
        <f t="shared" si="0"/>
        <v>4.9000000000000004</v>
      </c>
      <c r="H26">
        <f t="shared" si="1"/>
        <v>0</v>
      </c>
      <c r="I26" t="s">
        <v>78</v>
      </c>
      <c r="J26" t="s">
        <v>79</v>
      </c>
      <c r="K26" t="s">
        <v>58</v>
      </c>
    </row>
    <row r="27" spans="1:11">
      <c r="A27" s="33" t="s">
        <v>56</v>
      </c>
      <c r="B27" s="34">
        <v>1026</v>
      </c>
      <c r="C27">
        <v>6119</v>
      </c>
      <c r="D27" t="s">
        <v>60</v>
      </c>
      <c r="E27" s="3">
        <v>9</v>
      </c>
      <c r="F27" s="3">
        <v>14</v>
      </c>
      <c r="G27" s="3">
        <f t="shared" si="0"/>
        <v>5</v>
      </c>
      <c r="H27">
        <f t="shared" si="1"/>
        <v>0</v>
      </c>
      <c r="I27" t="s">
        <v>78</v>
      </c>
      <c r="J27" t="s">
        <v>79</v>
      </c>
      <c r="K27" t="s">
        <v>46</v>
      </c>
    </row>
    <row r="28" spans="1:11">
      <c r="A28" s="33" t="s">
        <v>56</v>
      </c>
      <c r="B28" s="34">
        <v>1027</v>
      </c>
      <c r="C28">
        <v>6119</v>
      </c>
      <c r="D28" t="s">
        <v>60</v>
      </c>
      <c r="E28" s="3">
        <v>9</v>
      </c>
      <c r="F28" s="3">
        <v>14</v>
      </c>
      <c r="G28" s="3">
        <f t="shared" si="0"/>
        <v>5</v>
      </c>
      <c r="H28">
        <f t="shared" si="1"/>
        <v>0</v>
      </c>
      <c r="I28" t="s">
        <v>72</v>
      </c>
      <c r="J28" t="s">
        <v>73</v>
      </c>
      <c r="K28" t="s">
        <v>58</v>
      </c>
    </row>
    <row r="29" spans="1:11">
      <c r="A29" s="33" t="s">
        <v>56</v>
      </c>
      <c r="B29" s="34">
        <v>1028</v>
      </c>
      <c r="C29">
        <v>8722</v>
      </c>
      <c r="D29" t="s">
        <v>51</v>
      </c>
      <c r="E29" s="3">
        <v>344</v>
      </c>
      <c r="F29" s="3">
        <v>502</v>
      </c>
      <c r="G29" s="3">
        <f t="shared" si="0"/>
        <v>158</v>
      </c>
      <c r="H29">
        <f t="shared" si="1"/>
        <v>31.6</v>
      </c>
      <c r="I29" t="s">
        <v>72</v>
      </c>
      <c r="J29" t="s">
        <v>73</v>
      </c>
      <c r="K29" t="s">
        <v>50</v>
      </c>
    </row>
    <row r="30" spans="1:11">
      <c r="A30" s="33" t="s">
        <v>56</v>
      </c>
      <c r="B30" s="34">
        <v>1029</v>
      </c>
      <c r="C30">
        <v>2499</v>
      </c>
      <c r="D30" t="s">
        <v>49</v>
      </c>
      <c r="E30" s="3">
        <v>6.2</v>
      </c>
      <c r="F30" s="3">
        <v>9.1999999999999993</v>
      </c>
      <c r="G30" s="3">
        <f t="shared" si="0"/>
        <v>2.9999999999999991</v>
      </c>
      <c r="H30">
        <f t="shared" si="1"/>
        <v>0</v>
      </c>
      <c r="I30" t="s">
        <v>74</v>
      </c>
      <c r="J30" t="s">
        <v>75</v>
      </c>
      <c r="K30" t="s">
        <v>50</v>
      </c>
    </row>
    <row r="31" spans="1:11">
      <c r="A31" s="33" t="s">
        <v>56</v>
      </c>
      <c r="B31" s="34">
        <v>1030</v>
      </c>
      <c r="C31">
        <v>4421</v>
      </c>
      <c r="D31" t="s">
        <v>54</v>
      </c>
      <c r="E31" s="3">
        <v>45</v>
      </c>
      <c r="F31" s="3">
        <v>87</v>
      </c>
      <c r="G31" s="3">
        <f t="shared" si="0"/>
        <v>42</v>
      </c>
      <c r="H31">
        <f t="shared" si="1"/>
        <v>8.4</v>
      </c>
      <c r="I31" t="s">
        <v>74</v>
      </c>
      <c r="J31" t="s">
        <v>75</v>
      </c>
      <c r="K31" t="s">
        <v>58</v>
      </c>
    </row>
    <row r="32" spans="1:11">
      <c r="A32" s="33" t="s">
        <v>56</v>
      </c>
      <c r="B32" s="34">
        <v>1031</v>
      </c>
      <c r="C32">
        <v>1109</v>
      </c>
      <c r="D32" t="s">
        <v>52</v>
      </c>
      <c r="E32" s="3">
        <v>3</v>
      </c>
      <c r="F32" s="3">
        <v>8</v>
      </c>
      <c r="G32" s="3">
        <f t="shared" si="0"/>
        <v>5</v>
      </c>
      <c r="H32">
        <f t="shared" si="1"/>
        <v>0</v>
      </c>
      <c r="I32" t="s">
        <v>74</v>
      </c>
      <c r="J32" t="s">
        <v>75</v>
      </c>
      <c r="K32" t="s">
        <v>48</v>
      </c>
    </row>
    <row r="33" spans="1:11">
      <c r="A33" s="33" t="s">
        <v>56</v>
      </c>
      <c r="B33" s="34">
        <v>1032</v>
      </c>
      <c r="C33">
        <v>2877</v>
      </c>
      <c r="D33" t="s">
        <v>47</v>
      </c>
      <c r="E33" s="3">
        <v>11.4</v>
      </c>
      <c r="F33" s="3">
        <v>16.3</v>
      </c>
      <c r="G33" s="3">
        <f t="shared" si="0"/>
        <v>4.9000000000000004</v>
      </c>
      <c r="H33">
        <f t="shared" si="1"/>
        <v>0</v>
      </c>
      <c r="I33" t="s">
        <v>72</v>
      </c>
      <c r="J33" t="s">
        <v>73</v>
      </c>
      <c r="K33" t="s">
        <v>50</v>
      </c>
    </row>
    <row r="34" spans="1:11">
      <c r="A34" s="33" t="s">
        <v>56</v>
      </c>
      <c r="B34" s="34">
        <v>1033</v>
      </c>
      <c r="C34">
        <v>9822</v>
      </c>
      <c r="D34" t="s">
        <v>45</v>
      </c>
      <c r="E34" s="3">
        <v>58.3</v>
      </c>
      <c r="F34" s="3">
        <v>98.4</v>
      </c>
      <c r="G34" s="3">
        <f t="shared" si="0"/>
        <v>40.100000000000009</v>
      </c>
      <c r="H34">
        <f t="shared" si="1"/>
        <v>8.0200000000000014</v>
      </c>
      <c r="I34" t="s">
        <v>74</v>
      </c>
      <c r="J34" t="s">
        <v>75</v>
      </c>
      <c r="K34" t="s">
        <v>48</v>
      </c>
    </row>
    <row r="35" spans="1:11">
      <c r="A35" s="33" t="s">
        <v>56</v>
      </c>
      <c r="B35" s="34">
        <v>1034</v>
      </c>
      <c r="C35">
        <v>2877</v>
      </c>
      <c r="D35" t="s">
        <v>47</v>
      </c>
      <c r="E35" s="3">
        <v>11.4</v>
      </c>
      <c r="F35" s="3">
        <v>16.3</v>
      </c>
      <c r="G35" s="3">
        <f t="shared" si="0"/>
        <v>4.9000000000000004</v>
      </c>
      <c r="H35">
        <f t="shared" si="1"/>
        <v>0</v>
      </c>
      <c r="I35" t="s">
        <v>74</v>
      </c>
      <c r="J35" t="s">
        <v>75</v>
      </c>
      <c r="K35" t="s">
        <v>53</v>
      </c>
    </row>
    <row r="36" spans="1:11">
      <c r="A36" s="33" t="s">
        <v>61</v>
      </c>
      <c r="B36" s="34">
        <v>1035</v>
      </c>
      <c r="C36">
        <v>2499</v>
      </c>
      <c r="D36" t="s">
        <v>49</v>
      </c>
      <c r="E36" s="3">
        <v>6.2</v>
      </c>
      <c r="F36" s="3">
        <v>9.1999999999999993</v>
      </c>
      <c r="G36" s="3">
        <f t="shared" si="0"/>
        <v>2.9999999999999991</v>
      </c>
      <c r="H36">
        <f t="shared" si="1"/>
        <v>0</v>
      </c>
      <c r="I36" t="s">
        <v>78</v>
      </c>
      <c r="J36" t="s">
        <v>79</v>
      </c>
      <c r="K36" t="s">
        <v>48</v>
      </c>
    </row>
    <row r="37" spans="1:11">
      <c r="A37" s="33" t="s">
        <v>61</v>
      </c>
      <c r="B37" s="34">
        <v>1036</v>
      </c>
      <c r="C37">
        <v>2499</v>
      </c>
      <c r="D37" t="s">
        <v>49</v>
      </c>
      <c r="E37" s="3">
        <v>6.2</v>
      </c>
      <c r="F37" s="3">
        <v>9.1999999999999993</v>
      </c>
      <c r="G37" s="3">
        <f t="shared" si="0"/>
        <v>2.9999999999999991</v>
      </c>
      <c r="H37">
        <f t="shared" si="1"/>
        <v>0</v>
      </c>
      <c r="I37" t="s">
        <v>74</v>
      </c>
      <c r="J37" t="s">
        <v>75</v>
      </c>
      <c r="K37" t="s">
        <v>58</v>
      </c>
    </row>
    <row r="38" spans="1:11">
      <c r="A38" s="33" t="s">
        <v>61</v>
      </c>
      <c r="B38" s="34">
        <v>1037</v>
      </c>
      <c r="C38">
        <v>6622</v>
      </c>
      <c r="D38" t="s">
        <v>62</v>
      </c>
      <c r="E38" s="3">
        <v>42</v>
      </c>
      <c r="F38" s="3">
        <v>77</v>
      </c>
      <c r="G38" s="3">
        <f t="shared" si="0"/>
        <v>35</v>
      </c>
      <c r="H38">
        <f t="shared" si="1"/>
        <v>7</v>
      </c>
      <c r="I38" t="s">
        <v>74</v>
      </c>
      <c r="J38" t="s">
        <v>75</v>
      </c>
      <c r="K38" t="s">
        <v>58</v>
      </c>
    </row>
    <row r="39" spans="1:11">
      <c r="A39" s="33" t="s">
        <v>61</v>
      </c>
      <c r="B39" s="34">
        <v>1038</v>
      </c>
      <c r="C39">
        <v>2499</v>
      </c>
      <c r="D39" t="s">
        <v>49</v>
      </c>
      <c r="E39" s="3">
        <v>6.2</v>
      </c>
      <c r="F39" s="3">
        <v>9.1999999999999993</v>
      </c>
      <c r="G39" s="3">
        <f t="shared" si="0"/>
        <v>2.9999999999999991</v>
      </c>
      <c r="H39">
        <f t="shared" si="1"/>
        <v>0</v>
      </c>
      <c r="I39" t="s">
        <v>74</v>
      </c>
      <c r="J39" t="s">
        <v>75</v>
      </c>
      <c r="K39" t="s">
        <v>58</v>
      </c>
    </row>
    <row r="40" spans="1:11">
      <c r="A40" s="33" t="s">
        <v>61</v>
      </c>
      <c r="B40" s="34">
        <v>1039</v>
      </c>
      <c r="C40">
        <v>2877</v>
      </c>
      <c r="D40" t="s">
        <v>47</v>
      </c>
      <c r="E40" s="3">
        <v>11.4</v>
      </c>
      <c r="F40" s="3">
        <v>16.3</v>
      </c>
      <c r="G40" s="3">
        <f t="shared" si="0"/>
        <v>4.9000000000000004</v>
      </c>
      <c r="H40">
        <f t="shared" si="1"/>
        <v>0</v>
      </c>
      <c r="I40" t="s">
        <v>74</v>
      </c>
      <c r="J40" t="s">
        <v>75</v>
      </c>
      <c r="K40" t="s">
        <v>48</v>
      </c>
    </row>
    <row r="41" spans="1:11">
      <c r="A41" s="33" t="s">
        <v>61</v>
      </c>
      <c r="B41" s="34">
        <v>1040</v>
      </c>
      <c r="C41">
        <v>1109</v>
      </c>
      <c r="D41" t="s">
        <v>52</v>
      </c>
      <c r="E41" s="3">
        <v>3</v>
      </c>
      <c r="F41" s="3">
        <v>8</v>
      </c>
      <c r="G41" s="3">
        <f t="shared" si="0"/>
        <v>5</v>
      </c>
      <c r="H41">
        <f t="shared" si="1"/>
        <v>0</v>
      </c>
      <c r="I41" t="s">
        <v>74</v>
      </c>
      <c r="J41" t="s">
        <v>75</v>
      </c>
      <c r="K41" t="s">
        <v>50</v>
      </c>
    </row>
    <row r="42" spans="1:11">
      <c r="A42" s="33" t="s">
        <v>61</v>
      </c>
      <c r="B42" s="34">
        <v>1041</v>
      </c>
      <c r="C42">
        <v>2499</v>
      </c>
      <c r="D42" t="s">
        <v>49</v>
      </c>
      <c r="E42" s="3">
        <v>6.2</v>
      </c>
      <c r="F42" s="3">
        <v>9.1999999999999993</v>
      </c>
      <c r="G42" s="3">
        <f t="shared" si="0"/>
        <v>2.9999999999999991</v>
      </c>
      <c r="H42">
        <f t="shared" si="1"/>
        <v>0</v>
      </c>
      <c r="I42" t="s">
        <v>72</v>
      </c>
      <c r="J42" t="s">
        <v>73</v>
      </c>
      <c r="K42" t="s">
        <v>46</v>
      </c>
    </row>
    <row r="43" spans="1:11">
      <c r="A43" s="33" t="s">
        <v>61</v>
      </c>
      <c r="B43" s="34">
        <v>1042</v>
      </c>
      <c r="C43">
        <v>8722</v>
      </c>
      <c r="D43" t="s">
        <v>51</v>
      </c>
      <c r="E43" s="3">
        <v>344</v>
      </c>
      <c r="F43" s="3">
        <v>502</v>
      </c>
      <c r="G43" s="3">
        <f t="shared" si="0"/>
        <v>158</v>
      </c>
      <c r="H43">
        <f t="shared" si="1"/>
        <v>31.6</v>
      </c>
      <c r="I43" t="s">
        <v>76</v>
      </c>
      <c r="J43" t="s">
        <v>77</v>
      </c>
      <c r="K43" t="s">
        <v>46</v>
      </c>
    </row>
    <row r="44" spans="1:11">
      <c r="A44" s="33" t="s">
        <v>61</v>
      </c>
      <c r="B44" s="34">
        <v>1043</v>
      </c>
      <c r="C44">
        <v>2242</v>
      </c>
      <c r="D44" t="s">
        <v>57</v>
      </c>
      <c r="E44" s="3">
        <v>60</v>
      </c>
      <c r="F44" s="3">
        <v>124</v>
      </c>
      <c r="G44" s="3">
        <f t="shared" si="0"/>
        <v>64</v>
      </c>
      <c r="H44">
        <f t="shared" si="1"/>
        <v>12.8</v>
      </c>
      <c r="I44" t="s">
        <v>76</v>
      </c>
      <c r="J44" t="s">
        <v>77</v>
      </c>
      <c r="K44" t="s">
        <v>48</v>
      </c>
    </row>
    <row r="45" spans="1:11">
      <c r="A45" s="33" t="s">
        <v>61</v>
      </c>
      <c r="B45" s="34">
        <v>1044</v>
      </c>
      <c r="C45">
        <v>2877</v>
      </c>
      <c r="D45" t="s">
        <v>47</v>
      </c>
      <c r="E45" s="3">
        <v>11.4</v>
      </c>
      <c r="F45" s="3">
        <v>16.3</v>
      </c>
      <c r="G45" s="3">
        <f t="shared" si="0"/>
        <v>4.9000000000000004</v>
      </c>
      <c r="H45">
        <f t="shared" si="1"/>
        <v>0</v>
      </c>
      <c r="I45" t="s">
        <v>76</v>
      </c>
      <c r="J45" t="s">
        <v>77</v>
      </c>
      <c r="K45" t="s">
        <v>48</v>
      </c>
    </row>
    <row r="46" spans="1:11">
      <c r="A46" s="33" t="s">
        <v>61</v>
      </c>
      <c r="B46" s="34">
        <v>1045</v>
      </c>
      <c r="C46">
        <v>8722</v>
      </c>
      <c r="D46" t="s">
        <v>51</v>
      </c>
      <c r="E46" s="3">
        <v>344</v>
      </c>
      <c r="F46" s="3">
        <v>502</v>
      </c>
      <c r="G46" s="3">
        <f t="shared" si="0"/>
        <v>158</v>
      </c>
      <c r="H46">
        <f t="shared" si="1"/>
        <v>31.6</v>
      </c>
      <c r="I46" t="s">
        <v>78</v>
      </c>
      <c r="J46" t="s">
        <v>79</v>
      </c>
      <c r="K46" t="s">
        <v>50</v>
      </c>
    </row>
    <row r="47" spans="1:11">
      <c r="A47" s="33" t="s">
        <v>61</v>
      </c>
      <c r="B47" s="34">
        <v>1046</v>
      </c>
      <c r="C47">
        <v>6119</v>
      </c>
      <c r="D47" t="s">
        <v>60</v>
      </c>
      <c r="E47" s="3">
        <v>9</v>
      </c>
      <c r="F47" s="3">
        <v>14</v>
      </c>
      <c r="G47" s="3">
        <f t="shared" si="0"/>
        <v>5</v>
      </c>
      <c r="H47">
        <f t="shared" si="1"/>
        <v>0</v>
      </c>
      <c r="I47" t="s">
        <v>74</v>
      </c>
      <c r="J47" t="s">
        <v>75</v>
      </c>
      <c r="K47" t="s">
        <v>59</v>
      </c>
    </row>
    <row r="48" spans="1:11">
      <c r="A48" s="33" t="s">
        <v>61</v>
      </c>
      <c r="B48" s="34">
        <v>1047</v>
      </c>
      <c r="C48">
        <v>6622</v>
      </c>
      <c r="D48" t="s">
        <v>62</v>
      </c>
      <c r="E48" s="3">
        <v>42</v>
      </c>
      <c r="F48" s="3">
        <v>77</v>
      </c>
      <c r="G48" s="3">
        <f t="shared" si="0"/>
        <v>35</v>
      </c>
      <c r="H48">
        <f t="shared" si="1"/>
        <v>7</v>
      </c>
      <c r="I48" t="s">
        <v>78</v>
      </c>
      <c r="J48" t="s">
        <v>79</v>
      </c>
      <c r="K48" t="s">
        <v>50</v>
      </c>
    </row>
    <row r="49" spans="1:11">
      <c r="A49" s="33" t="s">
        <v>61</v>
      </c>
      <c r="B49" s="34">
        <v>1048</v>
      </c>
      <c r="C49">
        <v>8722</v>
      </c>
      <c r="D49" t="s">
        <v>51</v>
      </c>
      <c r="E49" s="3">
        <v>344</v>
      </c>
      <c r="F49" s="3">
        <v>502</v>
      </c>
      <c r="G49" s="3">
        <f t="shared" si="0"/>
        <v>158</v>
      </c>
      <c r="H49">
        <f t="shared" si="1"/>
        <v>31.6</v>
      </c>
      <c r="I49" t="s">
        <v>72</v>
      </c>
      <c r="J49" t="s">
        <v>73</v>
      </c>
      <c r="K49" t="s">
        <v>50</v>
      </c>
    </row>
    <row r="50" spans="1:11">
      <c r="A50" s="33" t="s">
        <v>63</v>
      </c>
      <c r="B50" s="34">
        <v>1049</v>
      </c>
      <c r="C50">
        <v>2499</v>
      </c>
      <c r="D50" t="s">
        <v>49</v>
      </c>
      <c r="E50" s="3">
        <v>6.2</v>
      </c>
      <c r="F50" s="3">
        <v>9.1999999999999993</v>
      </c>
      <c r="G50" s="3">
        <f t="shared" si="0"/>
        <v>2.9999999999999991</v>
      </c>
      <c r="H50">
        <f t="shared" si="1"/>
        <v>0</v>
      </c>
      <c r="I50" t="s">
        <v>72</v>
      </c>
      <c r="J50" t="s">
        <v>73</v>
      </c>
      <c r="K50" t="s">
        <v>53</v>
      </c>
    </row>
    <row r="51" spans="1:11">
      <c r="A51" s="33" t="s">
        <v>63</v>
      </c>
      <c r="B51" s="34">
        <v>1050</v>
      </c>
      <c r="C51">
        <v>2877</v>
      </c>
      <c r="D51" t="s">
        <v>47</v>
      </c>
      <c r="E51" s="3">
        <v>11.4</v>
      </c>
      <c r="F51" s="3">
        <v>16.3</v>
      </c>
      <c r="G51" s="3">
        <f t="shared" si="0"/>
        <v>4.9000000000000004</v>
      </c>
      <c r="H51">
        <f t="shared" si="1"/>
        <v>0</v>
      </c>
      <c r="I51" t="s">
        <v>72</v>
      </c>
      <c r="J51" t="s">
        <v>73</v>
      </c>
      <c r="K51" t="s">
        <v>50</v>
      </c>
    </row>
    <row r="52" spans="1:11">
      <c r="A52" s="33" t="s">
        <v>63</v>
      </c>
      <c r="B52" s="34">
        <v>1051</v>
      </c>
      <c r="C52">
        <v>6119</v>
      </c>
      <c r="D52" t="s">
        <v>60</v>
      </c>
      <c r="E52" s="3">
        <v>9</v>
      </c>
      <c r="F52" s="3">
        <v>14</v>
      </c>
      <c r="G52" s="3">
        <f t="shared" si="0"/>
        <v>5</v>
      </c>
      <c r="H52">
        <f t="shared" si="1"/>
        <v>0</v>
      </c>
      <c r="I52" t="s">
        <v>76</v>
      </c>
      <c r="J52" t="s">
        <v>77</v>
      </c>
      <c r="K52" t="s">
        <v>59</v>
      </c>
    </row>
    <row r="53" spans="1:11">
      <c r="A53" s="33" t="s">
        <v>63</v>
      </c>
      <c r="B53" s="34">
        <v>1052</v>
      </c>
      <c r="C53">
        <v>6622</v>
      </c>
      <c r="D53" t="s">
        <v>62</v>
      </c>
      <c r="E53" s="3">
        <v>42</v>
      </c>
      <c r="F53" s="3">
        <v>77</v>
      </c>
      <c r="G53" s="3">
        <f t="shared" si="0"/>
        <v>35</v>
      </c>
      <c r="H53">
        <f t="shared" si="1"/>
        <v>7</v>
      </c>
      <c r="I53" t="s">
        <v>76</v>
      </c>
      <c r="J53" t="s">
        <v>77</v>
      </c>
      <c r="K53" t="s">
        <v>50</v>
      </c>
    </row>
    <row r="54" spans="1:11">
      <c r="A54" s="33" t="s">
        <v>63</v>
      </c>
      <c r="B54" s="34">
        <v>1053</v>
      </c>
      <c r="C54">
        <v>2242</v>
      </c>
      <c r="D54" t="s">
        <v>57</v>
      </c>
      <c r="E54" s="3">
        <v>60</v>
      </c>
      <c r="F54" s="3">
        <v>124</v>
      </c>
      <c r="G54" s="3">
        <f t="shared" si="0"/>
        <v>64</v>
      </c>
      <c r="H54">
        <f t="shared" si="1"/>
        <v>12.8</v>
      </c>
      <c r="I54" t="s">
        <v>72</v>
      </c>
      <c r="J54" t="s">
        <v>73</v>
      </c>
      <c r="K54" t="s">
        <v>48</v>
      </c>
    </row>
    <row r="55" spans="1:11">
      <c r="A55" s="33" t="s">
        <v>63</v>
      </c>
      <c r="B55" s="34">
        <v>1054</v>
      </c>
      <c r="C55">
        <v>4421</v>
      </c>
      <c r="D55" t="s">
        <v>54</v>
      </c>
      <c r="E55" s="3">
        <v>45</v>
      </c>
      <c r="F55" s="3">
        <v>87</v>
      </c>
      <c r="G55" s="3">
        <f t="shared" si="0"/>
        <v>42</v>
      </c>
      <c r="H55">
        <f t="shared" si="1"/>
        <v>8.4</v>
      </c>
      <c r="I55" t="s">
        <v>76</v>
      </c>
      <c r="J55" t="s">
        <v>77</v>
      </c>
      <c r="K55" t="s">
        <v>58</v>
      </c>
    </row>
    <row r="56" spans="1:11">
      <c r="A56" s="33" t="s">
        <v>63</v>
      </c>
      <c r="B56" s="34">
        <v>1055</v>
      </c>
      <c r="C56">
        <v>6119</v>
      </c>
      <c r="D56" t="s">
        <v>60</v>
      </c>
      <c r="E56" s="3">
        <v>9</v>
      </c>
      <c r="F56" s="3">
        <v>14</v>
      </c>
      <c r="G56" s="3">
        <f t="shared" si="0"/>
        <v>5</v>
      </c>
      <c r="H56">
        <f t="shared" si="1"/>
        <v>0</v>
      </c>
      <c r="I56" t="s">
        <v>74</v>
      </c>
      <c r="J56" t="s">
        <v>75</v>
      </c>
      <c r="K56" t="s">
        <v>58</v>
      </c>
    </row>
    <row r="57" spans="1:11">
      <c r="A57" s="33" t="s">
        <v>63</v>
      </c>
      <c r="B57" s="34">
        <v>1056</v>
      </c>
      <c r="C57">
        <v>1109</v>
      </c>
      <c r="D57" t="s">
        <v>52</v>
      </c>
      <c r="E57" s="3">
        <v>3</v>
      </c>
      <c r="F57" s="3">
        <v>8</v>
      </c>
      <c r="G57" s="3">
        <f t="shared" si="0"/>
        <v>5</v>
      </c>
      <c r="H57">
        <f t="shared" si="1"/>
        <v>0</v>
      </c>
      <c r="I57" t="s">
        <v>76</v>
      </c>
      <c r="J57" t="s">
        <v>77</v>
      </c>
      <c r="K57" t="s">
        <v>48</v>
      </c>
    </row>
    <row r="58" spans="1:11">
      <c r="A58" s="33" t="s">
        <v>63</v>
      </c>
      <c r="B58" s="34">
        <v>1057</v>
      </c>
      <c r="C58">
        <v>2499</v>
      </c>
      <c r="D58" t="s">
        <v>49</v>
      </c>
      <c r="E58" s="3">
        <v>6.2</v>
      </c>
      <c r="F58" s="3">
        <v>9.1999999999999993</v>
      </c>
      <c r="G58" s="3">
        <f t="shared" si="0"/>
        <v>2.9999999999999991</v>
      </c>
      <c r="H58">
        <f t="shared" si="1"/>
        <v>0</v>
      </c>
      <c r="I58" t="s">
        <v>74</v>
      </c>
      <c r="J58" t="s">
        <v>75</v>
      </c>
      <c r="K58" t="s">
        <v>48</v>
      </c>
    </row>
    <row r="59" spans="1:11">
      <c r="A59" s="33" t="s">
        <v>63</v>
      </c>
      <c r="B59" s="34">
        <v>1058</v>
      </c>
      <c r="C59">
        <v>6119</v>
      </c>
      <c r="D59" t="s">
        <v>60</v>
      </c>
      <c r="E59" s="3">
        <v>9</v>
      </c>
      <c r="F59" s="3">
        <v>14</v>
      </c>
      <c r="G59" s="3">
        <f t="shared" si="0"/>
        <v>5</v>
      </c>
      <c r="H59">
        <f t="shared" si="1"/>
        <v>0</v>
      </c>
      <c r="I59" t="s">
        <v>78</v>
      </c>
      <c r="J59" t="s">
        <v>79</v>
      </c>
      <c r="K59" t="s">
        <v>50</v>
      </c>
    </row>
    <row r="60" spans="1:11">
      <c r="A60" s="33" t="s">
        <v>63</v>
      </c>
      <c r="B60" s="34">
        <v>1059</v>
      </c>
      <c r="C60">
        <v>2242</v>
      </c>
      <c r="D60" t="s">
        <v>57</v>
      </c>
      <c r="E60" s="3">
        <v>60</v>
      </c>
      <c r="F60" s="3">
        <v>124</v>
      </c>
      <c r="G60" s="3">
        <f t="shared" si="0"/>
        <v>64</v>
      </c>
      <c r="H60">
        <f t="shared" si="1"/>
        <v>12.8</v>
      </c>
      <c r="I60" t="s">
        <v>76</v>
      </c>
      <c r="J60" t="s">
        <v>77</v>
      </c>
      <c r="K60" t="s">
        <v>50</v>
      </c>
    </row>
    <row r="61" spans="1:11">
      <c r="A61" s="33" t="s">
        <v>63</v>
      </c>
      <c r="B61" s="34">
        <v>1060</v>
      </c>
      <c r="C61">
        <v>6119</v>
      </c>
      <c r="D61" t="s">
        <v>60</v>
      </c>
      <c r="E61" s="3">
        <v>9</v>
      </c>
      <c r="F61" s="3">
        <v>14</v>
      </c>
      <c r="G61" s="3">
        <f t="shared" si="0"/>
        <v>5</v>
      </c>
      <c r="H61">
        <f t="shared" si="1"/>
        <v>0</v>
      </c>
      <c r="I61" t="s">
        <v>76</v>
      </c>
      <c r="J61" t="s">
        <v>77</v>
      </c>
      <c r="K61" t="s">
        <v>58</v>
      </c>
    </row>
    <row r="62" spans="1:11">
      <c r="A62" s="33" t="s">
        <v>64</v>
      </c>
      <c r="B62" s="34">
        <v>1061</v>
      </c>
      <c r="C62">
        <v>1109</v>
      </c>
      <c r="D62" t="s">
        <v>52</v>
      </c>
      <c r="E62" s="3">
        <v>3</v>
      </c>
      <c r="F62" s="3">
        <v>8</v>
      </c>
      <c r="G62" s="3">
        <f t="shared" si="0"/>
        <v>5</v>
      </c>
      <c r="H62">
        <f t="shared" si="1"/>
        <v>0</v>
      </c>
      <c r="I62" t="s">
        <v>76</v>
      </c>
      <c r="J62" t="s">
        <v>77</v>
      </c>
      <c r="K62" t="s">
        <v>58</v>
      </c>
    </row>
    <row r="63" spans="1:11">
      <c r="A63" s="33" t="s">
        <v>64</v>
      </c>
      <c r="B63" s="34">
        <v>1062</v>
      </c>
      <c r="C63">
        <v>2499</v>
      </c>
      <c r="D63" t="s">
        <v>49</v>
      </c>
      <c r="E63" s="3">
        <v>6.2</v>
      </c>
      <c r="F63" s="3">
        <v>9.1999999999999993</v>
      </c>
      <c r="G63" s="3">
        <f t="shared" si="0"/>
        <v>2.9999999999999991</v>
      </c>
      <c r="H63">
        <f t="shared" si="1"/>
        <v>0</v>
      </c>
      <c r="I63" t="s">
        <v>72</v>
      </c>
      <c r="J63" t="s">
        <v>73</v>
      </c>
      <c r="K63" t="s">
        <v>50</v>
      </c>
    </row>
    <row r="64" spans="1:11">
      <c r="A64" s="33" t="s">
        <v>64</v>
      </c>
      <c r="B64" s="34">
        <v>1063</v>
      </c>
      <c r="C64">
        <v>1109</v>
      </c>
      <c r="D64" t="s">
        <v>52</v>
      </c>
      <c r="E64" s="3">
        <v>3</v>
      </c>
      <c r="F64" s="3">
        <v>8</v>
      </c>
      <c r="G64" s="3">
        <f t="shared" si="0"/>
        <v>5</v>
      </c>
      <c r="H64">
        <f t="shared" si="1"/>
        <v>0</v>
      </c>
      <c r="I64" t="s">
        <v>76</v>
      </c>
      <c r="J64" t="s">
        <v>77</v>
      </c>
      <c r="K64" t="s">
        <v>48</v>
      </c>
    </row>
    <row r="65" spans="1:11">
      <c r="A65" s="33" t="s">
        <v>64</v>
      </c>
      <c r="B65" s="34">
        <v>1064</v>
      </c>
      <c r="C65">
        <v>2499</v>
      </c>
      <c r="D65" t="s">
        <v>49</v>
      </c>
      <c r="E65" s="3">
        <v>6.2</v>
      </c>
      <c r="F65" s="3">
        <v>9.1999999999999993</v>
      </c>
      <c r="G65" s="3">
        <f t="shared" si="0"/>
        <v>2.9999999999999991</v>
      </c>
      <c r="H65">
        <f t="shared" si="1"/>
        <v>0</v>
      </c>
      <c r="I65" t="s">
        <v>78</v>
      </c>
      <c r="J65" t="s">
        <v>79</v>
      </c>
      <c r="K65" t="s">
        <v>50</v>
      </c>
    </row>
    <row r="66" spans="1:11">
      <c r="A66" s="33" t="s">
        <v>64</v>
      </c>
      <c r="B66" s="34">
        <v>1065</v>
      </c>
      <c r="C66">
        <v>2499</v>
      </c>
      <c r="D66" t="s">
        <v>49</v>
      </c>
      <c r="E66" s="3">
        <v>6.2</v>
      </c>
      <c r="F66" s="3">
        <v>9.1999999999999993</v>
      </c>
      <c r="G66" s="3">
        <f t="shared" si="0"/>
        <v>2.9999999999999991</v>
      </c>
      <c r="H66">
        <f t="shared" si="1"/>
        <v>0</v>
      </c>
      <c r="I66" t="s">
        <v>76</v>
      </c>
      <c r="J66" t="s">
        <v>77</v>
      </c>
      <c r="K66" t="s">
        <v>46</v>
      </c>
    </row>
    <row r="67" spans="1:11">
      <c r="A67" s="33" t="s">
        <v>64</v>
      </c>
      <c r="B67" s="34">
        <v>1066</v>
      </c>
      <c r="C67">
        <v>2877</v>
      </c>
      <c r="D67" t="s">
        <v>47</v>
      </c>
      <c r="E67" s="3">
        <v>11.4</v>
      </c>
      <c r="F67" s="3">
        <v>16.3</v>
      </c>
      <c r="G67" s="3">
        <f t="shared" ref="G67:G130" si="2">F67-E67</f>
        <v>4.9000000000000004</v>
      </c>
      <c r="H67">
        <f t="shared" ref="H67:H130" si="3">IF(F67&gt;50,G67*0.2,0)</f>
        <v>0</v>
      </c>
      <c r="I67" t="s">
        <v>76</v>
      </c>
      <c r="J67" t="s">
        <v>77</v>
      </c>
      <c r="K67" t="s">
        <v>58</v>
      </c>
    </row>
    <row r="68" spans="1:11">
      <c r="A68" s="33" t="s">
        <v>64</v>
      </c>
      <c r="B68" s="34">
        <v>1067</v>
      </c>
      <c r="C68">
        <v>2877</v>
      </c>
      <c r="D68" t="s">
        <v>47</v>
      </c>
      <c r="E68" s="3">
        <v>11.4</v>
      </c>
      <c r="F68" s="3">
        <v>16.3</v>
      </c>
      <c r="G68" s="3">
        <f t="shared" si="2"/>
        <v>4.9000000000000004</v>
      </c>
      <c r="H68">
        <f t="shared" si="3"/>
        <v>0</v>
      </c>
      <c r="I68" t="s">
        <v>76</v>
      </c>
      <c r="J68" t="s">
        <v>77</v>
      </c>
      <c r="K68" t="s">
        <v>59</v>
      </c>
    </row>
    <row r="69" spans="1:11">
      <c r="A69" s="33" t="s">
        <v>64</v>
      </c>
      <c r="B69" s="34">
        <v>1068</v>
      </c>
      <c r="C69">
        <v>6119</v>
      </c>
      <c r="D69" t="s">
        <v>60</v>
      </c>
      <c r="E69" s="3">
        <v>9</v>
      </c>
      <c r="F69" s="3">
        <v>14</v>
      </c>
      <c r="G69" s="3">
        <f t="shared" si="2"/>
        <v>5</v>
      </c>
      <c r="H69">
        <f t="shared" si="3"/>
        <v>0</v>
      </c>
      <c r="I69" t="s">
        <v>74</v>
      </c>
      <c r="J69" t="s">
        <v>75</v>
      </c>
      <c r="K69" t="s">
        <v>48</v>
      </c>
    </row>
    <row r="70" spans="1:11">
      <c r="A70" s="33" t="s">
        <v>64</v>
      </c>
      <c r="B70" s="34">
        <v>1069</v>
      </c>
      <c r="C70">
        <v>1109</v>
      </c>
      <c r="D70" t="s">
        <v>52</v>
      </c>
      <c r="E70" s="3">
        <v>3</v>
      </c>
      <c r="F70" s="3">
        <v>8</v>
      </c>
      <c r="G70" s="3">
        <f t="shared" si="2"/>
        <v>5</v>
      </c>
      <c r="H70">
        <f t="shared" si="3"/>
        <v>0</v>
      </c>
      <c r="I70" t="s">
        <v>76</v>
      </c>
      <c r="J70" t="s">
        <v>77</v>
      </c>
      <c r="K70" t="s">
        <v>50</v>
      </c>
    </row>
    <row r="71" spans="1:11">
      <c r="A71" s="33" t="s">
        <v>64</v>
      </c>
      <c r="B71" s="34">
        <v>1070</v>
      </c>
      <c r="C71">
        <v>2499</v>
      </c>
      <c r="D71" t="s">
        <v>49</v>
      </c>
      <c r="E71" s="3">
        <v>6.2</v>
      </c>
      <c r="F71" s="3">
        <v>9.1999999999999993</v>
      </c>
      <c r="G71" s="3">
        <f t="shared" si="2"/>
        <v>2.9999999999999991</v>
      </c>
      <c r="H71">
        <f t="shared" si="3"/>
        <v>0</v>
      </c>
      <c r="I71" t="s">
        <v>78</v>
      </c>
      <c r="J71" t="s">
        <v>79</v>
      </c>
      <c r="K71" t="s">
        <v>50</v>
      </c>
    </row>
    <row r="72" spans="1:11">
      <c r="A72" s="33" t="s">
        <v>64</v>
      </c>
      <c r="B72" s="34">
        <v>1071</v>
      </c>
      <c r="C72">
        <v>1109</v>
      </c>
      <c r="D72" t="s">
        <v>52</v>
      </c>
      <c r="E72" s="3">
        <v>3</v>
      </c>
      <c r="F72" s="3">
        <v>8</v>
      </c>
      <c r="G72" s="3">
        <f t="shared" si="2"/>
        <v>5</v>
      </c>
      <c r="H72">
        <f t="shared" si="3"/>
        <v>0</v>
      </c>
      <c r="I72" t="s">
        <v>72</v>
      </c>
      <c r="J72" t="s">
        <v>73</v>
      </c>
      <c r="K72" t="s">
        <v>50</v>
      </c>
    </row>
    <row r="73" spans="1:11">
      <c r="A73" s="33" t="s">
        <v>64</v>
      </c>
      <c r="B73" s="34">
        <v>1072</v>
      </c>
      <c r="C73">
        <v>1109</v>
      </c>
      <c r="D73" t="s">
        <v>52</v>
      </c>
      <c r="E73" s="3">
        <v>3</v>
      </c>
      <c r="F73" s="3">
        <v>8</v>
      </c>
      <c r="G73" s="3">
        <f t="shared" si="2"/>
        <v>5</v>
      </c>
      <c r="H73">
        <f t="shared" si="3"/>
        <v>0</v>
      </c>
      <c r="I73" t="s">
        <v>76</v>
      </c>
      <c r="J73" t="s">
        <v>77</v>
      </c>
      <c r="K73" t="s">
        <v>58</v>
      </c>
    </row>
    <row r="74" spans="1:11">
      <c r="A74" s="33" t="s">
        <v>64</v>
      </c>
      <c r="B74" s="34">
        <v>1073</v>
      </c>
      <c r="C74">
        <v>6622</v>
      </c>
      <c r="D74" t="s">
        <v>62</v>
      </c>
      <c r="E74" s="3">
        <v>42</v>
      </c>
      <c r="F74" s="3">
        <v>77</v>
      </c>
      <c r="G74" s="3">
        <f t="shared" si="2"/>
        <v>35</v>
      </c>
      <c r="H74">
        <f t="shared" si="3"/>
        <v>7</v>
      </c>
      <c r="I74" t="s">
        <v>76</v>
      </c>
      <c r="J74" t="s">
        <v>77</v>
      </c>
      <c r="K74" t="s">
        <v>48</v>
      </c>
    </row>
    <row r="75" spans="1:11">
      <c r="A75" s="33" t="s">
        <v>64</v>
      </c>
      <c r="B75" s="34">
        <v>1074</v>
      </c>
      <c r="C75">
        <v>2877</v>
      </c>
      <c r="D75" t="s">
        <v>47</v>
      </c>
      <c r="E75" s="3">
        <v>11.4</v>
      </c>
      <c r="F75" s="3">
        <v>16.3</v>
      </c>
      <c r="G75" s="3">
        <f t="shared" si="2"/>
        <v>4.9000000000000004</v>
      </c>
      <c r="H75">
        <f t="shared" si="3"/>
        <v>0</v>
      </c>
      <c r="I75" t="s">
        <v>76</v>
      </c>
      <c r="J75" t="s">
        <v>77</v>
      </c>
      <c r="K75" t="s">
        <v>50</v>
      </c>
    </row>
    <row r="76" spans="1:11">
      <c r="A76" s="33" t="s">
        <v>64</v>
      </c>
      <c r="B76" s="34">
        <v>1075</v>
      </c>
      <c r="C76">
        <v>1109</v>
      </c>
      <c r="D76" t="s">
        <v>52</v>
      </c>
      <c r="E76" s="3">
        <v>3</v>
      </c>
      <c r="F76" s="3">
        <v>8</v>
      </c>
      <c r="G76" s="3">
        <f t="shared" si="2"/>
        <v>5</v>
      </c>
      <c r="H76">
        <f t="shared" si="3"/>
        <v>0</v>
      </c>
      <c r="I76" t="s">
        <v>78</v>
      </c>
      <c r="J76" t="s">
        <v>79</v>
      </c>
      <c r="K76" t="s">
        <v>48</v>
      </c>
    </row>
    <row r="77" spans="1:11">
      <c r="A77" s="33" t="s">
        <v>64</v>
      </c>
      <c r="B77" s="34">
        <v>1076</v>
      </c>
      <c r="C77">
        <v>1109</v>
      </c>
      <c r="D77" t="s">
        <v>52</v>
      </c>
      <c r="E77" s="3">
        <v>3</v>
      </c>
      <c r="F77" s="3">
        <v>8</v>
      </c>
      <c r="G77" s="3">
        <f t="shared" si="2"/>
        <v>5</v>
      </c>
      <c r="H77">
        <f t="shared" si="3"/>
        <v>0</v>
      </c>
      <c r="I77" t="s">
        <v>74</v>
      </c>
      <c r="J77" t="s">
        <v>75</v>
      </c>
      <c r="K77" t="s">
        <v>50</v>
      </c>
    </row>
    <row r="78" spans="1:11">
      <c r="A78" s="33" t="s">
        <v>64</v>
      </c>
      <c r="B78" s="34">
        <v>1077</v>
      </c>
      <c r="C78">
        <v>9822</v>
      </c>
      <c r="D78" t="s">
        <v>45</v>
      </c>
      <c r="E78" s="3">
        <v>58.3</v>
      </c>
      <c r="F78" s="3">
        <v>98.4</v>
      </c>
      <c r="G78" s="3">
        <f t="shared" si="2"/>
        <v>40.100000000000009</v>
      </c>
      <c r="H78">
        <f t="shared" si="3"/>
        <v>8.0200000000000014</v>
      </c>
      <c r="I78" t="s">
        <v>78</v>
      </c>
      <c r="J78" t="s">
        <v>79</v>
      </c>
      <c r="K78" t="s">
        <v>50</v>
      </c>
    </row>
    <row r="79" spans="1:11">
      <c r="A79" s="33" t="s">
        <v>64</v>
      </c>
      <c r="B79" s="34">
        <v>1078</v>
      </c>
      <c r="C79">
        <v>2877</v>
      </c>
      <c r="D79" t="s">
        <v>47</v>
      </c>
      <c r="E79" s="3">
        <v>11.4</v>
      </c>
      <c r="F79" s="3">
        <v>16.3</v>
      </c>
      <c r="G79" s="3">
        <f t="shared" si="2"/>
        <v>4.9000000000000004</v>
      </c>
      <c r="H79">
        <f t="shared" si="3"/>
        <v>0</v>
      </c>
      <c r="I79" t="s">
        <v>74</v>
      </c>
      <c r="J79" t="s">
        <v>75</v>
      </c>
      <c r="K79" t="s">
        <v>58</v>
      </c>
    </row>
    <row r="80" spans="1:11">
      <c r="A80" s="33" t="s">
        <v>65</v>
      </c>
      <c r="B80" s="34">
        <v>1079</v>
      </c>
      <c r="C80">
        <v>2877</v>
      </c>
      <c r="D80" t="s">
        <v>47</v>
      </c>
      <c r="E80" s="3">
        <v>11.4</v>
      </c>
      <c r="F80" s="3">
        <v>16.3</v>
      </c>
      <c r="G80" s="3">
        <f t="shared" si="2"/>
        <v>4.9000000000000004</v>
      </c>
      <c r="H80">
        <f t="shared" si="3"/>
        <v>0</v>
      </c>
      <c r="I80" t="s">
        <v>74</v>
      </c>
      <c r="J80" t="s">
        <v>75</v>
      </c>
      <c r="K80" t="s">
        <v>46</v>
      </c>
    </row>
    <row r="81" spans="1:11">
      <c r="A81" s="33" t="s">
        <v>65</v>
      </c>
      <c r="B81" s="34">
        <v>1080</v>
      </c>
      <c r="C81">
        <v>4421</v>
      </c>
      <c r="D81" t="s">
        <v>54</v>
      </c>
      <c r="E81" s="3">
        <v>45</v>
      </c>
      <c r="F81" s="3">
        <v>87</v>
      </c>
      <c r="G81" s="3">
        <f t="shared" si="2"/>
        <v>42</v>
      </c>
      <c r="H81">
        <f t="shared" si="3"/>
        <v>8.4</v>
      </c>
      <c r="I81" t="s">
        <v>76</v>
      </c>
      <c r="J81" t="s">
        <v>77</v>
      </c>
      <c r="K81" t="s">
        <v>48</v>
      </c>
    </row>
    <row r="82" spans="1:11">
      <c r="A82" s="33" t="s">
        <v>65</v>
      </c>
      <c r="B82" s="34">
        <v>1081</v>
      </c>
      <c r="C82">
        <v>6119</v>
      </c>
      <c r="D82" t="s">
        <v>60</v>
      </c>
      <c r="E82" s="3">
        <v>9</v>
      </c>
      <c r="F82" s="3">
        <v>14</v>
      </c>
      <c r="G82" s="3">
        <f t="shared" si="2"/>
        <v>5</v>
      </c>
      <c r="H82">
        <f t="shared" si="3"/>
        <v>0</v>
      </c>
      <c r="I82" t="s">
        <v>76</v>
      </c>
      <c r="J82" t="s">
        <v>77</v>
      </c>
      <c r="K82" t="s">
        <v>59</v>
      </c>
    </row>
    <row r="83" spans="1:11">
      <c r="A83" s="33" t="s">
        <v>65</v>
      </c>
      <c r="B83" s="34">
        <v>1082</v>
      </c>
      <c r="C83">
        <v>1109</v>
      </c>
      <c r="D83" t="s">
        <v>52</v>
      </c>
      <c r="E83" s="3">
        <v>3</v>
      </c>
      <c r="F83" s="3">
        <v>8</v>
      </c>
      <c r="G83" s="3">
        <f t="shared" si="2"/>
        <v>5</v>
      </c>
      <c r="H83">
        <f t="shared" si="3"/>
        <v>0</v>
      </c>
      <c r="I83" t="s">
        <v>72</v>
      </c>
      <c r="J83" t="s">
        <v>73</v>
      </c>
      <c r="K83" t="s">
        <v>48</v>
      </c>
    </row>
    <row r="84" spans="1:11">
      <c r="A84" s="33" t="s">
        <v>65</v>
      </c>
      <c r="B84" s="34">
        <v>1083</v>
      </c>
      <c r="C84">
        <v>1109</v>
      </c>
      <c r="D84" t="s">
        <v>52</v>
      </c>
      <c r="E84" s="3">
        <v>3</v>
      </c>
      <c r="F84" s="3">
        <v>8</v>
      </c>
      <c r="G84" s="3">
        <f t="shared" si="2"/>
        <v>5</v>
      </c>
      <c r="H84">
        <f t="shared" si="3"/>
        <v>0</v>
      </c>
      <c r="I84" t="s">
        <v>72</v>
      </c>
      <c r="J84" t="s">
        <v>73</v>
      </c>
      <c r="K84" t="s">
        <v>58</v>
      </c>
    </row>
    <row r="85" spans="1:11">
      <c r="A85" s="33" t="s">
        <v>65</v>
      </c>
      <c r="B85" s="34">
        <v>1084</v>
      </c>
      <c r="C85">
        <v>6119</v>
      </c>
      <c r="D85" t="s">
        <v>60</v>
      </c>
      <c r="E85" s="3">
        <v>9</v>
      </c>
      <c r="F85" s="3">
        <v>14</v>
      </c>
      <c r="G85" s="3">
        <f t="shared" si="2"/>
        <v>5</v>
      </c>
      <c r="H85">
        <f t="shared" si="3"/>
        <v>0</v>
      </c>
      <c r="I85" t="s">
        <v>72</v>
      </c>
      <c r="J85" t="s">
        <v>73</v>
      </c>
      <c r="K85" t="s">
        <v>50</v>
      </c>
    </row>
    <row r="86" spans="1:11">
      <c r="A86" s="33" t="s">
        <v>65</v>
      </c>
      <c r="B86" s="34">
        <v>1085</v>
      </c>
      <c r="C86">
        <v>9822</v>
      </c>
      <c r="D86" t="s">
        <v>45</v>
      </c>
      <c r="E86" s="3">
        <v>58.3</v>
      </c>
      <c r="F86" s="3">
        <v>98.4</v>
      </c>
      <c r="G86" s="3">
        <f t="shared" si="2"/>
        <v>40.100000000000009</v>
      </c>
      <c r="H86">
        <f t="shared" si="3"/>
        <v>8.0200000000000014</v>
      </c>
      <c r="I86" t="s">
        <v>76</v>
      </c>
      <c r="J86" t="s">
        <v>77</v>
      </c>
      <c r="K86" t="s">
        <v>58</v>
      </c>
    </row>
    <row r="87" spans="1:11">
      <c r="A87" s="33" t="s">
        <v>65</v>
      </c>
      <c r="B87" s="34">
        <v>1086</v>
      </c>
      <c r="C87">
        <v>1109</v>
      </c>
      <c r="D87" t="s">
        <v>52</v>
      </c>
      <c r="E87" s="3">
        <v>3</v>
      </c>
      <c r="F87" s="3">
        <v>8</v>
      </c>
      <c r="G87" s="3">
        <f t="shared" si="2"/>
        <v>5</v>
      </c>
      <c r="H87">
        <f t="shared" si="3"/>
        <v>0</v>
      </c>
      <c r="I87" t="s">
        <v>78</v>
      </c>
      <c r="J87" t="s">
        <v>79</v>
      </c>
      <c r="K87" t="s">
        <v>50</v>
      </c>
    </row>
    <row r="88" spans="1:11">
      <c r="A88" s="33" t="s">
        <v>65</v>
      </c>
      <c r="B88" s="34">
        <v>1087</v>
      </c>
      <c r="C88">
        <v>2499</v>
      </c>
      <c r="D88" t="s">
        <v>49</v>
      </c>
      <c r="E88" s="3">
        <v>6.2</v>
      </c>
      <c r="F88" s="3">
        <v>9.1999999999999993</v>
      </c>
      <c r="G88" s="3">
        <f t="shared" si="2"/>
        <v>2.9999999999999991</v>
      </c>
      <c r="H88">
        <f t="shared" si="3"/>
        <v>0</v>
      </c>
      <c r="I88" t="s">
        <v>72</v>
      </c>
      <c r="J88" t="s">
        <v>73</v>
      </c>
      <c r="K88" t="s">
        <v>48</v>
      </c>
    </row>
    <row r="89" spans="1:11">
      <c r="A89" s="33" t="s">
        <v>65</v>
      </c>
      <c r="B89" s="34">
        <v>1088</v>
      </c>
      <c r="C89">
        <v>2499</v>
      </c>
      <c r="D89" t="s">
        <v>49</v>
      </c>
      <c r="E89" s="3">
        <v>6.2</v>
      </c>
      <c r="F89" s="3">
        <v>9.1999999999999993</v>
      </c>
      <c r="G89" s="3">
        <f t="shared" si="2"/>
        <v>2.9999999999999991</v>
      </c>
      <c r="H89">
        <f t="shared" si="3"/>
        <v>0</v>
      </c>
      <c r="I89" t="s">
        <v>72</v>
      </c>
      <c r="J89" t="s">
        <v>73</v>
      </c>
      <c r="K89" t="s">
        <v>46</v>
      </c>
    </row>
    <row r="90" spans="1:11">
      <c r="A90" s="33" t="s">
        <v>65</v>
      </c>
      <c r="B90" s="34">
        <v>1089</v>
      </c>
      <c r="C90">
        <v>6119</v>
      </c>
      <c r="D90" t="s">
        <v>60</v>
      </c>
      <c r="E90" s="3">
        <v>9</v>
      </c>
      <c r="F90" s="3">
        <v>14</v>
      </c>
      <c r="G90" s="3">
        <f t="shared" si="2"/>
        <v>5</v>
      </c>
      <c r="H90">
        <f t="shared" si="3"/>
        <v>0</v>
      </c>
      <c r="I90" t="s">
        <v>76</v>
      </c>
      <c r="J90" t="s">
        <v>77</v>
      </c>
      <c r="K90" t="s">
        <v>58</v>
      </c>
    </row>
    <row r="91" spans="1:11">
      <c r="A91" s="33" t="s">
        <v>65</v>
      </c>
      <c r="B91" s="34">
        <v>1090</v>
      </c>
      <c r="C91">
        <v>2877</v>
      </c>
      <c r="D91" t="s">
        <v>47</v>
      </c>
      <c r="E91" s="3">
        <v>11.4</v>
      </c>
      <c r="F91" s="3">
        <v>16.3</v>
      </c>
      <c r="G91" s="3">
        <f t="shared" si="2"/>
        <v>4.9000000000000004</v>
      </c>
      <c r="H91">
        <f t="shared" si="3"/>
        <v>0</v>
      </c>
      <c r="I91" t="s">
        <v>72</v>
      </c>
      <c r="J91" t="s">
        <v>73</v>
      </c>
      <c r="K91" t="s">
        <v>48</v>
      </c>
    </row>
    <row r="92" spans="1:11">
      <c r="A92" s="33" t="s">
        <v>65</v>
      </c>
      <c r="B92" s="34">
        <v>1091</v>
      </c>
      <c r="C92">
        <v>2877</v>
      </c>
      <c r="D92" t="s">
        <v>47</v>
      </c>
      <c r="E92" s="3">
        <v>11.4</v>
      </c>
      <c r="F92" s="3">
        <v>16.3</v>
      </c>
      <c r="G92" s="3">
        <f t="shared" si="2"/>
        <v>4.9000000000000004</v>
      </c>
      <c r="H92">
        <f t="shared" si="3"/>
        <v>0</v>
      </c>
      <c r="I92" t="s">
        <v>78</v>
      </c>
      <c r="J92" t="s">
        <v>79</v>
      </c>
      <c r="K92" t="s">
        <v>58</v>
      </c>
    </row>
    <row r="93" spans="1:11">
      <c r="A93" s="33" t="s">
        <v>65</v>
      </c>
      <c r="B93" s="34">
        <v>1092</v>
      </c>
      <c r="C93">
        <v>2877</v>
      </c>
      <c r="D93" t="s">
        <v>47</v>
      </c>
      <c r="E93" s="3">
        <v>11.4</v>
      </c>
      <c r="F93" s="3">
        <v>16.3</v>
      </c>
      <c r="G93" s="3">
        <f t="shared" si="2"/>
        <v>4.9000000000000004</v>
      </c>
      <c r="H93">
        <f t="shared" si="3"/>
        <v>0</v>
      </c>
      <c r="I93" t="s">
        <v>76</v>
      </c>
      <c r="J93" t="s">
        <v>77</v>
      </c>
      <c r="K93" t="s">
        <v>48</v>
      </c>
    </row>
    <row r="94" spans="1:11">
      <c r="A94" s="33" t="s">
        <v>65</v>
      </c>
      <c r="B94" s="34">
        <v>1093</v>
      </c>
      <c r="C94">
        <v>6119</v>
      </c>
      <c r="D94" t="s">
        <v>60</v>
      </c>
      <c r="E94" s="3">
        <v>9</v>
      </c>
      <c r="F94" s="3">
        <v>14</v>
      </c>
      <c r="G94" s="3">
        <f t="shared" si="2"/>
        <v>5</v>
      </c>
      <c r="H94">
        <f t="shared" si="3"/>
        <v>0</v>
      </c>
      <c r="I94" t="s">
        <v>74</v>
      </c>
      <c r="J94" t="s">
        <v>75</v>
      </c>
      <c r="K94" t="s">
        <v>50</v>
      </c>
    </row>
    <row r="95" spans="1:11">
      <c r="A95" s="33" t="s">
        <v>65</v>
      </c>
      <c r="B95" s="34">
        <v>1094</v>
      </c>
      <c r="C95">
        <v>6119</v>
      </c>
      <c r="D95" t="s">
        <v>60</v>
      </c>
      <c r="E95" s="3">
        <v>9</v>
      </c>
      <c r="F95" s="3">
        <v>14</v>
      </c>
      <c r="G95" s="3">
        <f t="shared" si="2"/>
        <v>5</v>
      </c>
      <c r="H95">
        <f t="shared" si="3"/>
        <v>0</v>
      </c>
      <c r="I95" t="s">
        <v>76</v>
      </c>
      <c r="J95" t="s">
        <v>77</v>
      </c>
      <c r="K95" t="s">
        <v>48</v>
      </c>
    </row>
    <row r="96" spans="1:11">
      <c r="A96" s="33" t="s">
        <v>65</v>
      </c>
      <c r="B96" s="34">
        <v>1095</v>
      </c>
      <c r="C96">
        <v>2499</v>
      </c>
      <c r="D96" t="s">
        <v>49</v>
      </c>
      <c r="E96" s="3">
        <v>6.2</v>
      </c>
      <c r="F96" s="3">
        <v>9.1999999999999993</v>
      </c>
      <c r="G96" s="3">
        <f t="shared" si="2"/>
        <v>2.9999999999999991</v>
      </c>
      <c r="H96">
        <f t="shared" si="3"/>
        <v>0</v>
      </c>
      <c r="I96" t="s">
        <v>78</v>
      </c>
      <c r="J96" t="s">
        <v>79</v>
      </c>
      <c r="K96" t="s">
        <v>50</v>
      </c>
    </row>
    <row r="97" spans="1:11">
      <c r="A97" s="33" t="s">
        <v>65</v>
      </c>
      <c r="B97" s="34">
        <v>1096</v>
      </c>
      <c r="C97">
        <v>6119</v>
      </c>
      <c r="D97" t="s">
        <v>60</v>
      </c>
      <c r="E97" s="3">
        <v>9</v>
      </c>
      <c r="F97" s="3">
        <v>14</v>
      </c>
      <c r="G97" s="3">
        <f t="shared" si="2"/>
        <v>5</v>
      </c>
      <c r="H97">
        <f t="shared" si="3"/>
        <v>0</v>
      </c>
      <c r="I97" t="s">
        <v>76</v>
      </c>
      <c r="J97" t="s">
        <v>77</v>
      </c>
      <c r="K97" t="s">
        <v>50</v>
      </c>
    </row>
    <row r="98" spans="1:11">
      <c r="A98" s="33" t="s">
        <v>65</v>
      </c>
      <c r="B98" s="34">
        <v>1097</v>
      </c>
      <c r="C98">
        <v>9212</v>
      </c>
      <c r="D98" t="s">
        <v>55</v>
      </c>
      <c r="E98" s="3">
        <v>4</v>
      </c>
      <c r="F98" s="3">
        <v>7</v>
      </c>
      <c r="G98" s="3">
        <f t="shared" si="2"/>
        <v>3</v>
      </c>
      <c r="H98">
        <f t="shared" si="3"/>
        <v>0</v>
      </c>
      <c r="I98" t="s">
        <v>78</v>
      </c>
      <c r="J98" t="s">
        <v>79</v>
      </c>
      <c r="K98" t="s">
        <v>58</v>
      </c>
    </row>
    <row r="99" spans="1:11">
      <c r="A99" s="33" t="s">
        <v>65</v>
      </c>
      <c r="B99" s="34">
        <v>1098</v>
      </c>
      <c r="C99">
        <v>2877</v>
      </c>
      <c r="D99" t="s">
        <v>47</v>
      </c>
      <c r="E99" s="3">
        <v>11.4</v>
      </c>
      <c r="F99" s="3">
        <v>16.3</v>
      </c>
      <c r="G99" s="3">
        <f t="shared" si="2"/>
        <v>4.9000000000000004</v>
      </c>
      <c r="H99">
        <f t="shared" si="3"/>
        <v>0</v>
      </c>
      <c r="I99" t="s">
        <v>74</v>
      </c>
      <c r="J99" t="s">
        <v>75</v>
      </c>
      <c r="K99" t="s">
        <v>46</v>
      </c>
    </row>
    <row r="100" spans="1:11">
      <c r="A100" s="33" t="s">
        <v>66</v>
      </c>
      <c r="B100" s="34">
        <v>1099</v>
      </c>
      <c r="C100">
        <v>2877</v>
      </c>
      <c r="D100" t="s">
        <v>47</v>
      </c>
      <c r="E100" s="3">
        <v>11.4</v>
      </c>
      <c r="F100" s="3">
        <v>16.3</v>
      </c>
      <c r="G100" s="3">
        <f t="shared" si="2"/>
        <v>4.9000000000000004</v>
      </c>
      <c r="H100">
        <f t="shared" si="3"/>
        <v>0</v>
      </c>
      <c r="I100" t="s">
        <v>76</v>
      </c>
      <c r="J100" t="s">
        <v>77</v>
      </c>
      <c r="K100" t="s">
        <v>48</v>
      </c>
    </row>
    <row r="101" spans="1:11">
      <c r="A101" s="33" t="s">
        <v>66</v>
      </c>
      <c r="B101" s="34">
        <v>1100</v>
      </c>
      <c r="C101">
        <v>6119</v>
      </c>
      <c r="D101" t="s">
        <v>60</v>
      </c>
      <c r="E101" s="3">
        <v>9</v>
      </c>
      <c r="F101" s="3">
        <v>14</v>
      </c>
      <c r="G101" s="3">
        <f t="shared" si="2"/>
        <v>5</v>
      </c>
      <c r="H101">
        <f t="shared" si="3"/>
        <v>0</v>
      </c>
      <c r="I101" t="s">
        <v>72</v>
      </c>
      <c r="J101" t="s">
        <v>73</v>
      </c>
      <c r="K101" t="s">
        <v>59</v>
      </c>
    </row>
    <row r="102" spans="1:11">
      <c r="A102" s="33" t="s">
        <v>66</v>
      </c>
      <c r="B102" s="34">
        <v>1101</v>
      </c>
      <c r="C102">
        <v>2499</v>
      </c>
      <c r="D102" t="s">
        <v>49</v>
      </c>
      <c r="E102" s="3">
        <v>6.2</v>
      </c>
      <c r="F102" s="3">
        <v>9.1999999999999993</v>
      </c>
      <c r="G102" s="3">
        <f t="shared" si="2"/>
        <v>2.9999999999999991</v>
      </c>
      <c r="H102">
        <f t="shared" si="3"/>
        <v>0</v>
      </c>
      <c r="I102" t="s">
        <v>76</v>
      </c>
      <c r="J102" t="s">
        <v>77</v>
      </c>
      <c r="K102" t="s">
        <v>48</v>
      </c>
    </row>
    <row r="103" spans="1:11">
      <c r="A103" s="33" t="s">
        <v>66</v>
      </c>
      <c r="B103" s="34">
        <v>1102</v>
      </c>
      <c r="C103">
        <v>2242</v>
      </c>
      <c r="D103" t="s">
        <v>57</v>
      </c>
      <c r="E103" s="3">
        <v>60</v>
      </c>
      <c r="F103" s="3">
        <v>124</v>
      </c>
      <c r="G103" s="3">
        <f t="shared" si="2"/>
        <v>64</v>
      </c>
      <c r="H103">
        <f t="shared" si="3"/>
        <v>12.8</v>
      </c>
      <c r="I103" t="s">
        <v>74</v>
      </c>
      <c r="J103" t="s">
        <v>75</v>
      </c>
      <c r="K103" t="s">
        <v>58</v>
      </c>
    </row>
    <row r="104" spans="1:11">
      <c r="A104" s="33" t="s">
        <v>66</v>
      </c>
      <c r="B104" s="34">
        <v>1103</v>
      </c>
      <c r="C104">
        <v>2877</v>
      </c>
      <c r="D104" t="s">
        <v>47</v>
      </c>
      <c r="E104" s="3">
        <v>11.4</v>
      </c>
      <c r="F104" s="3">
        <v>16.3</v>
      </c>
      <c r="G104" s="3">
        <f t="shared" si="2"/>
        <v>4.9000000000000004</v>
      </c>
      <c r="H104">
        <f t="shared" si="3"/>
        <v>0</v>
      </c>
      <c r="I104" t="s">
        <v>74</v>
      </c>
      <c r="J104" t="s">
        <v>75</v>
      </c>
      <c r="K104" t="s">
        <v>50</v>
      </c>
    </row>
    <row r="105" spans="1:11">
      <c r="A105" s="33" t="s">
        <v>66</v>
      </c>
      <c r="B105" s="34">
        <v>1104</v>
      </c>
      <c r="C105">
        <v>2877</v>
      </c>
      <c r="D105" t="s">
        <v>47</v>
      </c>
      <c r="E105" s="3">
        <v>11.4</v>
      </c>
      <c r="F105" s="3">
        <v>16.3</v>
      </c>
      <c r="G105" s="3">
        <f t="shared" si="2"/>
        <v>4.9000000000000004</v>
      </c>
      <c r="H105">
        <f t="shared" si="3"/>
        <v>0</v>
      </c>
      <c r="I105" t="s">
        <v>76</v>
      </c>
      <c r="J105" t="s">
        <v>77</v>
      </c>
      <c r="K105" t="s">
        <v>58</v>
      </c>
    </row>
    <row r="106" spans="1:11">
      <c r="A106" s="33" t="s">
        <v>66</v>
      </c>
      <c r="B106" s="34">
        <v>1105</v>
      </c>
      <c r="C106">
        <v>2499</v>
      </c>
      <c r="D106" t="s">
        <v>49</v>
      </c>
      <c r="E106" s="3">
        <v>6.2</v>
      </c>
      <c r="F106" s="3">
        <v>9.1999999999999993</v>
      </c>
      <c r="G106" s="3">
        <f t="shared" si="2"/>
        <v>2.9999999999999991</v>
      </c>
      <c r="H106">
        <f t="shared" si="3"/>
        <v>0</v>
      </c>
      <c r="I106" t="s">
        <v>74</v>
      </c>
      <c r="J106" t="s">
        <v>75</v>
      </c>
      <c r="K106" t="s">
        <v>50</v>
      </c>
    </row>
    <row r="107" spans="1:11">
      <c r="A107" s="33" t="s">
        <v>66</v>
      </c>
      <c r="B107" s="34">
        <v>1106</v>
      </c>
      <c r="C107">
        <v>9822</v>
      </c>
      <c r="D107" t="s">
        <v>45</v>
      </c>
      <c r="E107" s="3">
        <v>58.3</v>
      </c>
      <c r="F107" s="3">
        <v>98.4</v>
      </c>
      <c r="G107" s="3">
        <f t="shared" si="2"/>
        <v>40.100000000000009</v>
      </c>
      <c r="H107">
        <f t="shared" si="3"/>
        <v>8.0200000000000014</v>
      </c>
      <c r="I107" t="s">
        <v>74</v>
      </c>
      <c r="J107" t="s">
        <v>75</v>
      </c>
      <c r="K107" t="s">
        <v>48</v>
      </c>
    </row>
    <row r="108" spans="1:11">
      <c r="A108" s="33" t="s">
        <v>66</v>
      </c>
      <c r="B108" s="34">
        <v>1107</v>
      </c>
      <c r="C108">
        <v>1109</v>
      </c>
      <c r="D108" t="s">
        <v>52</v>
      </c>
      <c r="E108" s="3">
        <v>3</v>
      </c>
      <c r="F108" s="3">
        <v>8</v>
      </c>
      <c r="G108" s="3">
        <f t="shared" si="2"/>
        <v>5</v>
      </c>
      <c r="H108">
        <f t="shared" si="3"/>
        <v>0</v>
      </c>
      <c r="I108" t="s">
        <v>78</v>
      </c>
      <c r="J108" t="s">
        <v>79</v>
      </c>
      <c r="K108" t="s">
        <v>46</v>
      </c>
    </row>
    <row r="109" spans="1:11">
      <c r="A109" s="33" t="s">
        <v>66</v>
      </c>
      <c r="B109" s="34">
        <v>1108</v>
      </c>
      <c r="C109">
        <v>9822</v>
      </c>
      <c r="D109" t="s">
        <v>45</v>
      </c>
      <c r="E109" s="3">
        <v>58.3</v>
      </c>
      <c r="F109" s="3">
        <v>98.4</v>
      </c>
      <c r="G109" s="3">
        <f t="shared" si="2"/>
        <v>40.100000000000009</v>
      </c>
      <c r="H109">
        <f t="shared" si="3"/>
        <v>8.0200000000000014</v>
      </c>
      <c r="I109" t="s">
        <v>76</v>
      </c>
      <c r="J109" t="s">
        <v>77</v>
      </c>
      <c r="K109" t="s">
        <v>58</v>
      </c>
    </row>
    <row r="110" spans="1:11">
      <c r="A110" s="33" t="s">
        <v>66</v>
      </c>
      <c r="B110" s="34">
        <v>1109</v>
      </c>
      <c r="C110">
        <v>8722</v>
      </c>
      <c r="D110" t="s">
        <v>51</v>
      </c>
      <c r="E110" s="3">
        <v>344</v>
      </c>
      <c r="F110" s="3">
        <v>502</v>
      </c>
      <c r="G110" s="3">
        <f t="shared" si="2"/>
        <v>158</v>
      </c>
      <c r="H110">
        <f t="shared" si="3"/>
        <v>31.6</v>
      </c>
      <c r="I110" t="s">
        <v>74</v>
      </c>
      <c r="J110" t="s">
        <v>75</v>
      </c>
      <c r="K110" t="s">
        <v>48</v>
      </c>
    </row>
    <row r="111" spans="1:11">
      <c r="A111" s="33" t="s">
        <v>66</v>
      </c>
      <c r="B111" s="34">
        <v>1110</v>
      </c>
      <c r="C111">
        <v>8722</v>
      </c>
      <c r="D111" t="s">
        <v>51</v>
      </c>
      <c r="E111" s="3">
        <v>344</v>
      </c>
      <c r="F111" s="3">
        <v>502</v>
      </c>
      <c r="G111" s="3">
        <f t="shared" si="2"/>
        <v>158</v>
      </c>
      <c r="H111">
        <f t="shared" si="3"/>
        <v>31.6</v>
      </c>
      <c r="I111" t="s">
        <v>78</v>
      </c>
      <c r="J111" t="s">
        <v>79</v>
      </c>
      <c r="K111" t="s">
        <v>58</v>
      </c>
    </row>
    <row r="112" spans="1:11">
      <c r="A112" s="33" t="s">
        <v>66</v>
      </c>
      <c r="B112" s="34">
        <v>1111</v>
      </c>
      <c r="C112">
        <v>6622</v>
      </c>
      <c r="D112" t="s">
        <v>62</v>
      </c>
      <c r="E112" s="3">
        <v>42</v>
      </c>
      <c r="F112" s="3">
        <v>77</v>
      </c>
      <c r="G112" s="3">
        <f t="shared" si="2"/>
        <v>35</v>
      </c>
      <c r="H112">
        <f t="shared" si="3"/>
        <v>7</v>
      </c>
      <c r="I112" t="s">
        <v>78</v>
      </c>
      <c r="J112" t="s">
        <v>79</v>
      </c>
      <c r="K112" t="s">
        <v>48</v>
      </c>
    </row>
    <row r="113" spans="1:11">
      <c r="A113" s="33" t="s">
        <v>66</v>
      </c>
      <c r="B113" s="34">
        <v>1112</v>
      </c>
      <c r="C113">
        <v>6622</v>
      </c>
      <c r="D113" t="s">
        <v>62</v>
      </c>
      <c r="E113" s="3">
        <v>42</v>
      </c>
      <c r="F113" s="3">
        <v>77</v>
      </c>
      <c r="G113" s="3">
        <f t="shared" si="2"/>
        <v>35</v>
      </c>
      <c r="H113">
        <f t="shared" si="3"/>
        <v>7</v>
      </c>
      <c r="I113" t="s">
        <v>76</v>
      </c>
      <c r="J113" t="s">
        <v>77</v>
      </c>
      <c r="K113" t="s">
        <v>50</v>
      </c>
    </row>
    <row r="114" spans="1:11">
      <c r="A114" s="33" t="s">
        <v>66</v>
      </c>
      <c r="B114" s="34">
        <v>1113</v>
      </c>
      <c r="C114">
        <v>9822</v>
      </c>
      <c r="D114" t="s">
        <v>45</v>
      </c>
      <c r="E114" s="3">
        <v>58.3</v>
      </c>
      <c r="F114" s="3">
        <v>98.4</v>
      </c>
      <c r="G114" s="3">
        <f t="shared" si="2"/>
        <v>40.100000000000009</v>
      </c>
      <c r="H114">
        <f t="shared" si="3"/>
        <v>8.0200000000000014</v>
      </c>
      <c r="I114" t="s">
        <v>72</v>
      </c>
      <c r="J114" t="s">
        <v>73</v>
      </c>
      <c r="K114" t="s">
        <v>48</v>
      </c>
    </row>
    <row r="115" spans="1:11">
      <c r="A115" s="33" t="s">
        <v>66</v>
      </c>
      <c r="B115" s="34">
        <v>1114</v>
      </c>
      <c r="C115">
        <v>2242</v>
      </c>
      <c r="D115" t="s">
        <v>57</v>
      </c>
      <c r="E115" s="3">
        <v>60</v>
      </c>
      <c r="F115" s="3">
        <v>124</v>
      </c>
      <c r="G115" s="3">
        <f t="shared" si="2"/>
        <v>64</v>
      </c>
      <c r="H115">
        <f t="shared" si="3"/>
        <v>12.8</v>
      </c>
      <c r="I115" t="s">
        <v>74</v>
      </c>
      <c r="J115" t="s">
        <v>75</v>
      </c>
      <c r="K115" t="s">
        <v>50</v>
      </c>
    </row>
    <row r="116" spans="1:11">
      <c r="A116" s="33" t="s">
        <v>66</v>
      </c>
      <c r="B116" s="34">
        <v>1115</v>
      </c>
      <c r="C116">
        <v>8722</v>
      </c>
      <c r="D116" t="s">
        <v>51</v>
      </c>
      <c r="E116" s="3">
        <v>344</v>
      </c>
      <c r="F116" s="3">
        <v>502</v>
      </c>
      <c r="G116" s="3">
        <f t="shared" si="2"/>
        <v>158</v>
      </c>
      <c r="H116">
        <f t="shared" si="3"/>
        <v>31.6</v>
      </c>
      <c r="I116" t="s">
        <v>72</v>
      </c>
      <c r="J116" t="s">
        <v>73</v>
      </c>
      <c r="K116" t="s">
        <v>50</v>
      </c>
    </row>
    <row r="117" spans="1:11">
      <c r="A117" s="33" t="s">
        <v>66</v>
      </c>
      <c r="B117" s="34">
        <v>1116</v>
      </c>
      <c r="C117">
        <v>6622</v>
      </c>
      <c r="D117" t="s">
        <v>62</v>
      </c>
      <c r="E117" s="3">
        <v>42</v>
      </c>
      <c r="F117" s="3">
        <v>77</v>
      </c>
      <c r="G117" s="3">
        <f t="shared" si="2"/>
        <v>35</v>
      </c>
      <c r="H117">
        <f t="shared" si="3"/>
        <v>7</v>
      </c>
      <c r="I117" t="s">
        <v>76</v>
      </c>
      <c r="J117" t="s">
        <v>77</v>
      </c>
      <c r="K117" t="s">
        <v>58</v>
      </c>
    </row>
    <row r="118" spans="1:11">
      <c r="A118" s="33" t="s">
        <v>66</v>
      </c>
      <c r="B118" s="34">
        <v>1117</v>
      </c>
      <c r="C118">
        <v>8722</v>
      </c>
      <c r="D118" t="s">
        <v>51</v>
      </c>
      <c r="E118" s="3">
        <v>344</v>
      </c>
      <c r="F118" s="3">
        <v>502</v>
      </c>
      <c r="G118" s="3">
        <f t="shared" si="2"/>
        <v>158</v>
      </c>
      <c r="H118">
        <f t="shared" si="3"/>
        <v>31.6</v>
      </c>
      <c r="I118" t="s">
        <v>78</v>
      </c>
      <c r="J118" t="s">
        <v>79</v>
      </c>
      <c r="K118" t="s">
        <v>46</v>
      </c>
    </row>
    <row r="119" spans="1:11">
      <c r="A119" s="33" t="s">
        <v>66</v>
      </c>
      <c r="B119" s="34">
        <v>1118</v>
      </c>
      <c r="C119">
        <v>9822</v>
      </c>
      <c r="D119" t="s">
        <v>45</v>
      </c>
      <c r="E119" s="3">
        <v>58.3</v>
      </c>
      <c r="F119" s="3">
        <v>98.4</v>
      </c>
      <c r="G119" s="3">
        <f t="shared" si="2"/>
        <v>40.100000000000009</v>
      </c>
      <c r="H119">
        <f t="shared" si="3"/>
        <v>8.0200000000000014</v>
      </c>
      <c r="I119" t="s">
        <v>74</v>
      </c>
      <c r="J119" t="s">
        <v>75</v>
      </c>
      <c r="K119" t="s">
        <v>48</v>
      </c>
    </row>
    <row r="120" spans="1:11">
      <c r="A120" s="33" t="s">
        <v>66</v>
      </c>
      <c r="B120" s="34">
        <v>1119</v>
      </c>
      <c r="C120">
        <v>2242</v>
      </c>
      <c r="D120" t="s">
        <v>57</v>
      </c>
      <c r="E120" s="3">
        <v>60</v>
      </c>
      <c r="F120" s="3">
        <v>124</v>
      </c>
      <c r="G120" s="3">
        <f t="shared" si="2"/>
        <v>64</v>
      </c>
      <c r="H120">
        <f t="shared" si="3"/>
        <v>12.8</v>
      </c>
      <c r="I120" t="s">
        <v>72</v>
      </c>
      <c r="J120" t="s">
        <v>73</v>
      </c>
      <c r="K120" t="s">
        <v>59</v>
      </c>
    </row>
    <row r="121" spans="1:11">
      <c r="A121" s="33" t="s">
        <v>66</v>
      </c>
      <c r="B121" s="34">
        <v>1120</v>
      </c>
      <c r="C121">
        <v>2242</v>
      </c>
      <c r="D121" t="s">
        <v>57</v>
      </c>
      <c r="E121" s="3">
        <v>60</v>
      </c>
      <c r="F121" s="3">
        <v>124</v>
      </c>
      <c r="G121" s="3">
        <f t="shared" si="2"/>
        <v>64</v>
      </c>
      <c r="H121">
        <f t="shared" si="3"/>
        <v>12.8</v>
      </c>
      <c r="I121" t="s">
        <v>76</v>
      </c>
      <c r="J121" t="s">
        <v>77</v>
      </c>
      <c r="K121" t="s">
        <v>48</v>
      </c>
    </row>
    <row r="122" spans="1:11">
      <c r="A122" s="33" t="s">
        <v>66</v>
      </c>
      <c r="B122" s="34">
        <v>1121</v>
      </c>
      <c r="C122">
        <v>4421</v>
      </c>
      <c r="D122" t="s">
        <v>54</v>
      </c>
      <c r="E122" s="3">
        <v>45</v>
      </c>
      <c r="F122" s="3">
        <v>87</v>
      </c>
      <c r="G122" s="3">
        <f t="shared" si="2"/>
        <v>42</v>
      </c>
      <c r="H122">
        <f t="shared" si="3"/>
        <v>8.4</v>
      </c>
      <c r="I122" t="s">
        <v>76</v>
      </c>
      <c r="J122" t="s">
        <v>77</v>
      </c>
      <c r="K122" t="s">
        <v>58</v>
      </c>
    </row>
    <row r="123" spans="1:11">
      <c r="A123" s="33" t="s">
        <v>66</v>
      </c>
      <c r="B123" s="34">
        <v>1122</v>
      </c>
      <c r="C123">
        <v>8722</v>
      </c>
      <c r="D123" t="s">
        <v>51</v>
      </c>
      <c r="E123" s="3">
        <v>344</v>
      </c>
      <c r="F123" s="3">
        <v>502</v>
      </c>
      <c r="G123" s="3">
        <f t="shared" si="2"/>
        <v>158</v>
      </c>
      <c r="H123">
        <f t="shared" si="3"/>
        <v>31.6</v>
      </c>
      <c r="I123" t="s">
        <v>76</v>
      </c>
      <c r="J123" t="s">
        <v>77</v>
      </c>
      <c r="K123" t="s">
        <v>50</v>
      </c>
    </row>
    <row r="124" spans="1:11">
      <c r="A124" s="33" t="s">
        <v>66</v>
      </c>
      <c r="B124" s="34">
        <v>1123</v>
      </c>
      <c r="C124">
        <v>9822</v>
      </c>
      <c r="D124" t="s">
        <v>45</v>
      </c>
      <c r="E124" s="3">
        <v>58.3</v>
      </c>
      <c r="F124" s="3">
        <v>98.4</v>
      </c>
      <c r="G124" s="3">
        <f t="shared" si="2"/>
        <v>40.100000000000009</v>
      </c>
      <c r="H124">
        <f t="shared" si="3"/>
        <v>8.0200000000000014</v>
      </c>
      <c r="I124" t="s">
        <v>76</v>
      </c>
      <c r="J124" t="s">
        <v>77</v>
      </c>
      <c r="K124" t="s">
        <v>58</v>
      </c>
    </row>
    <row r="125" spans="1:11">
      <c r="A125" s="33" t="s">
        <v>66</v>
      </c>
      <c r="B125" s="34">
        <v>1124</v>
      </c>
      <c r="C125">
        <v>4421</v>
      </c>
      <c r="D125" t="s">
        <v>54</v>
      </c>
      <c r="E125" s="3">
        <v>45</v>
      </c>
      <c r="F125" s="3">
        <v>87</v>
      </c>
      <c r="G125" s="3">
        <f t="shared" si="2"/>
        <v>42</v>
      </c>
      <c r="H125">
        <f t="shared" si="3"/>
        <v>8.4</v>
      </c>
      <c r="I125" t="s">
        <v>76</v>
      </c>
      <c r="J125" t="s">
        <v>77</v>
      </c>
      <c r="K125" t="s">
        <v>50</v>
      </c>
    </row>
    <row r="126" spans="1:11">
      <c r="A126" s="33" t="s">
        <v>67</v>
      </c>
      <c r="B126" s="34">
        <v>1125</v>
      </c>
      <c r="C126">
        <v>2242</v>
      </c>
      <c r="D126" t="s">
        <v>57</v>
      </c>
      <c r="E126" s="3">
        <v>60</v>
      </c>
      <c r="F126" s="3">
        <v>124</v>
      </c>
      <c r="G126" s="3">
        <f t="shared" si="2"/>
        <v>64</v>
      </c>
      <c r="H126">
        <f t="shared" si="3"/>
        <v>12.8</v>
      </c>
      <c r="I126" t="s">
        <v>76</v>
      </c>
      <c r="J126" t="s">
        <v>77</v>
      </c>
      <c r="K126" t="s">
        <v>48</v>
      </c>
    </row>
    <row r="127" spans="1:11">
      <c r="A127" s="33" t="s">
        <v>67</v>
      </c>
      <c r="B127" s="34">
        <v>1126</v>
      </c>
      <c r="C127">
        <v>9212</v>
      </c>
      <c r="D127" t="s">
        <v>55</v>
      </c>
      <c r="E127" s="3">
        <v>4</v>
      </c>
      <c r="F127" s="3">
        <v>7</v>
      </c>
      <c r="G127" s="3">
        <f t="shared" si="2"/>
        <v>3</v>
      </c>
      <c r="H127">
        <f t="shared" si="3"/>
        <v>0</v>
      </c>
      <c r="I127" t="s">
        <v>76</v>
      </c>
      <c r="J127" t="s">
        <v>77</v>
      </c>
      <c r="K127" t="s">
        <v>46</v>
      </c>
    </row>
    <row r="128" spans="1:11">
      <c r="A128" s="33" t="s">
        <v>67</v>
      </c>
      <c r="B128" s="34">
        <v>1127</v>
      </c>
      <c r="C128">
        <v>8722</v>
      </c>
      <c r="D128" t="s">
        <v>51</v>
      </c>
      <c r="E128" s="3">
        <v>344</v>
      </c>
      <c r="F128" s="3">
        <v>502</v>
      </c>
      <c r="G128" s="3">
        <f t="shared" si="2"/>
        <v>158</v>
      </c>
      <c r="H128">
        <f t="shared" si="3"/>
        <v>31.6</v>
      </c>
      <c r="I128" t="s">
        <v>72</v>
      </c>
      <c r="J128" t="s">
        <v>73</v>
      </c>
      <c r="K128" t="s">
        <v>58</v>
      </c>
    </row>
    <row r="129" spans="1:11">
      <c r="A129" s="33" t="s">
        <v>67</v>
      </c>
      <c r="B129" s="34">
        <v>1128</v>
      </c>
      <c r="C129">
        <v>6622</v>
      </c>
      <c r="D129" t="s">
        <v>62</v>
      </c>
      <c r="E129" s="3">
        <v>42</v>
      </c>
      <c r="F129" s="3">
        <v>77</v>
      </c>
      <c r="G129" s="3">
        <f t="shared" si="2"/>
        <v>35</v>
      </c>
      <c r="H129">
        <f t="shared" si="3"/>
        <v>7</v>
      </c>
      <c r="I129" t="s">
        <v>74</v>
      </c>
      <c r="J129" t="s">
        <v>75</v>
      </c>
      <c r="K129" t="s">
        <v>48</v>
      </c>
    </row>
    <row r="130" spans="1:11">
      <c r="A130" s="33" t="s">
        <v>67</v>
      </c>
      <c r="B130" s="34">
        <v>1129</v>
      </c>
      <c r="C130">
        <v>9822</v>
      </c>
      <c r="D130" t="s">
        <v>45</v>
      </c>
      <c r="E130" s="3">
        <v>58.3</v>
      </c>
      <c r="F130" s="3">
        <v>98.4</v>
      </c>
      <c r="G130" s="3">
        <f t="shared" si="2"/>
        <v>40.100000000000009</v>
      </c>
      <c r="H130">
        <f t="shared" si="3"/>
        <v>8.0200000000000014</v>
      </c>
      <c r="I130" t="s">
        <v>78</v>
      </c>
      <c r="J130" t="s">
        <v>79</v>
      </c>
      <c r="K130" t="s">
        <v>58</v>
      </c>
    </row>
    <row r="131" spans="1:11">
      <c r="A131" s="33" t="s">
        <v>67</v>
      </c>
      <c r="B131" s="34">
        <v>1130</v>
      </c>
      <c r="C131">
        <v>4421</v>
      </c>
      <c r="D131" t="s">
        <v>54</v>
      </c>
      <c r="E131" s="3">
        <v>45</v>
      </c>
      <c r="F131" s="3">
        <v>87</v>
      </c>
      <c r="G131" s="3">
        <f t="shared" ref="G131:G172" si="4">F131-E131</f>
        <v>42</v>
      </c>
      <c r="H131">
        <f t="shared" ref="H131:H172" si="5">IF(F131&gt;50,G131*0.2,0)</f>
        <v>8.4</v>
      </c>
      <c r="I131" t="s">
        <v>78</v>
      </c>
      <c r="J131" t="s">
        <v>79</v>
      </c>
      <c r="K131" t="s">
        <v>48</v>
      </c>
    </row>
    <row r="132" spans="1:11">
      <c r="A132" s="33" t="s">
        <v>67</v>
      </c>
      <c r="B132" s="34">
        <v>1131</v>
      </c>
      <c r="C132">
        <v>9212</v>
      </c>
      <c r="D132" t="s">
        <v>55</v>
      </c>
      <c r="E132" s="3">
        <v>4</v>
      </c>
      <c r="F132" s="3">
        <v>7</v>
      </c>
      <c r="G132" s="3">
        <f t="shared" si="4"/>
        <v>3</v>
      </c>
      <c r="H132">
        <f t="shared" si="5"/>
        <v>0</v>
      </c>
      <c r="I132" t="s">
        <v>78</v>
      </c>
      <c r="J132" t="s">
        <v>79</v>
      </c>
      <c r="K132" t="s">
        <v>50</v>
      </c>
    </row>
    <row r="133" spans="1:11">
      <c r="A133" s="33" t="s">
        <v>67</v>
      </c>
      <c r="B133" s="34">
        <v>1132</v>
      </c>
      <c r="C133">
        <v>9212</v>
      </c>
      <c r="D133" t="s">
        <v>55</v>
      </c>
      <c r="E133" s="3">
        <v>4</v>
      </c>
      <c r="F133" s="3">
        <v>7</v>
      </c>
      <c r="G133" s="3">
        <f t="shared" si="4"/>
        <v>3</v>
      </c>
      <c r="H133">
        <f t="shared" si="5"/>
        <v>0</v>
      </c>
      <c r="I133" t="s">
        <v>78</v>
      </c>
      <c r="J133" t="s">
        <v>79</v>
      </c>
      <c r="K133" t="s">
        <v>48</v>
      </c>
    </row>
    <row r="134" spans="1:11">
      <c r="A134" s="33" t="s">
        <v>67</v>
      </c>
      <c r="B134" s="34">
        <v>1133</v>
      </c>
      <c r="C134">
        <v>9822</v>
      </c>
      <c r="D134" t="s">
        <v>45</v>
      </c>
      <c r="E134" s="3">
        <v>58.3</v>
      </c>
      <c r="F134" s="3">
        <v>98.4</v>
      </c>
      <c r="G134" s="3">
        <f t="shared" si="4"/>
        <v>40.100000000000009</v>
      </c>
      <c r="H134">
        <f t="shared" si="5"/>
        <v>8.0200000000000014</v>
      </c>
      <c r="I134" t="s">
        <v>72</v>
      </c>
      <c r="J134" t="s">
        <v>73</v>
      </c>
      <c r="K134" t="s">
        <v>50</v>
      </c>
    </row>
    <row r="135" spans="1:11">
      <c r="A135" s="33" t="s">
        <v>67</v>
      </c>
      <c r="B135" s="34">
        <v>1134</v>
      </c>
      <c r="C135">
        <v>9822</v>
      </c>
      <c r="D135" t="s">
        <v>45</v>
      </c>
      <c r="E135" s="3">
        <v>58.3</v>
      </c>
      <c r="F135" s="3">
        <v>98.4</v>
      </c>
      <c r="G135" s="3">
        <f t="shared" si="4"/>
        <v>40.100000000000009</v>
      </c>
      <c r="H135">
        <f t="shared" si="5"/>
        <v>8.0200000000000014</v>
      </c>
      <c r="I135" t="s">
        <v>76</v>
      </c>
      <c r="J135" t="s">
        <v>77</v>
      </c>
      <c r="K135" t="s">
        <v>50</v>
      </c>
    </row>
    <row r="136" spans="1:11">
      <c r="A136" s="33" t="s">
        <v>67</v>
      </c>
      <c r="B136" s="34">
        <v>1135</v>
      </c>
      <c r="C136">
        <v>8722</v>
      </c>
      <c r="D136" t="s">
        <v>51</v>
      </c>
      <c r="E136" s="3">
        <v>344</v>
      </c>
      <c r="F136" s="3">
        <v>502</v>
      </c>
      <c r="G136" s="3">
        <f t="shared" si="4"/>
        <v>158</v>
      </c>
      <c r="H136">
        <f t="shared" si="5"/>
        <v>31.6</v>
      </c>
      <c r="I136" t="s">
        <v>72</v>
      </c>
      <c r="J136" t="s">
        <v>73</v>
      </c>
      <c r="K136" t="s">
        <v>58</v>
      </c>
    </row>
    <row r="137" spans="1:11">
      <c r="A137" s="33" t="s">
        <v>67</v>
      </c>
      <c r="B137" s="34">
        <v>1136</v>
      </c>
      <c r="C137">
        <v>2242</v>
      </c>
      <c r="D137" t="s">
        <v>57</v>
      </c>
      <c r="E137" s="3">
        <v>60</v>
      </c>
      <c r="F137" s="3">
        <v>124</v>
      </c>
      <c r="G137" s="3">
        <f t="shared" si="4"/>
        <v>64</v>
      </c>
      <c r="H137">
        <f t="shared" si="5"/>
        <v>12.8</v>
      </c>
      <c r="I137" t="s">
        <v>76</v>
      </c>
      <c r="J137" t="s">
        <v>77</v>
      </c>
      <c r="K137" t="s">
        <v>46</v>
      </c>
    </row>
    <row r="138" spans="1:11">
      <c r="A138" s="33" t="s">
        <v>67</v>
      </c>
      <c r="B138" s="34">
        <v>1137</v>
      </c>
      <c r="C138">
        <v>9822</v>
      </c>
      <c r="D138" t="s">
        <v>45</v>
      </c>
      <c r="E138" s="3">
        <v>58.3</v>
      </c>
      <c r="F138" s="3">
        <v>98.4</v>
      </c>
      <c r="G138" s="3">
        <f t="shared" si="4"/>
        <v>40.100000000000009</v>
      </c>
      <c r="H138">
        <f t="shared" si="5"/>
        <v>8.0200000000000014</v>
      </c>
      <c r="I138" t="s">
        <v>74</v>
      </c>
      <c r="J138" t="s">
        <v>75</v>
      </c>
      <c r="K138" t="s">
        <v>48</v>
      </c>
    </row>
    <row r="139" spans="1:11">
      <c r="A139" s="33" t="s">
        <v>67</v>
      </c>
      <c r="B139" s="34">
        <v>1138</v>
      </c>
      <c r="C139">
        <v>8722</v>
      </c>
      <c r="D139" t="s">
        <v>51</v>
      </c>
      <c r="E139" s="3">
        <v>344</v>
      </c>
      <c r="F139" s="3">
        <v>502</v>
      </c>
      <c r="G139" s="3">
        <f t="shared" si="4"/>
        <v>158</v>
      </c>
      <c r="H139">
        <f t="shared" si="5"/>
        <v>31.6</v>
      </c>
      <c r="I139" t="s">
        <v>72</v>
      </c>
      <c r="J139" t="s">
        <v>73</v>
      </c>
      <c r="K139" t="s">
        <v>59</v>
      </c>
    </row>
    <row r="140" spans="1:11">
      <c r="A140" s="33" t="s">
        <v>67</v>
      </c>
      <c r="B140" s="34">
        <v>1139</v>
      </c>
      <c r="C140">
        <v>4421</v>
      </c>
      <c r="D140" t="s">
        <v>54</v>
      </c>
      <c r="E140" s="3">
        <v>45</v>
      </c>
      <c r="F140" s="3">
        <v>87</v>
      </c>
      <c r="G140" s="3">
        <f t="shared" si="4"/>
        <v>42</v>
      </c>
      <c r="H140">
        <f t="shared" si="5"/>
        <v>8.4</v>
      </c>
      <c r="I140" t="s">
        <v>76</v>
      </c>
      <c r="J140" t="s">
        <v>77</v>
      </c>
      <c r="K140" t="s">
        <v>48</v>
      </c>
    </row>
    <row r="141" spans="1:11">
      <c r="A141" s="33" t="s">
        <v>67</v>
      </c>
      <c r="B141" s="34">
        <v>1140</v>
      </c>
      <c r="C141">
        <v>4421</v>
      </c>
      <c r="D141" t="s">
        <v>54</v>
      </c>
      <c r="E141" s="3">
        <v>45</v>
      </c>
      <c r="F141" s="3">
        <v>87</v>
      </c>
      <c r="G141" s="3">
        <f t="shared" si="4"/>
        <v>42</v>
      </c>
      <c r="H141">
        <f t="shared" si="5"/>
        <v>8.4</v>
      </c>
      <c r="I141" t="s">
        <v>74</v>
      </c>
      <c r="J141" t="s">
        <v>75</v>
      </c>
      <c r="K141" t="s">
        <v>58</v>
      </c>
    </row>
    <row r="142" spans="1:11">
      <c r="A142" s="33" t="s">
        <v>67</v>
      </c>
      <c r="B142" s="34">
        <v>1141</v>
      </c>
      <c r="C142">
        <v>9212</v>
      </c>
      <c r="D142" t="s">
        <v>55</v>
      </c>
      <c r="E142" s="3">
        <v>4</v>
      </c>
      <c r="F142" s="3">
        <v>7</v>
      </c>
      <c r="G142" s="3">
        <f t="shared" si="4"/>
        <v>3</v>
      </c>
      <c r="H142">
        <f t="shared" si="5"/>
        <v>0</v>
      </c>
      <c r="I142" t="s">
        <v>74</v>
      </c>
      <c r="J142" t="s">
        <v>75</v>
      </c>
      <c r="K142" t="s">
        <v>50</v>
      </c>
    </row>
    <row r="143" spans="1:11">
      <c r="A143" s="33" t="s">
        <v>68</v>
      </c>
      <c r="B143" s="34">
        <v>1142</v>
      </c>
      <c r="C143">
        <v>2242</v>
      </c>
      <c r="D143" t="s">
        <v>57</v>
      </c>
      <c r="E143" s="3">
        <v>60</v>
      </c>
      <c r="F143" s="3">
        <v>124</v>
      </c>
      <c r="G143" s="3">
        <f t="shared" si="4"/>
        <v>64</v>
      </c>
      <c r="H143">
        <f t="shared" si="5"/>
        <v>12.8</v>
      </c>
      <c r="I143" t="s">
        <v>74</v>
      </c>
      <c r="J143" t="s">
        <v>75</v>
      </c>
      <c r="K143" t="s">
        <v>58</v>
      </c>
    </row>
    <row r="144" spans="1:11">
      <c r="A144" s="33" t="s">
        <v>68</v>
      </c>
      <c r="B144" s="34">
        <v>1143</v>
      </c>
      <c r="C144">
        <v>9822</v>
      </c>
      <c r="D144" t="s">
        <v>45</v>
      </c>
      <c r="E144" s="3">
        <v>58.3</v>
      </c>
      <c r="F144" s="3">
        <v>98.4</v>
      </c>
      <c r="G144" s="3">
        <f t="shared" si="4"/>
        <v>40.100000000000009</v>
      </c>
      <c r="H144">
        <f t="shared" si="5"/>
        <v>8.0200000000000014</v>
      </c>
      <c r="I144" t="s">
        <v>78</v>
      </c>
      <c r="J144" t="s">
        <v>79</v>
      </c>
      <c r="K144" t="s">
        <v>50</v>
      </c>
    </row>
    <row r="145" spans="1:11">
      <c r="A145" s="33" t="s">
        <v>68</v>
      </c>
      <c r="B145" s="34">
        <v>1144</v>
      </c>
      <c r="C145">
        <v>2242</v>
      </c>
      <c r="D145" t="s">
        <v>57</v>
      </c>
      <c r="E145" s="3">
        <v>60</v>
      </c>
      <c r="F145" s="3">
        <v>124</v>
      </c>
      <c r="G145" s="3">
        <f t="shared" si="4"/>
        <v>64</v>
      </c>
      <c r="H145">
        <f t="shared" si="5"/>
        <v>12.8</v>
      </c>
      <c r="I145" t="s">
        <v>78</v>
      </c>
      <c r="J145" t="s">
        <v>79</v>
      </c>
      <c r="K145" t="s">
        <v>48</v>
      </c>
    </row>
    <row r="146" spans="1:11">
      <c r="A146" s="33" t="s">
        <v>68</v>
      </c>
      <c r="B146" s="34">
        <v>1145</v>
      </c>
      <c r="C146">
        <v>4421</v>
      </c>
      <c r="D146" t="s">
        <v>54</v>
      </c>
      <c r="E146" s="3">
        <v>45</v>
      </c>
      <c r="F146" s="3">
        <v>87</v>
      </c>
      <c r="G146" s="3">
        <f t="shared" si="4"/>
        <v>42</v>
      </c>
      <c r="H146">
        <f t="shared" si="5"/>
        <v>8.4</v>
      </c>
      <c r="I146" t="s">
        <v>78</v>
      </c>
      <c r="J146" t="s">
        <v>79</v>
      </c>
      <c r="K146" t="s">
        <v>46</v>
      </c>
    </row>
    <row r="147" spans="1:11">
      <c r="A147" s="33" t="s">
        <v>68</v>
      </c>
      <c r="B147" s="34">
        <v>1146</v>
      </c>
      <c r="C147">
        <v>8722</v>
      </c>
      <c r="D147" t="s">
        <v>51</v>
      </c>
      <c r="E147" s="3">
        <v>344</v>
      </c>
      <c r="F147" s="3">
        <v>502</v>
      </c>
      <c r="G147" s="3">
        <f t="shared" si="4"/>
        <v>158</v>
      </c>
      <c r="H147">
        <f t="shared" si="5"/>
        <v>31.6</v>
      </c>
      <c r="I147" t="s">
        <v>78</v>
      </c>
      <c r="J147" t="s">
        <v>79</v>
      </c>
      <c r="K147" t="s">
        <v>58</v>
      </c>
    </row>
    <row r="148" spans="1:11">
      <c r="A148" s="33" t="s">
        <v>68</v>
      </c>
      <c r="B148" s="34">
        <v>1147</v>
      </c>
      <c r="C148">
        <v>9822</v>
      </c>
      <c r="D148" t="s">
        <v>45</v>
      </c>
      <c r="E148" s="3">
        <v>58.3</v>
      </c>
      <c r="F148" s="3">
        <v>98.4</v>
      </c>
      <c r="G148" s="3">
        <f t="shared" si="4"/>
        <v>40.100000000000009</v>
      </c>
      <c r="H148">
        <f t="shared" si="5"/>
        <v>8.0200000000000014</v>
      </c>
      <c r="I148" t="s">
        <v>72</v>
      </c>
      <c r="J148" t="s">
        <v>73</v>
      </c>
      <c r="K148" t="s">
        <v>48</v>
      </c>
    </row>
    <row r="149" spans="1:11">
      <c r="A149" s="33" t="s">
        <v>68</v>
      </c>
      <c r="B149" s="34">
        <v>1148</v>
      </c>
      <c r="C149">
        <v>9212</v>
      </c>
      <c r="D149" t="s">
        <v>55</v>
      </c>
      <c r="E149" s="3">
        <v>4</v>
      </c>
      <c r="F149" s="3">
        <v>7</v>
      </c>
      <c r="G149" s="3">
        <f t="shared" si="4"/>
        <v>3</v>
      </c>
      <c r="H149">
        <f t="shared" si="5"/>
        <v>0</v>
      </c>
      <c r="I149" t="s">
        <v>76</v>
      </c>
      <c r="J149" t="s">
        <v>77</v>
      </c>
      <c r="K149" t="s">
        <v>50</v>
      </c>
    </row>
    <row r="150" spans="1:11">
      <c r="A150" s="33" t="s">
        <v>68</v>
      </c>
      <c r="B150" s="34">
        <v>1149</v>
      </c>
      <c r="C150">
        <v>8722</v>
      </c>
      <c r="D150" t="s">
        <v>51</v>
      </c>
      <c r="E150" s="3">
        <v>344</v>
      </c>
      <c r="F150" s="3">
        <v>502</v>
      </c>
      <c r="G150" s="3">
        <f t="shared" si="4"/>
        <v>158</v>
      </c>
      <c r="H150">
        <f t="shared" si="5"/>
        <v>31.6</v>
      </c>
      <c r="I150" t="s">
        <v>72</v>
      </c>
      <c r="J150" t="s">
        <v>73</v>
      </c>
      <c r="K150" t="s">
        <v>50</v>
      </c>
    </row>
    <row r="151" spans="1:11">
      <c r="A151" s="33" t="s">
        <v>69</v>
      </c>
      <c r="B151" s="34">
        <v>1150</v>
      </c>
      <c r="C151">
        <v>2242</v>
      </c>
      <c r="D151" t="s">
        <v>57</v>
      </c>
      <c r="E151" s="3">
        <v>60</v>
      </c>
      <c r="F151" s="3">
        <v>124</v>
      </c>
      <c r="G151" s="3">
        <f t="shared" si="4"/>
        <v>64</v>
      </c>
      <c r="H151">
        <f t="shared" si="5"/>
        <v>12.8</v>
      </c>
      <c r="I151" t="s">
        <v>76</v>
      </c>
      <c r="J151" t="s">
        <v>77</v>
      </c>
      <c r="K151" t="s">
        <v>59</v>
      </c>
    </row>
    <row r="152" spans="1:11">
      <c r="A152" s="33" t="s">
        <v>69</v>
      </c>
      <c r="B152" s="34">
        <v>1151</v>
      </c>
      <c r="C152">
        <v>2242</v>
      </c>
      <c r="D152" t="s">
        <v>57</v>
      </c>
      <c r="E152" s="3">
        <v>60</v>
      </c>
      <c r="F152" s="3">
        <v>124</v>
      </c>
      <c r="G152" s="3">
        <f t="shared" si="4"/>
        <v>64</v>
      </c>
      <c r="H152">
        <f t="shared" si="5"/>
        <v>12.8</v>
      </c>
      <c r="I152" t="s">
        <v>74</v>
      </c>
      <c r="J152" t="s">
        <v>75</v>
      </c>
      <c r="K152" t="s">
        <v>48</v>
      </c>
    </row>
    <row r="153" spans="1:11">
      <c r="A153" s="33" t="s">
        <v>69</v>
      </c>
      <c r="B153" s="34">
        <v>1152</v>
      </c>
      <c r="C153">
        <v>4421</v>
      </c>
      <c r="D153" t="s">
        <v>54</v>
      </c>
      <c r="E153" s="3">
        <v>45</v>
      </c>
      <c r="F153" s="3">
        <v>87</v>
      </c>
      <c r="G153" s="3">
        <f t="shared" si="4"/>
        <v>42</v>
      </c>
      <c r="H153">
        <f t="shared" si="5"/>
        <v>8.4</v>
      </c>
      <c r="I153" t="s">
        <v>72</v>
      </c>
      <c r="J153" t="s">
        <v>73</v>
      </c>
      <c r="K153" t="s">
        <v>58</v>
      </c>
    </row>
    <row r="154" spans="1:11">
      <c r="A154" s="33" t="s">
        <v>69</v>
      </c>
      <c r="B154" s="34">
        <v>1153</v>
      </c>
      <c r="C154">
        <v>8722</v>
      </c>
      <c r="D154" t="s">
        <v>51</v>
      </c>
      <c r="E154" s="3">
        <v>344</v>
      </c>
      <c r="F154" s="3">
        <v>502</v>
      </c>
      <c r="G154" s="3">
        <f t="shared" si="4"/>
        <v>158</v>
      </c>
      <c r="H154">
        <f t="shared" si="5"/>
        <v>31.6</v>
      </c>
      <c r="I154" t="s">
        <v>76</v>
      </c>
      <c r="J154" t="s">
        <v>77</v>
      </c>
      <c r="K154" t="s">
        <v>50</v>
      </c>
    </row>
    <row r="155" spans="1:11">
      <c r="A155" s="33" t="s">
        <v>69</v>
      </c>
      <c r="B155" s="34">
        <v>1154</v>
      </c>
      <c r="C155">
        <v>9822</v>
      </c>
      <c r="D155" t="s">
        <v>45</v>
      </c>
      <c r="E155" s="3">
        <v>58.3</v>
      </c>
      <c r="F155" s="3">
        <v>98.4</v>
      </c>
      <c r="G155" s="3">
        <f t="shared" si="4"/>
        <v>40.100000000000009</v>
      </c>
      <c r="H155">
        <f t="shared" si="5"/>
        <v>8.0200000000000014</v>
      </c>
      <c r="I155" t="s">
        <v>74</v>
      </c>
      <c r="J155" t="s">
        <v>75</v>
      </c>
      <c r="K155" t="s">
        <v>58</v>
      </c>
    </row>
    <row r="156" spans="1:11">
      <c r="A156" s="33" t="s">
        <v>69</v>
      </c>
      <c r="B156" s="34">
        <v>1155</v>
      </c>
      <c r="C156">
        <v>4421</v>
      </c>
      <c r="D156" t="s">
        <v>54</v>
      </c>
      <c r="E156" s="3">
        <v>45</v>
      </c>
      <c r="F156" s="3">
        <v>87</v>
      </c>
      <c r="G156" s="3">
        <f t="shared" si="4"/>
        <v>42</v>
      </c>
      <c r="H156">
        <f t="shared" si="5"/>
        <v>8.4</v>
      </c>
      <c r="I156" t="s">
        <v>76</v>
      </c>
      <c r="J156" t="s">
        <v>77</v>
      </c>
      <c r="K156" t="s">
        <v>50</v>
      </c>
    </row>
    <row r="157" spans="1:11">
      <c r="A157" s="33" t="s">
        <v>69</v>
      </c>
      <c r="B157" s="34">
        <v>1156</v>
      </c>
      <c r="C157">
        <v>2242</v>
      </c>
      <c r="D157" t="s">
        <v>57</v>
      </c>
      <c r="E157" s="3">
        <v>60</v>
      </c>
      <c r="F157" s="3">
        <v>124</v>
      </c>
      <c r="G157" s="3">
        <f t="shared" si="4"/>
        <v>64</v>
      </c>
      <c r="H157">
        <f t="shared" si="5"/>
        <v>12.8</v>
      </c>
      <c r="I157" t="s">
        <v>76</v>
      </c>
      <c r="J157" t="s">
        <v>77</v>
      </c>
      <c r="K157" t="s">
        <v>48</v>
      </c>
    </row>
    <row r="158" spans="1:11">
      <c r="A158" s="33" t="s">
        <v>69</v>
      </c>
      <c r="B158" s="34">
        <v>1157</v>
      </c>
      <c r="C158">
        <v>9212</v>
      </c>
      <c r="D158" t="s">
        <v>55</v>
      </c>
      <c r="E158" s="3">
        <v>4</v>
      </c>
      <c r="F158" s="3">
        <v>7</v>
      </c>
      <c r="G158" s="3">
        <f t="shared" si="4"/>
        <v>3</v>
      </c>
      <c r="H158">
        <f t="shared" si="5"/>
        <v>0</v>
      </c>
      <c r="I158" t="s">
        <v>76</v>
      </c>
      <c r="J158" t="s">
        <v>77</v>
      </c>
      <c r="K158" t="s">
        <v>46</v>
      </c>
    </row>
    <row r="159" spans="1:11">
      <c r="A159" s="33" t="s">
        <v>70</v>
      </c>
      <c r="B159" s="34">
        <v>1158</v>
      </c>
      <c r="C159">
        <v>8722</v>
      </c>
      <c r="D159" t="s">
        <v>51</v>
      </c>
      <c r="E159" s="3">
        <v>344</v>
      </c>
      <c r="F159" s="3">
        <v>502</v>
      </c>
      <c r="G159" s="3">
        <f t="shared" si="4"/>
        <v>158</v>
      </c>
      <c r="H159">
        <f t="shared" si="5"/>
        <v>31.6</v>
      </c>
      <c r="I159" t="s">
        <v>72</v>
      </c>
      <c r="J159" t="s">
        <v>73</v>
      </c>
      <c r="K159" t="s">
        <v>58</v>
      </c>
    </row>
    <row r="160" spans="1:11">
      <c r="A160" s="33" t="s">
        <v>70</v>
      </c>
      <c r="B160" s="34">
        <v>1159</v>
      </c>
      <c r="C160">
        <v>6622</v>
      </c>
      <c r="D160" t="s">
        <v>62</v>
      </c>
      <c r="E160" s="3">
        <v>42</v>
      </c>
      <c r="F160" s="3">
        <v>77</v>
      </c>
      <c r="G160" s="3">
        <f t="shared" si="4"/>
        <v>35</v>
      </c>
      <c r="H160">
        <f t="shared" si="5"/>
        <v>7</v>
      </c>
      <c r="I160" t="s">
        <v>76</v>
      </c>
      <c r="J160" t="s">
        <v>77</v>
      </c>
      <c r="K160" t="s">
        <v>48</v>
      </c>
    </row>
    <row r="161" spans="1:11">
      <c r="A161" s="33" t="s">
        <v>70</v>
      </c>
      <c r="B161" s="34">
        <v>1160</v>
      </c>
      <c r="C161">
        <v>9822</v>
      </c>
      <c r="D161" t="s">
        <v>45</v>
      </c>
      <c r="E161" s="3">
        <v>58.3</v>
      </c>
      <c r="F161" s="3">
        <v>98.4</v>
      </c>
      <c r="G161" s="3">
        <f t="shared" si="4"/>
        <v>40.100000000000009</v>
      </c>
      <c r="H161">
        <f t="shared" si="5"/>
        <v>8.0200000000000014</v>
      </c>
      <c r="I161" t="s">
        <v>78</v>
      </c>
      <c r="J161" t="s">
        <v>79</v>
      </c>
      <c r="K161" t="s">
        <v>58</v>
      </c>
    </row>
    <row r="162" spans="1:11">
      <c r="A162" s="33" t="s">
        <v>70</v>
      </c>
      <c r="B162" s="34">
        <v>1161</v>
      </c>
      <c r="C162">
        <v>4421</v>
      </c>
      <c r="D162" t="s">
        <v>54</v>
      </c>
      <c r="E162" s="3">
        <v>45</v>
      </c>
      <c r="F162" s="3">
        <v>87</v>
      </c>
      <c r="G162" s="3">
        <f t="shared" si="4"/>
        <v>42</v>
      </c>
      <c r="H162">
        <f t="shared" si="5"/>
        <v>8.4</v>
      </c>
      <c r="I162" t="s">
        <v>74</v>
      </c>
      <c r="J162" t="s">
        <v>75</v>
      </c>
      <c r="K162" t="s">
        <v>48</v>
      </c>
    </row>
    <row r="163" spans="1:11">
      <c r="A163" s="33" t="s">
        <v>70</v>
      </c>
      <c r="B163" s="34">
        <v>1162</v>
      </c>
      <c r="C163">
        <v>9212</v>
      </c>
      <c r="D163" t="s">
        <v>55</v>
      </c>
      <c r="E163" s="3">
        <v>4</v>
      </c>
      <c r="F163" s="3">
        <v>7</v>
      </c>
      <c r="G163" s="3">
        <f t="shared" si="4"/>
        <v>3</v>
      </c>
      <c r="H163">
        <f t="shared" si="5"/>
        <v>0</v>
      </c>
      <c r="I163" t="s">
        <v>72</v>
      </c>
      <c r="J163" t="s">
        <v>73</v>
      </c>
      <c r="K163" t="s">
        <v>50</v>
      </c>
    </row>
    <row r="164" spans="1:11">
      <c r="A164" s="33" t="s">
        <v>70</v>
      </c>
      <c r="B164" s="34">
        <v>1163</v>
      </c>
      <c r="C164">
        <v>9212</v>
      </c>
      <c r="D164" t="s">
        <v>55</v>
      </c>
      <c r="E164" s="3">
        <v>4</v>
      </c>
      <c r="F164" s="3">
        <v>7</v>
      </c>
      <c r="G164" s="3">
        <f t="shared" si="4"/>
        <v>3</v>
      </c>
      <c r="H164">
        <f t="shared" si="5"/>
        <v>0</v>
      </c>
      <c r="I164" t="s">
        <v>76</v>
      </c>
      <c r="J164" t="s">
        <v>77</v>
      </c>
      <c r="K164" t="s">
        <v>48</v>
      </c>
    </row>
    <row r="165" spans="1:11">
      <c r="A165" s="33" t="s">
        <v>70</v>
      </c>
      <c r="B165" s="34">
        <v>1164</v>
      </c>
      <c r="C165">
        <v>9822</v>
      </c>
      <c r="D165" t="s">
        <v>45</v>
      </c>
      <c r="E165" s="3">
        <v>58.3</v>
      </c>
      <c r="F165" s="3">
        <v>98.4</v>
      </c>
      <c r="G165" s="3">
        <f t="shared" si="4"/>
        <v>40.100000000000009</v>
      </c>
      <c r="H165">
        <f t="shared" si="5"/>
        <v>8.0200000000000014</v>
      </c>
      <c r="I165" t="s">
        <v>76</v>
      </c>
      <c r="J165" t="s">
        <v>77</v>
      </c>
      <c r="K165" t="s">
        <v>50</v>
      </c>
    </row>
    <row r="166" spans="1:11">
      <c r="A166" s="33" t="s">
        <v>70</v>
      </c>
      <c r="B166" s="34">
        <v>1165</v>
      </c>
      <c r="C166">
        <v>9822</v>
      </c>
      <c r="D166" t="s">
        <v>45</v>
      </c>
      <c r="E166" s="3">
        <v>58.3</v>
      </c>
      <c r="F166" s="3">
        <v>98.4</v>
      </c>
      <c r="G166" s="3">
        <f t="shared" si="4"/>
        <v>40.100000000000009</v>
      </c>
      <c r="H166">
        <f t="shared" si="5"/>
        <v>8.0200000000000014</v>
      </c>
      <c r="I166" t="s">
        <v>76</v>
      </c>
      <c r="J166" t="s">
        <v>77</v>
      </c>
      <c r="K166" t="s">
        <v>50</v>
      </c>
    </row>
    <row r="167" spans="1:11">
      <c r="A167" s="33" t="s">
        <v>70</v>
      </c>
      <c r="B167" s="34">
        <v>1166</v>
      </c>
      <c r="C167">
        <v>8722</v>
      </c>
      <c r="D167" t="s">
        <v>51</v>
      </c>
      <c r="E167" s="3">
        <v>344</v>
      </c>
      <c r="F167" s="3">
        <v>502</v>
      </c>
      <c r="G167" s="3">
        <f t="shared" si="4"/>
        <v>158</v>
      </c>
      <c r="H167">
        <f t="shared" si="5"/>
        <v>31.6</v>
      </c>
      <c r="I167" t="s">
        <v>76</v>
      </c>
      <c r="J167" t="s">
        <v>77</v>
      </c>
      <c r="K167" t="s">
        <v>58</v>
      </c>
    </row>
    <row r="168" spans="1:11">
      <c r="A168" s="33" t="s">
        <v>71</v>
      </c>
      <c r="B168" s="34">
        <v>1167</v>
      </c>
      <c r="C168">
        <v>2242</v>
      </c>
      <c r="D168" t="s">
        <v>57</v>
      </c>
      <c r="E168" s="3">
        <v>60</v>
      </c>
      <c r="F168" s="3">
        <v>124</v>
      </c>
      <c r="G168" s="3">
        <f t="shared" si="4"/>
        <v>64</v>
      </c>
      <c r="H168">
        <f t="shared" si="5"/>
        <v>12.8</v>
      </c>
      <c r="I168" t="s">
        <v>76</v>
      </c>
      <c r="J168" t="s">
        <v>77</v>
      </c>
      <c r="K168" t="s">
        <v>46</v>
      </c>
    </row>
    <row r="169" spans="1:11">
      <c r="A169" s="33" t="s">
        <v>71</v>
      </c>
      <c r="B169" s="34">
        <v>1168</v>
      </c>
      <c r="C169">
        <v>9822</v>
      </c>
      <c r="D169" t="s">
        <v>45</v>
      </c>
      <c r="E169" s="3">
        <v>58.3</v>
      </c>
      <c r="F169" s="3">
        <v>98.4</v>
      </c>
      <c r="G169" s="3">
        <f t="shared" si="4"/>
        <v>40.100000000000009</v>
      </c>
      <c r="H169">
        <f t="shared" si="5"/>
        <v>8.0200000000000014</v>
      </c>
      <c r="I169" t="s">
        <v>76</v>
      </c>
      <c r="J169" t="s">
        <v>77</v>
      </c>
      <c r="K169" t="s">
        <v>48</v>
      </c>
    </row>
    <row r="170" spans="1:11">
      <c r="A170" s="33" t="s">
        <v>71</v>
      </c>
      <c r="B170" s="34">
        <v>1169</v>
      </c>
      <c r="C170">
        <v>8722</v>
      </c>
      <c r="D170" t="s">
        <v>51</v>
      </c>
      <c r="E170" s="3">
        <v>344</v>
      </c>
      <c r="F170" s="3">
        <v>502</v>
      </c>
      <c r="G170" s="3">
        <f t="shared" si="4"/>
        <v>158</v>
      </c>
      <c r="H170">
        <f t="shared" si="5"/>
        <v>31.6</v>
      </c>
      <c r="I170" t="s">
        <v>76</v>
      </c>
      <c r="J170" t="s">
        <v>77</v>
      </c>
      <c r="K170" t="s">
        <v>59</v>
      </c>
    </row>
    <row r="171" spans="1:11">
      <c r="A171" s="33" t="s">
        <v>71</v>
      </c>
      <c r="B171" s="34">
        <v>1170</v>
      </c>
      <c r="C171">
        <v>4421</v>
      </c>
      <c r="D171" t="s">
        <v>54</v>
      </c>
      <c r="E171" s="3">
        <v>45</v>
      </c>
      <c r="F171" s="3">
        <v>87</v>
      </c>
      <c r="G171" s="3">
        <f t="shared" si="4"/>
        <v>42</v>
      </c>
      <c r="H171">
        <f t="shared" si="5"/>
        <v>8.4</v>
      </c>
      <c r="I171" t="s">
        <v>72</v>
      </c>
      <c r="J171" t="s">
        <v>73</v>
      </c>
      <c r="K171" t="s">
        <v>48</v>
      </c>
    </row>
    <row r="172" spans="1:11">
      <c r="A172" s="33" t="s">
        <v>71</v>
      </c>
      <c r="B172" s="34">
        <v>1171</v>
      </c>
      <c r="C172">
        <v>4421</v>
      </c>
      <c r="D172" t="s">
        <v>54</v>
      </c>
      <c r="E172" s="3">
        <v>45</v>
      </c>
      <c r="F172" s="3">
        <v>87</v>
      </c>
      <c r="G172" s="3">
        <f t="shared" si="4"/>
        <v>42</v>
      </c>
      <c r="H172">
        <f t="shared" si="5"/>
        <v>8.4</v>
      </c>
      <c r="I172" t="s">
        <v>74</v>
      </c>
      <c r="J172" t="s">
        <v>75</v>
      </c>
      <c r="K172" t="s">
        <v>58</v>
      </c>
    </row>
    <row r="174" spans="1:11">
      <c r="D174" t="s">
        <v>82</v>
      </c>
      <c r="G174" s="3">
        <f>SUM(G2:G172)</f>
        <v>6356.7000000000025</v>
      </c>
    </row>
    <row r="175" spans="1:11">
      <c r="D175" t="s">
        <v>83</v>
      </c>
      <c r="G175" s="3">
        <f>SUMIF(G2:G172,"&gt;20")</f>
        <v>5971.1000000000022</v>
      </c>
    </row>
    <row r="176" spans="1:11">
      <c r="D176" t="s">
        <v>84</v>
      </c>
      <c r="G176" s="3">
        <f>SUMIF(G2:G172,"&lt;=20")</f>
        <v>385.59999999999991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74"/>
  <sheetViews>
    <sheetView topLeftCell="A49" workbookViewId="0">
      <selection activeCell="O58" sqref="O58"/>
    </sheetView>
  </sheetViews>
  <sheetFormatPr defaultRowHeight="14.5"/>
  <cols>
    <col min="1" max="1" width="14.81640625" customWidth="1"/>
    <col min="3" max="3" width="14.453125" customWidth="1"/>
    <col min="8" max="8" width="9.36328125" bestFit="1" customWidth="1"/>
    <col min="9" max="9" width="8.81640625" bestFit="1" customWidth="1"/>
    <col min="13" max="13" width="11.54296875" customWidth="1"/>
    <col min="14" max="14" width="20.08984375" customWidth="1"/>
    <col min="19" max="19" width="2.08984375" customWidth="1"/>
  </cols>
  <sheetData>
    <row r="1" spans="1:14" ht="43.5">
      <c r="A1" s="42" t="s">
        <v>213</v>
      </c>
      <c r="B1" s="42" t="s">
        <v>212</v>
      </c>
      <c r="C1" s="42" t="s">
        <v>211</v>
      </c>
      <c r="D1" s="42" t="s">
        <v>210</v>
      </c>
      <c r="E1" s="42" t="s">
        <v>209</v>
      </c>
      <c r="F1" s="42" t="s">
        <v>208</v>
      </c>
      <c r="G1" s="42" t="s">
        <v>207</v>
      </c>
      <c r="H1" s="42" t="s">
        <v>206</v>
      </c>
      <c r="I1" s="42" t="s">
        <v>205</v>
      </c>
      <c r="J1" s="42" t="s">
        <v>204</v>
      </c>
      <c r="K1" s="42" t="s">
        <v>203</v>
      </c>
      <c r="L1" s="42" t="s">
        <v>202</v>
      </c>
      <c r="M1" s="42" t="s">
        <v>201</v>
      </c>
      <c r="N1" s="42" t="s">
        <v>200</v>
      </c>
    </row>
    <row r="2" spans="1:14">
      <c r="A2" t="s">
        <v>199</v>
      </c>
      <c r="B2" t="str">
        <f t="shared" ref="B2:B33" si="0">LEFT(A2,2)</f>
        <v>FD</v>
      </c>
      <c r="C2" t="str">
        <f t="shared" ref="C2:C33" si="1">VLOOKUP(B2,A$55:B$60,2)</f>
        <v>ford</v>
      </c>
      <c r="D2" t="str">
        <f t="shared" ref="D2:D33" si="2">MID(A2,5,3)</f>
        <v>MTG</v>
      </c>
      <c r="E2" t="str">
        <f t="shared" ref="E2:E33" si="3">VLOOKUP(D2,D$55:E$65,2)</f>
        <v>mastang</v>
      </c>
      <c r="F2" t="str">
        <f t="shared" ref="F2:F33" si="4">MID(A2,3,2)</f>
        <v>06</v>
      </c>
      <c r="G2">
        <f t="shared" ref="G2:G33" si="5">IF(24-F2&lt;0,100+24-F2,24-F2)</f>
        <v>18</v>
      </c>
      <c r="H2" s="41">
        <v>40326.800000000003</v>
      </c>
      <c r="I2" s="41">
        <f t="shared" ref="I2:I33" si="6">H2/(G2+0.5)</f>
        <v>2179.8270270270273</v>
      </c>
      <c r="J2" t="s">
        <v>131</v>
      </c>
      <c r="K2" t="s">
        <v>77</v>
      </c>
      <c r="L2">
        <v>50000</v>
      </c>
      <c r="M2" t="str">
        <f t="shared" ref="M2:M33" si="7">IF(H2&lt;=L2,"y","not covered")</f>
        <v>y</v>
      </c>
      <c r="N2" t="str">
        <f t="shared" ref="N2:N33" si="8">CONCATENATE(B2,F2,D2,LEFT(J2,3),RIGHT(A2,3))</f>
        <v>FD06MTGBla001</v>
      </c>
    </row>
    <row r="3" spans="1:14">
      <c r="A3" t="s">
        <v>198</v>
      </c>
      <c r="B3" t="str">
        <f t="shared" si="0"/>
        <v>FD</v>
      </c>
      <c r="C3" t="str">
        <f t="shared" si="1"/>
        <v>ford</v>
      </c>
      <c r="D3" t="str">
        <f t="shared" si="2"/>
        <v>MTG</v>
      </c>
      <c r="E3" t="str">
        <f t="shared" si="3"/>
        <v>mastang</v>
      </c>
      <c r="F3" t="str">
        <f t="shared" si="4"/>
        <v>06</v>
      </c>
      <c r="G3">
        <f t="shared" si="5"/>
        <v>18</v>
      </c>
      <c r="H3" s="41">
        <v>44974.8</v>
      </c>
      <c r="I3" s="41">
        <f t="shared" si="6"/>
        <v>2431.0702702702706</v>
      </c>
      <c r="J3" t="s">
        <v>140</v>
      </c>
      <c r="K3" t="s">
        <v>133</v>
      </c>
      <c r="L3">
        <v>50000</v>
      </c>
      <c r="M3" t="str">
        <f t="shared" si="7"/>
        <v>y</v>
      </c>
      <c r="N3" t="str">
        <f t="shared" si="8"/>
        <v>FD06MTGWhi002</v>
      </c>
    </row>
    <row r="4" spans="1:14">
      <c r="A4" t="s">
        <v>197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mastang</v>
      </c>
      <c r="F4" t="str">
        <f t="shared" si="4"/>
        <v>08</v>
      </c>
      <c r="G4">
        <f t="shared" si="5"/>
        <v>16</v>
      </c>
      <c r="H4" s="41">
        <v>44946.5</v>
      </c>
      <c r="I4" s="41">
        <f t="shared" si="6"/>
        <v>2724.030303030303</v>
      </c>
      <c r="J4" t="s">
        <v>145</v>
      </c>
      <c r="K4" t="s">
        <v>163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>
      <c r="A5" t="s">
        <v>196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mastang</v>
      </c>
      <c r="F5" t="str">
        <f t="shared" si="4"/>
        <v>08</v>
      </c>
      <c r="G5">
        <f t="shared" si="5"/>
        <v>16</v>
      </c>
      <c r="H5" s="41">
        <v>37558.800000000003</v>
      </c>
      <c r="I5" s="41">
        <f t="shared" si="6"/>
        <v>2276.2909090909093</v>
      </c>
      <c r="J5" t="s">
        <v>131</v>
      </c>
      <c r="K5" t="s">
        <v>142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>
      <c r="A6" t="s">
        <v>195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mastang</v>
      </c>
      <c r="F6" t="str">
        <f t="shared" si="4"/>
        <v>08</v>
      </c>
      <c r="G6">
        <f t="shared" si="5"/>
        <v>16</v>
      </c>
      <c r="H6" s="41">
        <v>36438.5</v>
      </c>
      <c r="I6" s="41">
        <f t="shared" si="6"/>
        <v>2208.3939393939395</v>
      </c>
      <c r="J6" t="s">
        <v>140</v>
      </c>
      <c r="K6" t="s">
        <v>77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>
      <c r="A7" t="s">
        <v>194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civic</v>
      </c>
      <c r="F7" t="str">
        <f t="shared" si="4"/>
        <v>06</v>
      </c>
      <c r="G7">
        <f t="shared" si="5"/>
        <v>18</v>
      </c>
      <c r="H7" s="41">
        <v>46311.4</v>
      </c>
      <c r="I7" s="41">
        <f t="shared" si="6"/>
        <v>2503.3189189189188</v>
      </c>
      <c r="J7" t="s">
        <v>145</v>
      </c>
      <c r="K7" t="s">
        <v>127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>
      <c r="A8" t="s">
        <v>193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civic</v>
      </c>
      <c r="F8" t="str">
        <f t="shared" si="4"/>
        <v>06</v>
      </c>
      <c r="G8">
        <f t="shared" si="5"/>
        <v>18</v>
      </c>
      <c r="H8" s="41">
        <v>52229.5</v>
      </c>
      <c r="I8" s="41">
        <f t="shared" si="6"/>
        <v>2823.2162162162163</v>
      </c>
      <c r="J8" t="s">
        <v>145</v>
      </c>
      <c r="K8" t="s">
        <v>163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>
      <c r="A9" t="s">
        <v>192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civic</v>
      </c>
      <c r="F9" t="str">
        <f t="shared" si="4"/>
        <v>09</v>
      </c>
      <c r="G9">
        <f t="shared" si="5"/>
        <v>15</v>
      </c>
      <c r="H9" s="41">
        <v>35137</v>
      </c>
      <c r="I9" s="41">
        <f t="shared" si="6"/>
        <v>2266.9032258064517</v>
      </c>
      <c r="J9" t="s">
        <v>131</v>
      </c>
      <c r="K9" t="s">
        <v>158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>
      <c r="A10" t="s">
        <v>191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civic</v>
      </c>
      <c r="F10" t="str">
        <f t="shared" si="4"/>
        <v>13</v>
      </c>
      <c r="G10">
        <f t="shared" si="5"/>
        <v>11</v>
      </c>
      <c r="H10" s="41">
        <v>27637.1</v>
      </c>
      <c r="I10" s="41">
        <f t="shared" si="6"/>
        <v>2403.2260869565216</v>
      </c>
      <c r="J10" t="s">
        <v>131</v>
      </c>
      <c r="K10" t="s">
        <v>77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>
      <c r="A11" t="s">
        <v>190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civic</v>
      </c>
      <c r="F11" t="str">
        <f t="shared" si="4"/>
        <v>13</v>
      </c>
      <c r="G11">
        <f t="shared" si="5"/>
        <v>11</v>
      </c>
      <c r="H11" s="41">
        <v>27534.799999999999</v>
      </c>
      <c r="I11" s="41">
        <f t="shared" si="6"/>
        <v>2394.3304347826088</v>
      </c>
      <c r="J11" t="s">
        <v>140</v>
      </c>
      <c r="K11" t="s">
        <v>130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>
      <c r="A12" t="s">
        <v>189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civic</v>
      </c>
      <c r="F12" t="str">
        <f t="shared" si="4"/>
        <v>12</v>
      </c>
      <c r="G12">
        <f t="shared" si="5"/>
        <v>12</v>
      </c>
      <c r="H12" s="41">
        <v>19341.7</v>
      </c>
      <c r="I12" s="41">
        <f t="shared" si="6"/>
        <v>1547.336</v>
      </c>
      <c r="J12" t="s">
        <v>140</v>
      </c>
      <c r="K12" t="s">
        <v>188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>
      <c r="A13" t="s">
        <v>187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civic</v>
      </c>
      <c r="F13" t="str">
        <f t="shared" si="4"/>
        <v>13</v>
      </c>
      <c r="G13">
        <f t="shared" si="5"/>
        <v>11</v>
      </c>
      <c r="H13" s="41">
        <v>22521.599999999999</v>
      </c>
      <c r="I13" s="41">
        <f t="shared" si="6"/>
        <v>1958.3999999999999</v>
      </c>
      <c r="J13" t="s">
        <v>131</v>
      </c>
      <c r="K13" t="s">
        <v>147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>
      <c r="A14" t="s">
        <v>186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civic</v>
      </c>
      <c r="F14" t="str">
        <f t="shared" si="4"/>
        <v>13</v>
      </c>
      <c r="G14">
        <f t="shared" si="5"/>
        <v>11</v>
      </c>
      <c r="H14" s="41">
        <v>13682.9</v>
      </c>
      <c r="I14" s="41">
        <f t="shared" si="6"/>
        <v>1189.8173913043479</v>
      </c>
      <c r="J14" t="s">
        <v>131</v>
      </c>
      <c r="K14" t="s">
        <v>154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>
      <c r="A15" t="s">
        <v>185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civic</v>
      </c>
      <c r="F15" t="str">
        <f t="shared" si="4"/>
        <v>09</v>
      </c>
      <c r="G15">
        <f t="shared" si="5"/>
        <v>15</v>
      </c>
      <c r="H15" s="41">
        <v>28464.799999999999</v>
      </c>
      <c r="I15" s="41">
        <f t="shared" si="6"/>
        <v>1836.4387096774194</v>
      </c>
      <c r="J15" t="s">
        <v>140</v>
      </c>
      <c r="K15" t="s">
        <v>170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>
      <c r="A16" t="s">
        <v>184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civic</v>
      </c>
      <c r="F16" t="str">
        <f t="shared" si="4"/>
        <v>12</v>
      </c>
      <c r="G16">
        <f t="shared" si="5"/>
        <v>12</v>
      </c>
      <c r="H16" s="41">
        <v>19421.099999999999</v>
      </c>
      <c r="I16" s="41">
        <f t="shared" si="6"/>
        <v>1553.6879999999999</v>
      </c>
      <c r="J16" t="s">
        <v>131</v>
      </c>
      <c r="K16" t="s">
        <v>137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>
      <c r="A17" t="s">
        <v>183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civic</v>
      </c>
      <c r="F17" t="str">
        <f t="shared" si="4"/>
        <v>14</v>
      </c>
      <c r="G17">
        <f t="shared" si="5"/>
        <v>10</v>
      </c>
      <c r="H17" s="41">
        <v>14289.6</v>
      </c>
      <c r="I17" s="41">
        <f t="shared" si="6"/>
        <v>1360.9142857142858</v>
      </c>
      <c r="J17" t="s">
        <v>140</v>
      </c>
      <c r="K17" t="s">
        <v>135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>
      <c r="A18" t="s">
        <v>182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14</v>
      </c>
      <c r="H18" s="41">
        <v>31144.400000000001</v>
      </c>
      <c r="I18" s="41">
        <f t="shared" si="6"/>
        <v>2147.8896551724138</v>
      </c>
      <c r="J18" t="s">
        <v>131</v>
      </c>
      <c r="K18" t="s">
        <v>144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>
      <c r="A19" t="s">
        <v>181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26</v>
      </c>
      <c r="H19" s="41">
        <v>83162.7</v>
      </c>
      <c r="I19" s="41">
        <f t="shared" si="6"/>
        <v>3138.2150943396227</v>
      </c>
      <c r="J19" t="s">
        <v>131</v>
      </c>
      <c r="K19" t="s">
        <v>170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>
      <c r="A20" t="s">
        <v>180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24</v>
      </c>
      <c r="H20" s="41">
        <v>80685.8</v>
      </c>
      <c r="I20" s="41">
        <f t="shared" si="6"/>
        <v>3293.2979591836738</v>
      </c>
      <c r="J20" t="s">
        <v>128</v>
      </c>
      <c r="K20" t="s">
        <v>147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>
      <c r="A21" t="s">
        <v>179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28</v>
      </c>
      <c r="H21" s="41">
        <v>114660.6</v>
      </c>
      <c r="I21" s="41">
        <f t="shared" si="6"/>
        <v>4023.1789473684212</v>
      </c>
      <c r="J21" t="s">
        <v>145</v>
      </c>
      <c r="K21" t="s">
        <v>160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>
      <c r="A22" t="s">
        <v>178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26</v>
      </c>
      <c r="H22" s="41">
        <v>93382.6</v>
      </c>
      <c r="I22" s="41">
        <f t="shared" si="6"/>
        <v>3523.8716981132079</v>
      </c>
      <c r="J22" t="s">
        <v>131</v>
      </c>
      <c r="K22" t="s">
        <v>156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>
      <c r="A23" t="s">
        <v>177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24</v>
      </c>
      <c r="H23" s="41">
        <v>85928</v>
      </c>
      <c r="I23" s="41">
        <f t="shared" si="6"/>
        <v>3507.2653061224491</v>
      </c>
      <c r="J23" t="s">
        <v>145</v>
      </c>
      <c r="K23" t="s">
        <v>127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>
      <c r="A24" t="s">
        <v>176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22</v>
      </c>
      <c r="H24" s="41">
        <v>67829.100000000006</v>
      </c>
      <c r="I24" s="41">
        <f t="shared" si="6"/>
        <v>3014.626666666667</v>
      </c>
      <c r="J24" t="s">
        <v>131</v>
      </c>
      <c r="K24" t="s">
        <v>77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>
      <c r="A25" t="s">
        <v>175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15</v>
      </c>
      <c r="H25" s="41">
        <v>48114.2</v>
      </c>
      <c r="I25" s="41">
        <f t="shared" si="6"/>
        <v>3104.1419354838708</v>
      </c>
      <c r="J25" t="s">
        <v>140</v>
      </c>
      <c r="K25" t="s">
        <v>158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>
      <c r="A26" t="s">
        <v>174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civic</v>
      </c>
      <c r="F26" t="str">
        <f t="shared" si="4"/>
        <v>02</v>
      </c>
      <c r="G26">
        <f t="shared" si="5"/>
        <v>22</v>
      </c>
      <c r="H26" s="41">
        <v>64467.4</v>
      </c>
      <c r="I26" s="41">
        <f t="shared" si="6"/>
        <v>2865.2177777777779</v>
      </c>
      <c r="J26" t="s">
        <v>138</v>
      </c>
      <c r="K26" t="s">
        <v>149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>
      <c r="A27" t="s">
        <v>173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civic</v>
      </c>
      <c r="F27" t="str">
        <f t="shared" si="4"/>
        <v>03</v>
      </c>
      <c r="G27">
        <f t="shared" si="5"/>
        <v>21</v>
      </c>
      <c r="H27" s="41">
        <v>73444.399999999994</v>
      </c>
      <c r="I27" s="41">
        <f t="shared" si="6"/>
        <v>3416.0186046511626</v>
      </c>
      <c r="J27" t="s">
        <v>131</v>
      </c>
      <c r="K27" t="s">
        <v>149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>
      <c r="A28" t="s">
        <v>172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civic</v>
      </c>
      <c r="F28" t="str">
        <f t="shared" si="4"/>
        <v>14</v>
      </c>
      <c r="G28">
        <f t="shared" si="5"/>
        <v>10</v>
      </c>
      <c r="H28" s="41">
        <v>17556.3</v>
      </c>
      <c r="I28" s="41">
        <f t="shared" si="6"/>
        <v>1672.0285714285715</v>
      </c>
      <c r="J28" t="s">
        <v>128</v>
      </c>
      <c r="K28" t="s">
        <v>130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>
      <c r="A29" t="s">
        <v>171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civic</v>
      </c>
      <c r="F29" t="str">
        <f t="shared" si="4"/>
        <v>12</v>
      </c>
      <c r="G29">
        <f t="shared" si="5"/>
        <v>12</v>
      </c>
      <c r="H29" s="41">
        <v>29601.9</v>
      </c>
      <c r="I29" s="41">
        <f t="shared" si="6"/>
        <v>2368.152</v>
      </c>
      <c r="J29" t="s">
        <v>131</v>
      </c>
      <c r="K29" t="s">
        <v>170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>
      <c r="A30" t="s">
        <v>169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12</v>
      </c>
      <c r="H30" s="41">
        <v>22128.2</v>
      </c>
      <c r="I30" s="41">
        <f t="shared" si="6"/>
        <v>1770.2560000000001</v>
      </c>
      <c r="J30" t="s">
        <v>128</v>
      </c>
      <c r="K30" t="s">
        <v>160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>
      <c r="A31" t="s">
        <v>168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25</v>
      </c>
      <c r="H31" s="41">
        <v>82374</v>
      </c>
      <c r="I31" s="41">
        <f t="shared" si="6"/>
        <v>3230.3529411764707</v>
      </c>
      <c r="J31" t="s">
        <v>140</v>
      </c>
      <c r="K31" t="s">
        <v>154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>
      <c r="A32" t="s">
        <v>167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23</v>
      </c>
      <c r="H32" s="41">
        <v>69891.899999999994</v>
      </c>
      <c r="I32" s="41">
        <f t="shared" si="6"/>
        <v>2974.1234042553187</v>
      </c>
      <c r="J32" t="s">
        <v>128</v>
      </c>
      <c r="K32" t="s">
        <v>142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>
      <c r="A33" t="s">
        <v>166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14</v>
      </c>
      <c r="H33" s="41">
        <v>22573</v>
      </c>
      <c r="I33" s="41">
        <f t="shared" si="6"/>
        <v>1556.7586206896551</v>
      </c>
      <c r="J33" t="s">
        <v>128</v>
      </c>
      <c r="K33" t="s">
        <v>135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>
      <c r="A34" t="s">
        <v>165</v>
      </c>
      <c r="B34" t="str">
        <f t="shared" ref="B34:B53" si="9">LEFT(A34,2)</f>
        <v>HO</v>
      </c>
      <c r="C34" t="str">
        <f t="shared" ref="C34:C53" si="10">VLOOKUP(B34,A$55:B$60,2)</f>
        <v>honda</v>
      </c>
      <c r="D34" t="str">
        <f t="shared" ref="D34:D53" si="11">MID(A34,5,3)</f>
        <v>CIV</v>
      </c>
      <c r="E34" t="str">
        <f t="shared" ref="E34:E53" si="12">VLOOKUP(D34,D$55:E$65,2)</f>
        <v>civic</v>
      </c>
      <c r="F34" t="str">
        <f t="shared" ref="F34:F53" si="13">MID(A34,3,2)</f>
        <v>10</v>
      </c>
      <c r="G34">
        <f t="shared" ref="G34:G53" si="14">IF(24-F34&lt;0,100+24-F34,24-F34)</f>
        <v>14</v>
      </c>
      <c r="H34" s="41">
        <v>33477.199999999997</v>
      </c>
      <c r="I34" s="41">
        <f t="shared" ref="I34:I53" si="15">H34/(G34+0.5)</f>
        <v>2308.7724137931032</v>
      </c>
      <c r="J34" t="s">
        <v>131</v>
      </c>
      <c r="K34" t="s">
        <v>156</v>
      </c>
      <c r="L34">
        <v>75000</v>
      </c>
      <c r="M34" t="str">
        <f t="shared" ref="M34:M53" si="16">IF(H34&lt;=L34,"y","not covered")</f>
        <v>y</v>
      </c>
      <c r="N34" t="str">
        <f t="shared" ref="N34:N53" si="17">CONCATENATE(B34,F34,D34,LEFT(J34,3),RIGHT(A34,3))</f>
        <v>HO10CIVBla033</v>
      </c>
    </row>
    <row r="35" spans="1:14">
      <c r="A35" t="s">
        <v>164</v>
      </c>
      <c r="B35" t="str">
        <f t="shared" si="9"/>
        <v>HO</v>
      </c>
      <c r="C35" t="str">
        <f t="shared" si="10"/>
        <v>honda</v>
      </c>
      <c r="D35" t="str">
        <f t="shared" si="11"/>
        <v>CIV</v>
      </c>
      <c r="E35" t="str">
        <f t="shared" si="12"/>
        <v>civic</v>
      </c>
      <c r="F35" t="str">
        <f t="shared" si="13"/>
        <v>11</v>
      </c>
      <c r="G35">
        <f t="shared" si="14"/>
        <v>13</v>
      </c>
      <c r="H35" s="41">
        <v>30555.3</v>
      </c>
      <c r="I35" s="41">
        <f t="shared" si="15"/>
        <v>2263.3555555555554</v>
      </c>
      <c r="J35" t="s">
        <v>131</v>
      </c>
      <c r="K35" t="s">
        <v>163</v>
      </c>
      <c r="L35">
        <v>75000</v>
      </c>
      <c r="M35" t="str">
        <f t="shared" si="16"/>
        <v>y</v>
      </c>
      <c r="N35" t="str">
        <f t="shared" si="17"/>
        <v>HO11CIVBla034</v>
      </c>
    </row>
    <row r="36" spans="1:14">
      <c r="A36" t="s">
        <v>162</v>
      </c>
      <c r="B36" t="str">
        <f t="shared" si="9"/>
        <v>HO</v>
      </c>
      <c r="C36" t="str">
        <f t="shared" si="10"/>
        <v>honda</v>
      </c>
      <c r="D36" t="str">
        <f t="shared" si="11"/>
        <v>CIV</v>
      </c>
      <c r="E36" t="str">
        <f t="shared" si="12"/>
        <v>civic</v>
      </c>
      <c r="F36" t="str">
        <f t="shared" si="13"/>
        <v>12</v>
      </c>
      <c r="G36">
        <f t="shared" si="14"/>
        <v>12</v>
      </c>
      <c r="H36" s="41">
        <v>24513.200000000001</v>
      </c>
      <c r="I36" s="41">
        <f t="shared" si="15"/>
        <v>1961.056</v>
      </c>
      <c r="J36" t="s">
        <v>131</v>
      </c>
      <c r="K36" t="s">
        <v>144</v>
      </c>
      <c r="L36">
        <v>75000</v>
      </c>
      <c r="M36" t="str">
        <f t="shared" si="16"/>
        <v>y</v>
      </c>
      <c r="N36" t="str">
        <f t="shared" si="17"/>
        <v>HO12CIVBla035</v>
      </c>
    </row>
    <row r="37" spans="1:14">
      <c r="A37" t="s">
        <v>161</v>
      </c>
      <c r="B37" t="str">
        <f t="shared" si="9"/>
        <v>HO</v>
      </c>
      <c r="C37" t="str">
        <f t="shared" si="10"/>
        <v>honda</v>
      </c>
      <c r="D37" t="str">
        <f t="shared" si="11"/>
        <v>CIV</v>
      </c>
      <c r="E37" t="str">
        <f t="shared" si="12"/>
        <v>civic</v>
      </c>
      <c r="F37" t="str">
        <f t="shared" si="13"/>
        <v>13</v>
      </c>
      <c r="G37">
        <f t="shared" si="14"/>
        <v>11</v>
      </c>
      <c r="H37" s="41">
        <v>13867.6</v>
      </c>
      <c r="I37" s="41">
        <f t="shared" si="15"/>
        <v>1205.8782608695653</v>
      </c>
      <c r="J37" t="s">
        <v>131</v>
      </c>
      <c r="K37" t="s">
        <v>160</v>
      </c>
      <c r="L37">
        <v>75000</v>
      </c>
      <c r="M37" t="str">
        <f t="shared" si="16"/>
        <v>y</v>
      </c>
      <c r="N37" t="str">
        <f t="shared" si="17"/>
        <v>HO13CIVBla036</v>
      </c>
    </row>
    <row r="38" spans="1:14">
      <c r="A38" t="s">
        <v>159</v>
      </c>
      <c r="B38" t="str">
        <f t="shared" si="9"/>
        <v>HO</v>
      </c>
      <c r="C38" t="str">
        <f t="shared" si="10"/>
        <v>honda</v>
      </c>
      <c r="D38" t="str">
        <f t="shared" si="11"/>
        <v>ODY</v>
      </c>
      <c r="E38" t="str">
        <f t="shared" si="12"/>
        <v>odyssey</v>
      </c>
      <c r="F38" t="str">
        <f t="shared" si="13"/>
        <v>05</v>
      </c>
      <c r="G38">
        <f t="shared" si="14"/>
        <v>19</v>
      </c>
      <c r="H38" s="41">
        <v>60389.5</v>
      </c>
      <c r="I38" s="41">
        <f t="shared" si="15"/>
        <v>3096.897435897436</v>
      </c>
      <c r="J38" t="s">
        <v>140</v>
      </c>
      <c r="K38" t="s">
        <v>158</v>
      </c>
      <c r="L38">
        <v>100000</v>
      </c>
      <c r="M38" t="str">
        <f t="shared" si="16"/>
        <v>y</v>
      </c>
      <c r="N38" t="str">
        <f t="shared" si="17"/>
        <v>HO05ODYWhi037</v>
      </c>
    </row>
    <row r="39" spans="1:14">
      <c r="A39" t="s">
        <v>157</v>
      </c>
      <c r="B39" t="str">
        <f t="shared" si="9"/>
        <v>HO</v>
      </c>
      <c r="C39" t="str">
        <f t="shared" si="10"/>
        <v>honda</v>
      </c>
      <c r="D39" t="str">
        <f t="shared" si="11"/>
        <v>ODY</v>
      </c>
      <c r="E39" t="str">
        <f t="shared" si="12"/>
        <v>odyssey</v>
      </c>
      <c r="F39" t="str">
        <f t="shared" si="13"/>
        <v>07</v>
      </c>
      <c r="G39">
        <f t="shared" si="14"/>
        <v>17</v>
      </c>
      <c r="H39" s="41">
        <v>50854.1</v>
      </c>
      <c r="I39" s="41">
        <f t="shared" si="15"/>
        <v>2905.9485714285715</v>
      </c>
      <c r="J39" t="s">
        <v>131</v>
      </c>
      <c r="K39" t="s">
        <v>156</v>
      </c>
      <c r="L39">
        <v>100000</v>
      </c>
      <c r="M39" t="str">
        <f t="shared" si="16"/>
        <v>y</v>
      </c>
      <c r="N39" t="str">
        <f t="shared" si="17"/>
        <v>HO07ODYBla038</v>
      </c>
    </row>
    <row r="40" spans="1:14">
      <c r="A40" t="s">
        <v>155</v>
      </c>
      <c r="B40" t="str">
        <f t="shared" si="9"/>
        <v>HO</v>
      </c>
      <c r="C40" t="str">
        <f t="shared" si="10"/>
        <v>honda</v>
      </c>
      <c r="D40" t="str">
        <f t="shared" si="11"/>
        <v>ODY</v>
      </c>
      <c r="E40" t="str">
        <f t="shared" si="12"/>
        <v>odyssey</v>
      </c>
      <c r="F40" t="str">
        <f t="shared" si="13"/>
        <v>08</v>
      </c>
      <c r="G40">
        <f t="shared" si="14"/>
        <v>16</v>
      </c>
      <c r="H40" s="41">
        <v>42504.6</v>
      </c>
      <c r="I40" s="41">
        <f t="shared" si="15"/>
        <v>2576.0363636363636</v>
      </c>
      <c r="J40" t="s">
        <v>140</v>
      </c>
      <c r="K40" t="s">
        <v>154</v>
      </c>
      <c r="L40">
        <v>100000</v>
      </c>
      <c r="M40" t="str">
        <f t="shared" si="16"/>
        <v>y</v>
      </c>
      <c r="N40" t="str">
        <f t="shared" si="17"/>
        <v>HO08ODYWhi039</v>
      </c>
    </row>
    <row r="41" spans="1:14">
      <c r="A41" t="s">
        <v>153</v>
      </c>
      <c r="B41" t="str">
        <f t="shared" si="9"/>
        <v>HO</v>
      </c>
      <c r="C41" t="str">
        <f t="shared" si="10"/>
        <v>honda</v>
      </c>
      <c r="D41" t="str">
        <f t="shared" si="11"/>
        <v>ODY</v>
      </c>
      <c r="E41" t="str">
        <f t="shared" si="12"/>
        <v>odyssey</v>
      </c>
      <c r="F41" t="str">
        <f t="shared" si="13"/>
        <v>01</v>
      </c>
      <c r="G41">
        <f t="shared" si="14"/>
        <v>23</v>
      </c>
      <c r="H41" s="41">
        <v>68658.899999999994</v>
      </c>
      <c r="I41" s="41">
        <f t="shared" si="15"/>
        <v>2921.6553191489361</v>
      </c>
      <c r="J41" t="s">
        <v>131</v>
      </c>
      <c r="K41" t="s">
        <v>77</v>
      </c>
      <c r="L41">
        <v>100000</v>
      </c>
      <c r="M41" t="str">
        <f t="shared" si="16"/>
        <v>y</v>
      </c>
      <c r="N41" t="str">
        <f t="shared" si="17"/>
        <v>HO01ODYBla040</v>
      </c>
    </row>
    <row r="42" spans="1:14">
      <c r="A42" t="s">
        <v>152</v>
      </c>
      <c r="B42" t="str">
        <f t="shared" si="9"/>
        <v>HO</v>
      </c>
      <c r="C42" t="str">
        <f t="shared" si="10"/>
        <v>honda</v>
      </c>
      <c r="D42" t="str">
        <f t="shared" si="11"/>
        <v>ODY</v>
      </c>
      <c r="E42" t="str">
        <f t="shared" si="12"/>
        <v>odyssey</v>
      </c>
      <c r="F42" t="str">
        <f t="shared" si="13"/>
        <v>14</v>
      </c>
      <c r="G42">
        <f t="shared" si="14"/>
        <v>10</v>
      </c>
      <c r="H42" s="41">
        <v>3708.1</v>
      </c>
      <c r="I42" s="41">
        <f t="shared" si="15"/>
        <v>353.15238095238095</v>
      </c>
      <c r="J42" t="s">
        <v>131</v>
      </c>
      <c r="K42" t="s">
        <v>133</v>
      </c>
      <c r="L42">
        <v>100000</v>
      </c>
      <c r="M42" t="str">
        <f t="shared" si="16"/>
        <v>y</v>
      </c>
      <c r="N42" t="str">
        <f t="shared" si="17"/>
        <v>HO14ODYBla041</v>
      </c>
    </row>
    <row r="43" spans="1:14">
      <c r="A43" t="s">
        <v>151</v>
      </c>
      <c r="B43" t="str">
        <f t="shared" si="9"/>
        <v>CR</v>
      </c>
      <c r="C43" t="str">
        <f t="shared" si="10"/>
        <v>crysler</v>
      </c>
      <c r="D43" t="str">
        <f t="shared" si="11"/>
        <v>PTC</v>
      </c>
      <c r="E43" t="str">
        <f t="shared" si="12"/>
        <v>ptcruiser</v>
      </c>
      <c r="F43" t="str">
        <f t="shared" si="13"/>
        <v>04</v>
      </c>
      <c r="G43">
        <f t="shared" si="14"/>
        <v>20</v>
      </c>
      <c r="H43" s="41">
        <v>64542</v>
      </c>
      <c r="I43" s="41">
        <f t="shared" si="15"/>
        <v>3148.3902439024391</v>
      </c>
      <c r="J43" t="s">
        <v>128</v>
      </c>
      <c r="K43" t="s">
        <v>77</v>
      </c>
      <c r="L43">
        <v>75000</v>
      </c>
      <c r="M43" t="str">
        <f t="shared" si="16"/>
        <v>y</v>
      </c>
      <c r="N43" t="str">
        <f t="shared" si="17"/>
        <v>CR04PTCBlu042</v>
      </c>
    </row>
    <row r="44" spans="1:14">
      <c r="A44" t="s">
        <v>150</v>
      </c>
      <c r="B44" t="str">
        <f t="shared" si="9"/>
        <v>CR</v>
      </c>
      <c r="C44" t="str">
        <f t="shared" si="10"/>
        <v>crysler</v>
      </c>
      <c r="D44" t="str">
        <f t="shared" si="11"/>
        <v>PTC</v>
      </c>
      <c r="E44" t="str">
        <f t="shared" si="12"/>
        <v>ptcruiser</v>
      </c>
      <c r="F44" t="str">
        <f t="shared" si="13"/>
        <v>07</v>
      </c>
      <c r="G44">
        <f t="shared" si="14"/>
        <v>17</v>
      </c>
      <c r="H44" s="41">
        <v>42074.2</v>
      </c>
      <c r="I44" s="41">
        <f t="shared" si="15"/>
        <v>2404.2399999999998</v>
      </c>
      <c r="J44" t="s">
        <v>145</v>
      </c>
      <c r="K44" t="s">
        <v>149</v>
      </c>
      <c r="L44">
        <v>75000</v>
      </c>
      <c r="M44" t="str">
        <f t="shared" si="16"/>
        <v>y</v>
      </c>
      <c r="N44" t="str">
        <f t="shared" si="17"/>
        <v>CR07PTCGre043</v>
      </c>
    </row>
    <row r="45" spans="1:14">
      <c r="A45" t="s">
        <v>148</v>
      </c>
      <c r="B45" t="str">
        <f t="shared" si="9"/>
        <v>CR</v>
      </c>
      <c r="C45" t="str">
        <f t="shared" si="10"/>
        <v>crysler</v>
      </c>
      <c r="D45" t="str">
        <f t="shared" si="11"/>
        <v>PTC</v>
      </c>
      <c r="E45" t="str">
        <f t="shared" si="12"/>
        <v>ptcruiser</v>
      </c>
      <c r="F45" t="str">
        <f t="shared" si="13"/>
        <v>11</v>
      </c>
      <c r="G45">
        <f t="shared" si="14"/>
        <v>13</v>
      </c>
      <c r="H45" s="41">
        <v>27394.2</v>
      </c>
      <c r="I45" s="41">
        <f t="shared" si="15"/>
        <v>2029.2</v>
      </c>
      <c r="J45" t="s">
        <v>131</v>
      </c>
      <c r="K45" t="s">
        <v>147</v>
      </c>
      <c r="L45">
        <v>75000</v>
      </c>
      <c r="M45" t="str">
        <f t="shared" si="16"/>
        <v>y</v>
      </c>
      <c r="N45" t="str">
        <f t="shared" si="17"/>
        <v>CR11PTCBla044</v>
      </c>
    </row>
    <row r="46" spans="1:14">
      <c r="A46" t="s">
        <v>146</v>
      </c>
      <c r="B46" t="str">
        <f t="shared" si="9"/>
        <v>CR</v>
      </c>
      <c r="C46" t="str">
        <f t="shared" si="10"/>
        <v>crysler</v>
      </c>
      <c r="D46" t="str">
        <f t="shared" si="11"/>
        <v>CAR</v>
      </c>
      <c r="E46" t="str">
        <f t="shared" si="12"/>
        <v>caravan</v>
      </c>
      <c r="F46" t="str">
        <f t="shared" si="13"/>
        <v>99</v>
      </c>
      <c r="G46">
        <f t="shared" si="14"/>
        <v>25</v>
      </c>
      <c r="H46" s="41">
        <v>79420.600000000006</v>
      </c>
      <c r="I46" s="41">
        <f t="shared" si="15"/>
        <v>3114.5333333333338</v>
      </c>
      <c r="J46" t="s">
        <v>145</v>
      </c>
      <c r="K46" t="s">
        <v>144</v>
      </c>
      <c r="L46">
        <v>75000</v>
      </c>
      <c r="M46" t="str">
        <f t="shared" si="16"/>
        <v>not covered</v>
      </c>
      <c r="N46" t="str">
        <f t="shared" si="17"/>
        <v>CR99CARGre045</v>
      </c>
    </row>
    <row r="47" spans="1:14">
      <c r="A47" t="s">
        <v>143</v>
      </c>
      <c r="B47" t="str">
        <f t="shared" si="9"/>
        <v>CR</v>
      </c>
      <c r="C47" t="str">
        <f t="shared" si="10"/>
        <v>crysler</v>
      </c>
      <c r="D47" t="str">
        <f t="shared" si="11"/>
        <v>CAR</v>
      </c>
      <c r="E47" t="str">
        <f t="shared" si="12"/>
        <v>caravan</v>
      </c>
      <c r="F47" t="str">
        <f t="shared" si="13"/>
        <v>00</v>
      </c>
      <c r="G47">
        <f t="shared" si="14"/>
        <v>24</v>
      </c>
      <c r="H47" s="41">
        <v>77243.100000000006</v>
      </c>
      <c r="I47" s="41">
        <f t="shared" si="15"/>
        <v>3152.7795918367351</v>
      </c>
      <c r="J47" t="s">
        <v>131</v>
      </c>
      <c r="K47" t="s">
        <v>142</v>
      </c>
      <c r="L47">
        <v>75000</v>
      </c>
      <c r="M47" t="str">
        <f t="shared" si="16"/>
        <v>not covered</v>
      </c>
      <c r="N47" t="str">
        <f t="shared" si="17"/>
        <v>CR00CARBla046</v>
      </c>
    </row>
    <row r="48" spans="1:14">
      <c r="A48" t="s">
        <v>141</v>
      </c>
      <c r="B48" t="str">
        <f t="shared" si="9"/>
        <v>CR</v>
      </c>
      <c r="C48" t="str">
        <f t="shared" si="10"/>
        <v>crysler</v>
      </c>
      <c r="D48" t="str">
        <f t="shared" si="11"/>
        <v>CAR</v>
      </c>
      <c r="E48" t="str">
        <f t="shared" si="12"/>
        <v>caravan</v>
      </c>
      <c r="F48" t="str">
        <f t="shared" si="13"/>
        <v>04</v>
      </c>
      <c r="G48">
        <f t="shared" si="14"/>
        <v>20</v>
      </c>
      <c r="H48" s="41">
        <v>72527.199999999997</v>
      </c>
      <c r="I48" s="41">
        <f t="shared" si="15"/>
        <v>3537.9121951219513</v>
      </c>
      <c r="J48" t="s">
        <v>140</v>
      </c>
      <c r="K48" t="s">
        <v>137</v>
      </c>
      <c r="L48">
        <v>75000</v>
      </c>
      <c r="M48" t="str">
        <f t="shared" si="16"/>
        <v>y</v>
      </c>
      <c r="N48" t="str">
        <f t="shared" si="17"/>
        <v>CR04CARWhi047</v>
      </c>
    </row>
    <row r="49" spans="1:14">
      <c r="A49" t="s">
        <v>139</v>
      </c>
      <c r="B49" t="str">
        <f t="shared" si="9"/>
        <v>CR</v>
      </c>
      <c r="C49" t="str">
        <f t="shared" si="10"/>
        <v>crysler</v>
      </c>
      <c r="D49" t="str">
        <f t="shared" si="11"/>
        <v>CAR</v>
      </c>
      <c r="E49" t="str">
        <f t="shared" si="12"/>
        <v>caravan</v>
      </c>
      <c r="F49" t="str">
        <f t="shared" si="13"/>
        <v>04</v>
      </c>
      <c r="G49">
        <f t="shared" si="14"/>
        <v>20</v>
      </c>
      <c r="H49" s="41">
        <v>52699.4</v>
      </c>
      <c r="I49" s="41">
        <f t="shared" si="15"/>
        <v>2570.7024390243905</v>
      </c>
      <c r="J49" t="s">
        <v>138</v>
      </c>
      <c r="K49" t="s">
        <v>137</v>
      </c>
      <c r="L49">
        <v>75000</v>
      </c>
      <c r="M49" t="str">
        <f t="shared" si="16"/>
        <v>y</v>
      </c>
      <c r="N49" t="str">
        <f t="shared" si="17"/>
        <v>CR04CARRed048</v>
      </c>
    </row>
    <row r="50" spans="1:14">
      <c r="A50" t="s">
        <v>136</v>
      </c>
      <c r="B50" t="str">
        <f t="shared" si="9"/>
        <v>HY</v>
      </c>
      <c r="C50" t="str">
        <f t="shared" si="10"/>
        <v>hundai</v>
      </c>
      <c r="D50" t="str">
        <f t="shared" si="11"/>
        <v>ELA</v>
      </c>
      <c r="E50" t="str">
        <f t="shared" si="12"/>
        <v>civic</v>
      </c>
      <c r="F50" t="str">
        <f t="shared" si="13"/>
        <v>11</v>
      </c>
      <c r="G50">
        <f t="shared" si="14"/>
        <v>13</v>
      </c>
      <c r="H50" s="41">
        <v>29102.3</v>
      </c>
      <c r="I50" s="41">
        <f t="shared" si="15"/>
        <v>2155.7259259259258</v>
      </c>
      <c r="J50" t="s">
        <v>131</v>
      </c>
      <c r="K50" t="s">
        <v>135</v>
      </c>
      <c r="L50">
        <v>100000</v>
      </c>
      <c r="M50" t="str">
        <f t="shared" si="16"/>
        <v>y</v>
      </c>
      <c r="N50" t="str">
        <f t="shared" si="17"/>
        <v>HY11ELABla049</v>
      </c>
    </row>
    <row r="51" spans="1:14">
      <c r="A51" t="s">
        <v>134</v>
      </c>
      <c r="B51" t="str">
        <f t="shared" si="9"/>
        <v>HY</v>
      </c>
      <c r="C51" t="str">
        <f t="shared" si="10"/>
        <v>hundai</v>
      </c>
      <c r="D51" t="str">
        <f t="shared" si="11"/>
        <v>ELA</v>
      </c>
      <c r="E51" t="str">
        <f t="shared" si="12"/>
        <v>civic</v>
      </c>
      <c r="F51" t="str">
        <f t="shared" si="13"/>
        <v>12</v>
      </c>
      <c r="G51">
        <f t="shared" si="14"/>
        <v>12</v>
      </c>
      <c r="H51" s="41">
        <v>22282</v>
      </c>
      <c r="I51" s="41">
        <f t="shared" si="15"/>
        <v>1782.56</v>
      </c>
      <c r="J51" t="s">
        <v>128</v>
      </c>
      <c r="K51" t="s">
        <v>133</v>
      </c>
      <c r="L51">
        <v>100000</v>
      </c>
      <c r="M51" t="str">
        <f t="shared" si="16"/>
        <v>y</v>
      </c>
      <c r="N51" t="str">
        <f t="shared" si="17"/>
        <v>HY12ELABlu050</v>
      </c>
    </row>
    <row r="52" spans="1:14">
      <c r="A52" t="s">
        <v>132</v>
      </c>
      <c r="B52" t="str">
        <f t="shared" si="9"/>
        <v>HY</v>
      </c>
      <c r="C52" t="str">
        <f t="shared" si="10"/>
        <v>hundai</v>
      </c>
      <c r="D52" t="str">
        <f t="shared" si="11"/>
        <v>ELA</v>
      </c>
      <c r="E52" t="str">
        <f t="shared" si="12"/>
        <v>civic</v>
      </c>
      <c r="F52" t="str">
        <f t="shared" si="13"/>
        <v>13</v>
      </c>
      <c r="G52">
        <f t="shared" si="14"/>
        <v>11</v>
      </c>
      <c r="H52" s="41">
        <v>20223.900000000001</v>
      </c>
      <c r="I52" s="41">
        <f t="shared" si="15"/>
        <v>1758.6000000000001</v>
      </c>
      <c r="J52" t="s">
        <v>131</v>
      </c>
      <c r="K52" t="s">
        <v>130</v>
      </c>
      <c r="L52">
        <v>100000</v>
      </c>
      <c r="M52" t="str">
        <f t="shared" si="16"/>
        <v>y</v>
      </c>
      <c r="N52" t="str">
        <f t="shared" si="17"/>
        <v>HY13ELABla051</v>
      </c>
    </row>
    <row r="53" spans="1:14">
      <c r="A53" t="s">
        <v>129</v>
      </c>
      <c r="B53" t="str">
        <f t="shared" si="9"/>
        <v>HY</v>
      </c>
      <c r="C53" t="str">
        <f t="shared" si="10"/>
        <v>hundai</v>
      </c>
      <c r="D53" t="str">
        <f t="shared" si="11"/>
        <v>ELA</v>
      </c>
      <c r="E53" t="str">
        <f t="shared" si="12"/>
        <v>civic</v>
      </c>
      <c r="F53" t="str">
        <f t="shared" si="13"/>
        <v>13</v>
      </c>
      <c r="G53">
        <f t="shared" si="14"/>
        <v>11</v>
      </c>
      <c r="H53" s="41">
        <v>22188.5</v>
      </c>
      <c r="I53" s="41">
        <f t="shared" si="15"/>
        <v>1929.4347826086957</v>
      </c>
      <c r="J53" t="s">
        <v>128</v>
      </c>
      <c r="K53" t="s">
        <v>127</v>
      </c>
      <c r="L53">
        <v>100000</v>
      </c>
      <c r="M53" t="str">
        <f t="shared" si="16"/>
        <v>y</v>
      </c>
      <c r="N53" t="str">
        <f t="shared" si="17"/>
        <v>HY13ELABlu052</v>
      </c>
    </row>
    <row r="54" spans="1:14">
      <c r="F54" s="72"/>
      <c r="G54" s="72" t="s">
        <v>304</v>
      </c>
      <c r="H54" s="72"/>
    </row>
    <row r="55" spans="1:14">
      <c r="A55" s="40" t="s">
        <v>126</v>
      </c>
      <c r="B55" s="40" t="s">
        <v>125</v>
      </c>
      <c r="D55" s="40" t="s">
        <v>124</v>
      </c>
      <c r="E55" s="40" t="s">
        <v>123</v>
      </c>
    </row>
    <row r="56" spans="1:14">
      <c r="A56" s="40" t="s">
        <v>122</v>
      </c>
      <c r="B56" s="40" t="s">
        <v>121</v>
      </c>
      <c r="D56" s="40" t="s">
        <v>120</v>
      </c>
      <c r="E56" s="40" t="s">
        <v>119</v>
      </c>
      <c r="F56">
        <f t="shared" ref="F56:F65" si="18">INDEX(K59:M69,MATCH(D56,L59:L69,0),1)</f>
        <v>2</v>
      </c>
    </row>
    <row r="57" spans="1:14">
      <c r="A57" s="40" t="s">
        <v>118</v>
      </c>
      <c r="B57" s="40" t="s">
        <v>117</v>
      </c>
      <c r="D57" s="40" t="s">
        <v>116</v>
      </c>
      <c r="E57" s="40" t="s">
        <v>115</v>
      </c>
      <c r="F57">
        <f t="shared" si="18"/>
        <v>3</v>
      </c>
      <c r="L57" t="s">
        <v>303</v>
      </c>
      <c r="M57" s="72" t="s">
        <v>302</v>
      </c>
    </row>
    <row r="58" spans="1:14">
      <c r="A58" s="40" t="s">
        <v>114</v>
      </c>
      <c r="B58" s="40" t="s">
        <v>113</v>
      </c>
      <c r="D58" s="40" t="s">
        <v>112</v>
      </c>
      <c r="E58" s="40" t="s">
        <v>111</v>
      </c>
      <c r="F58">
        <f t="shared" si="18"/>
        <v>4</v>
      </c>
      <c r="K58" s="7">
        <v>1</v>
      </c>
      <c r="L58" s="7" t="s">
        <v>124</v>
      </c>
      <c r="M58" s="7" t="str">
        <f>VLOOKUP(L58,D55:E65,2)</f>
        <v>camrey</v>
      </c>
    </row>
    <row r="59" spans="1:14">
      <c r="A59" s="40" t="s">
        <v>110</v>
      </c>
      <c r="B59" s="40" t="s">
        <v>109</v>
      </c>
      <c r="D59" s="40" t="s">
        <v>108</v>
      </c>
      <c r="E59" s="40" t="s">
        <v>107</v>
      </c>
      <c r="F59">
        <f t="shared" si="18"/>
        <v>5</v>
      </c>
      <c r="K59" s="7">
        <f>K58+1</f>
        <v>2</v>
      </c>
      <c r="L59" s="7" t="s">
        <v>120</v>
      </c>
      <c r="M59" s="7" t="str">
        <f t="shared" ref="M59:M68" si="19">VLOOKUP(L59,D56:E66,2)</f>
        <v>civic</v>
      </c>
    </row>
    <row r="60" spans="1:14">
      <c r="A60" s="40" t="s">
        <v>106</v>
      </c>
      <c r="B60" s="40" t="s">
        <v>105</v>
      </c>
      <c r="D60" s="40" t="s">
        <v>104</v>
      </c>
      <c r="E60" s="40" t="s">
        <v>103</v>
      </c>
      <c r="F60">
        <f t="shared" si="18"/>
        <v>6</v>
      </c>
      <c r="K60" s="7">
        <f t="shared" ref="K60:K68" si="20">K59+1</f>
        <v>3</v>
      </c>
      <c r="L60" s="7" t="s">
        <v>116</v>
      </c>
      <c r="M60" s="7" t="str">
        <f t="shared" si="19"/>
        <v>civic</v>
      </c>
    </row>
    <row r="61" spans="1:14">
      <c r="D61" s="40" t="s">
        <v>102</v>
      </c>
      <c r="E61" s="40" t="s">
        <v>101</v>
      </c>
      <c r="F61">
        <f t="shared" si="18"/>
        <v>7</v>
      </c>
      <c r="K61" s="7">
        <f t="shared" si="20"/>
        <v>4</v>
      </c>
      <c r="L61" s="7" t="s">
        <v>112</v>
      </c>
      <c r="M61" s="7" t="str">
        <f t="shared" si="19"/>
        <v>civic</v>
      </c>
    </row>
    <row r="62" spans="1:14">
      <c r="D62" s="40" t="s">
        <v>100</v>
      </c>
      <c r="E62" s="40" t="s">
        <v>99</v>
      </c>
      <c r="F62">
        <f t="shared" si="18"/>
        <v>8</v>
      </c>
      <c r="K62" s="7">
        <f t="shared" si="20"/>
        <v>5</v>
      </c>
      <c r="L62" s="7" t="s">
        <v>108</v>
      </c>
      <c r="M62" s="7" t="str">
        <f t="shared" si="19"/>
        <v>civic</v>
      </c>
    </row>
    <row r="63" spans="1:14">
      <c r="D63" s="40" t="s">
        <v>98</v>
      </c>
      <c r="E63" s="40" t="s">
        <v>97</v>
      </c>
      <c r="F63">
        <f t="shared" si="18"/>
        <v>9</v>
      </c>
      <c r="K63" s="7">
        <f t="shared" si="20"/>
        <v>6</v>
      </c>
      <c r="L63" s="7" t="s">
        <v>104</v>
      </c>
      <c r="M63" s="7" t="str">
        <f t="shared" si="19"/>
        <v>caravan</v>
      </c>
    </row>
    <row r="64" spans="1:14">
      <c r="D64" s="40" t="s">
        <v>96</v>
      </c>
      <c r="E64" s="40" t="s">
        <v>95</v>
      </c>
      <c r="F64">
        <f t="shared" si="18"/>
        <v>10</v>
      </c>
      <c r="K64" s="7">
        <f t="shared" si="20"/>
        <v>7</v>
      </c>
      <c r="L64" s="7" t="s">
        <v>102</v>
      </c>
      <c r="M64" s="7" t="str">
        <f t="shared" si="19"/>
        <v>civic</v>
      </c>
    </row>
    <row r="65" spans="4:13">
      <c r="D65" s="40" t="s">
        <v>94</v>
      </c>
      <c r="E65" s="40" t="s">
        <v>93</v>
      </c>
      <c r="F65">
        <f t="shared" si="18"/>
        <v>11</v>
      </c>
      <c r="K65" s="7">
        <f t="shared" si="20"/>
        <v>8</v>
      </c>
      <c r="L65" s="7" t="s">
        <v>100</v>
      </c>
      <c r="M65" s="7" t="str">
        <f t="shared" si="19"/>
        <v>mastang</v>
      </c>
    </row>
    <row r="66" spans="4:13">
      <c r="K66" s="7">
        <f t="shared" si="20"/>
        <v>9</v>
      </c>
      <c r="L66" s="7" t="s">
        <v>98</v>
      </c>
      <c r="M66" s="7" t="str">
        <f t="shared" si="19"/>
        <v>odyssey</v>
      </c>
    </row>
    <row r="67" spans="4:13">
      <c r="K67" s="7">
        <f t="shared" si="20"/>
        <v>10</v>
      </c>
      <c r="L67" s="7" t="s">
        <v>96</v>
      </c>
      <c r="M67" s="7" t="str">
        <f t="shared" si="19"/>
        <v>ptcruiser</v>
      </c>
    </row>
    <row r="68" spans="4:13">
      <c r="K68" s="7">
        <f t="shared" si="20"/>
        <v>11</v>
      </c>
      <c r="L68" s="7" t="s">
        <v>94</v>
      </c>
      <c r="M68" s="7" t="str">
        <f t="shared" si="19"/>
        <v>silverado</v>
      </c>
    </row>
    <row r="69" spans="4:13">
      <c r="M69" s="7"/>
    </row>
    <row r="74" spans="4:13">
      <c r="G74">
        <v>0</v>
      </c>
    </row>
  </sheetData>
  <sortState ref="I2:I65">
    <sortCondition ref="I1"/>
  </sortState>
  <conditionalFormatting sqref="I1:I1048576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dataValidations count="1">
    <dataValidation type="list" allowBlank="1" showInputMessage="1" showErrorMessage="1" sqref="N1">
      <formula1>$I$1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D22" sqref="D22"/>
    </sheetView>
  </sheetViews>
  <sheetFormatPr defaultRowHeight="14.5"/>
  <cols>
    <col min="1" max="1" width="12.36328125" bestFit="1" customWidth="1"/>
    <col min="2" max="2" width="17.1796875" bestFit="1" customWidth="1"/>
  </cols>
  <sheetData>
    <row r="3" spans="1:2">
      <c r="A3" s="38" t="s">
        <v>86</v>
      </c>
      <c r="B3" t="s">
        <v>214</v>
      </c>
    </row>
    <row r="4" spans="1:2">
      <c r="A4" s="39" t="s">
        <v>137</v>
      </c>
      <c r="B4" s="37">
        <v>7662.3026341463419</v>
      </c>
    </row>
    <row r="5" spans="1:2">
      <c r="A5" s="39" t="s">
        <v>160</v>
      </c>
      <c r="B5" s="37">
        <v>6999.3132082379871</v>
      </c>
    </row>
    <row r="6" spans="1:2">
      <c r="A6" s="39" t="s">
        <v>127</v>
      </c>
      <c r="B6" s="37">
        <v>7940.0190076500639</v>
      </c>
    </row>
    <row r="7" spans="1:2">
      <c r="A7" s="39" t="s">
        <v>149</v>
      </c>
      <c r="B7" s="37">
        <v>8685.4763824289403</v>
      </c>
    </row>
    <row r="8" spans="1:2">
      <c r="A8" s="39" t="s">
        <v>158</v>
      </c>
      <c r="B8" s="37">
        <v>8467.942597187759</v>
      </c>
    </row>
    <row r="9" spans="1:2">
      <c r="A9" s="39" t="s">
        <v>144</v>
      </c>
      <c r="B9" s="37">
        <v>7223.478988505748</v>
      </c>
    </row>
    <row r="10" spans="1:2">
      <c r="A10" s="39" t="s">
        <v>142</v>
      </c>
      <c r="B10" s="37">
        <v>8403.1939051829631</v>
      </c>
    </row>
    <row r="11" spans="1:2">
      <c r="A11" s="39" t="s">
        <v>163</v>
      </c>
      <c r="B11" s="37">
        <v>7810.6020748020746</v>
      </c>
    </row>
    <row r="12" spans="1:2">
      <c r="A12" s="39" t="s">
        <v>133</v>
      </c>
      <c r="B12" s="37">
        <v>4566.7826512226511</v>
      </c>
    </row>
    <row r="13" spans="1:2">
      <c r="A13" s="39" t="s">
        <v>130</v>
      </c>
      <c r="B13" s="37">
        <v>5824.9590062111802</v>
      </c>
    </row>
    <row r="14" spans="1:2">
      <c r="A14" s="39" t="s">
        <v>154</v>
      </c>
      <c r="B14" s="37">
        <v>6996.2066961171822</v>
      </c>
    </row>
    <row r="15" spans="1:2">
      <c r="A15" s="39" t="s">
        <v>170</v>
      </c>
      <c r="B15" s="37">
        <v>7342.8058040170417</v>
      </c>
    </row>
    <row r="16" spans="1:2">
      <c r="A16" s="39" t="s">
        <v>77</v>
      </c>
      <c r="B16" s="37">
        <v>15876.11928309553</v>
      </c>
    </row>
    <row r="17" spans="1:2">
      <c r="A17" s="39" t="s">
        <v>156</v>
      </c>
      <c r="B17" s="37">
        <v>8738.5926833348822</v>
      </c>
    </row>
    <row r="18" spans="1:2">
      <c r="A18" s="39" t="s">
        <v>135</v>
      </c>
      <c r="B18" s="37">
        <v>5073.3988323298672</v>
      </c>
    </row>
    <row r="19" spans="1:2">
      <c r="A19" s="39" t="s">
        <v>147</v>
      </c>
      <c r="B19" s="37">
        <v>7280.8979591836733</v>
      </c>
    </row>
    <row r="20" spans="1:2">
      <c r="A20" s="39" t="s">
        <v>188</v>
      </c>
      <c r="B20" s="37">
        <v>1547.336</v>
      </c>
    </row>
    <row r="21" spans="1:2">
      <c r="A21" s="39" t="s">
        <v>87</v>
      </c>
      <c r="B21" s="37">
        <v>126439.42771365387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consolidate eg1&amp;eg2</vt:lpstr>
      <vt:lpstr>consolidation eg (2)</vt:lpstr>
      <vt:lpstr>Simple calculation</vt:lpstr>
      <vt:lpstr>conditional formating&amp;agg fun</vt:lpstr>
      <vt:lpstr>decision making with conditiona</vt:lpstr>
      <vt:lpstr>PIVOT</vt:lpstr>
      <vt:lpstr>dataset for pivottable</vt:lpstr>
      <vt:lpstr>import txt(vlookup,match index)</vt:lpstr>
      <vt:lpstr>pivottable-import txt</vt:lpstr>
      <vt:lpstr>loan calculation</vt:lpstr>
      <vt:lpstr>school supplies</vt:lpstr>
      <vt:lpstr>cat-dog</vt:lpstr>
      <vt:lpstr>vacation</vt:lpstr>
      <vt:lpstr>printer</vt:lpstr>
      <vt:lpstr>phhone</vt:lpstr>
      <vt:lpstr>consolidation eg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2024-01-31T09:59:59Z</cp:lastPrinted>
  <dcterms:created xsi:type="dcterms:W3CDTF">2024-01-31T04:58:22Z</dcterms:created>
  <dcterms:modified xsi:type="dcterms:W3CDTF">2024-02-04T06:48:20Z</dcterms:modified>
</cp:coreProperties>
</file>