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mt\Desktop\Excel Project\"/>
    </mc:Choice>
  </mc:AlternateContent>
  <xr:revisionPtr revIDLastSave="0" documentId="13_ncr:1_{122C78C3-2921-4C26-8AF6-4D2A10D164B1}" xr6:coauthVersionLast="46" xr6:coauthVersionMax="46" xr10:uidLastSave="{00000000-0000-0000-0000-000000000000}"/>
  <bookViews>
    <workbookView xWindow="-23148" yWindow="3240" windowWidth="23256" windowHeight="13176" activeTab="1" xr2:uid="{4F93E91F-0785-4E23-8965-3E6D88113F7A}"/>
  </bookViews>
  <sheets>
    <sheet name="Regression" sheetId="2" r:id="rId1"/>
    <sheet name="Performance" sheetId="3" r:id="rId2"/>
    <sheet name="returns" sheetId="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3" l="1"/>
  <c r="F27" i="3"/>
  <c r="E29" i="3"/>
  <c r="E28" i="3"/>
  <c r="D28" i="3"/>
  <c r="F19" i="3"/>
  <c r="F18" i="3"/>
  <c r="E24" i="3"/>
  <c r="E13" i="3"/>
  <c r="F12" i="3"/>
  <c r="F13" i="3" s="1"/>
  <c r="G13" i="3" s="1"/>
  <c r="E12" i="3"/>
  <c r="F7" i="3"/>
  <c r="G7" i="3" s="1"/>
  <c r="E7" i="3"/>
  <c r="F6" i="3"/>
  <c r="E6" i="3"/>
  <c r="U9" i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T9" i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U8" i="1"/>
  <c r="T8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U7" i="1"/>
  <c r="T7" i="1"/>
  <c r="R7" i="1"/>
  <c r="Q7" i="1"/>
  <c r="F5" i="3"/>
  <c r="E5" i="3"/>
  <c r="D27" i="3" s="1"/>
  <c r="F4" i="3"/>
  <c r="G4" i="3" s="1"/>
  <c r="E4" i="3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D44" i="2"/>
  <c r="G5" i="3" l="1"/>
  <c r="G6" i="3"/>
  <c r="G12" i="3"/>
  <c r="E27" i="3"/>
</calcChain>
</file>

<file path=xl/sharedStrings.xml><?xml version="1.0" encoding="utf-8"?>
<sst xmlns="http://schemas.openxmlformats.org/spreadsheetml/2006/main" count="108" uniqueCount="88">
  <si>
    <t>Date</t>
  </si>
  <si>
    <t>MSFT</t>
  </si>
  <si>
    <t>EBAY</t>
  </si>
  <si>
    <t>ABT</t>
  </si>
  <si>
    <t>MRK</t>
  </si>
  <si>
    <t>Market</t>
  </si>
  <si>
    <t>Tbill</t>
  </si>
  <si>
    <t>Single Variable Linear Regression</t>
  </si>
  <si>
    <t>Create scatter plot for MRK and the Market for 60-Month Period</t>
  </si>
  <si>
    <t xml:space="preserve">1. Scatter Plot </t>
  </si>
  <si>
    <t>2. Excel Data Analysis of Regressions</t>
  </si>
  <si>
    <t>Generate regression output using Data Analysis</t>
  </si>
  <si>
    <t>SUMMARY OUTPUT</t>
  </si>
  <si>
    <t>Regression Statistics</t>
  </si>
  <si>
    <t>Correlation = CORREL()</t>
  </si>
  <si>
    <t>Multiple R</t>
  </si>
  <si>
    <t>R Square = RSQ()</t>
  </si>
  <si>
    <t>R Square</t>
  </si>
  <si>
    <t>Adjusted R Square</t>
  </si>
  <si>
    <t>Std. Error = STEYX()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</si>
  <si>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</si>
  <si>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</si>
  <si>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</si>
  <si>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</si>
  <si>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</si>
  <si>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</si>
  <si>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</si>
  <si>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</si>
  <si>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</si>
  <si>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</si>
  <si>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</si>
  <si>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</si>
  <si>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</si>
  <si>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</si>
  <si>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</si>
  <si>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</si>
  <si>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</si>
  <si>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</si>
  <si>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Alpha = INRERCEPT()</t>
  </si>
  <si>
    <t>Intercept</t>
  </si>
  <si>
    <t>Beta = SLOPE()</t>
  </si>
  <si>
    <t>X Variable 1</t>
  </si>
  <si>
    <t xml:space="preserve">Expected Results from Historical </t>
  </si>
  <si>
    <t>Setting expectations</t>
  </si>
  <si>
    <t>Market (input)</t>
  </si>
  <si>
    <t>Regression-Based Portfolio Perfomance</t>
  </si>
  <si>
    <t>Benchmark</t>
  </si>
  <si>
    <t>60 Periods</t>
  </si>
  <si>
    <t>Benchmark and Acme</t>
  </si>
  <si>
    <t>Acme</t>
  </si>
  <si>
    <t>Active</t>
  </si>
  <si>
    <t xml:space="preserve">Benchmark and Acme Excess </t>
  </si>
  <si>
    <t>Monthly Returns</t>
  </si>
  <si>
    <t>60 periods</t>
  </si>
  <si>
    <t>1. Build an Active Portfolio</t>
  </si>
  <si>
    <t xml:space="preserve">Calculate raw monthly returns </t>
  </si>
  <si>
    <t>Metric</t>
  </si>
  <si>
    <t>Bench</t>
  </si>
  <si>
    <t>Total Arithmetic</t>
  </si>
  <si>
    <t>Average Arithmetic</t>
  </si>
  <si>
    <t xml:space="preserve">Total Geometric </t>
  </si>
  <si>
    <t>Average Geometric</t>
  </si>
  <si>
    <t>Returns +1</t>
  </si>
  <si>
    <t>Cumulative</t>
  </si>
  <si>
    <t>2. Three Portfolio Performance Measures</t>
  </si>
  <si>
    <t xml:space="preserve">a. Sharpe Ratio </t>
  </si>
  <si>
    <t>b. Treynor Ratio</t>
  </si>
  <si>
    <t>c. Jensen's Alpha</t>
  </si>
  <si>
    <t>Collect Risk Measures</t>
  </si>
  <si>
    <t>Std. Dev. (Monthly)</t>
  </si>
  <si>
    <t>Std. Dev. (Annual)</t>
  </si>
  <si>
    <t>Difference</t>
  </si>
  <si>
    <t>Calculate risk-adjusted return measures</t>
  </si>
  <si>
    <t xml:space="preserve">Risk-free rate (Tbill): </t>
  </si>
  <si>
    <t>Sharpe</t>
  </si>
  <si>
    <t>Treynor</t>
  </si>
  <si>
    <t>Jensen</t>
  </si>
  <si>
    <t>Math:</t>
  </si>
  <si>
    <t>Shapre Ratio=</t>
  </si>
  <si>
    <t>(Return-Risk Free)/ Standard Deviation</t>
  </si>
  <si>
    <t>Treynor Ratio=</t>
  </si>
  <si>
    <t>(Return-Risk Free)/Beta</t>
  </si>
  <si>
    <t>Jensen's Alpha=</t>
  </si>
  <si>
    <t>Intercept from regression (excess)</t>
  </si>
  <si>
    <t>Collect Regression-based Portfolio Measures</t>
  </si>
  <si>
    <t>Alpha</t>
  </si>
  <si>
    <t>Beta</t>
  </si>
  <si>
    <t xml:space="preserve">Create Scatter Plot of the Portfolio vs. Benchmark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</si>
</sst>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%"/>
    <numFmt numFmtId="184" formatCode="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3" fillId="2" borderId="0" xfId="2" applyFont="1"/>
    <xf numFmtId="0" fontId="2" fillId="2" borderId="0" xfId="2"/>
    <xf numFmtId="0" fontId="4" fillId="0" borderId="1" xfId="0" applyFont="1" applyBorder="1" applyAlignment="1">
      <alignment horizontal="centerContinuous"/>
    </xf>
    <xf numFmtId="0" fontId="2" fillId="2" borderId="0" xfId="2" applyAlignment="1">
      <alignment horizontal="left" indent="1"/>
    </xf>
    <xf numFmtId="0" fontId="1" fillId="3" borderId="0" xfId="3" applyBorder="1" applyAlignment="1"/>
    <xf numFmtId="0" fontId="0" fillId="0" borderId="2" xfId="0" applyBorder="1"/>
    <xf numFmtId="0" fontId="4" fillId="0" borderId="1" xfId="0" applyFont="1" applyBorder="1" applyAlignment="1">
      <alignment horizontal="center"/>
    </xf>
    <xf numFmtId="0" fontId="1" fillId="3" borderId="2" xfId="3" applyBorder="1" applyAlignment="1"/>
    <xf numFmtId="0" fontId="0" fillId="0" borderId="3" xfId="0" applyBorder="1"/>
    <xf numFmtId="9" fontId="0" fillId="0" borderId="0" xfId="1" applyFont="1"/>
    <xf numFmtId="10" fontId="0" fillId="0" borderId="0" xfId="1" applyNumberFormat="1" applyFont="1"/>
    <xf numFmtId="0" fontId="1" fillId="3" borderId="0" xfId="3"/>
    <xf numFmtId="0" fontId="1" fillId="3" borderId="0" xfId="3" applyAlignment="1">
      <alignment horizontal="right"/>
    </xf>
    <xf numFmtId="0" fontId="1" fillId="3" borderId="4" xfId="3" applyBorder="1" applyAlignment="1">
      <alignment horizontal="right"/>
    </xf>
    <xf numFmtId="10" fontId="0" fillId="0" borderId="4" xfId="1" applyNumberFormat="1" applyFont="1" applyBorder="1"/>
    <xf numFmtId="0" fontId="1" fillId="3" borderId="3" xfId="3" applyBorder="1"/>
    <xf numFmtId="0" fontId="1" fillId="3" borderId="5" xfId="3" applyBorder="1"/>
    <xf numFmtId="167" fontId="0" fillId="0" borderId="0" xfId="1" applyNumberFormat="1" applyFont="1"/>
    <xf numFmtId="184" fontId="0" fillId="0" borderId="0" xfId="0" applyNumberFormat="1"/>
  </cellXfs>
  <cellStyles count="4">
    <cellStyle name="20% - Accent1" xfId="3" builtinId="30"/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MRK and the Market</a:t>
            </a:r>
            <a:r>
              <a:rPr lang="en-GB" baseline="0"/>
              <a:t> Scatter Plot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2597241981603819"/>
                  <c:y val="-2.48315835520559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[1]Returns!$G$7:$G$66</c:f>
              <c:numCache>
                <c:formatCode>General</c:formatCode>
                <c:ptCount val="60"/>
                <c:pt idx="0">
                  <c:v>7.2716000000000003E-2</c:v>
                </c:pt>
                <c:pt idx="1">
                  <c:v>2.7078999999999999E-2</c:v>
                </c:pt>
                <c:pt idx="2">
                  <c:v>3.5889999999999998E-2</c:v>
                </c:pt>
                <c:pt idx="3">
                  <c:v>-3.1487000000000001E-2</c:v>
                </c:pt>
                <c:pt idx="4">
                  <c:v>6.0569999999999999E-3</c:v>
                </c:pt>
                <c:pt idx="5">
                  <c:v>2.1364999999999999E-2</c:v>
                </c:pt>
                <c:pt idx="6">
                  <c:v>-3.3307000000000003E-2</c:v>
                </c:pt>
                <c:pt idx="7">
                  <c:v>-1.5644999999999999E-2</c:v>
                </c:pt>
                <c:pt idx="8">
                  <c:v>0.105617</c:v>
                </c:pt>
                <c:pt idx="9">
                  <c:v>8.3600000000000005E-4</c:v>
                </c:pt>
                <c:pt idx="10">
                  <c:v>-2.6189999999999998E-3</c:v>
                </c:pt>
                <c:pt idx="11">
                  <c:v>-4.1319000000000002E-2</c:v>
                </c:pt>
                <c:pt idx="12">
                  <c:v>8.5311999999999999E-2</c:v>
                </c:pt>
                <c:pt idx="13">
                  <c:v>2.1524000000000001E-2</c:v>
                </c:pt>
                <c:pt idx="14">
                  <c:v>3.1344999999999998E-2</c:v>
                </c:pt>
                <c:pt idx="15">
                  <c:v>-5.6862000000000003E-2</c:v>
                </c:pt>
                <c:pt idx="16">
                  <c:v>2.9236000000000002E-2</c:v>
                </c:pt>
                <c:pt idx="17">
                  <c:v>-4.2157E-2</c:v>
                </c:pt>
                <c:pt idx="18">
                  <c:v>7.9170000000000004E-3</c:v>
                </c:pt>
                <c:pt idx="19">
                  <c:v>2.3945000000000001E-2</c:v>
                </c:pt>
                <c:pt idx="20">
                  <c:v>7.6787999999999995E-2</c:v>
                </c:pt>
                <c:pt idx="21">
                  <c:v>-0.118893</c:v>
                </c:pt>
                <c:pt idx="22">
                  <c:v>4.0823999999999999E-2</c:v>
                </c:pt>
                <c:pt idx="23">
                  <c:v>-3.0622E-2</c:v>
                </c:pt>
                <c:pt idx="24">
                  <c:v>6.0999999999999997E-4</c:v>
                </c:pt>
                <c:pt idx="25">
                  <c:v>3.9884999999999997E-2</c:v>
                </c:pt>
                <c:pt idx="26">
                  <c:v>-4.7978E-2</c:v>
                </c:pt>
                <c:pt idx="27">
                  <c:v>6.4796000000000006E-2</c:v>
                </c:pt>
                <c:pt idx="28">
                  <c:v>-1.7415E-2</c:v>
                </c:pt>
                <c:pt idx="29">
                  <c:v>-3.4838000000000001E-2</c:v>
                </c:pt>
                <c:pt idx="30">
                  <c:v>3.967E-3</c:v>
                </c:pt>
                <c:pt idx="31">
                  <c:v>3.5673999999999997E-2</c:v>
                </c:pt>
                <c:pt idx="32">
                  <c:v>9.2069999999999999E-3</c:v>
                </c:pt>
                <c:pt idx="33">
                  <c:v>6.4022999999999997E-2</c:v>
                </c:pt>
                <c:pt idx="34">
                  <c:v>-1.9626000000000001E-2</c:v>
                </c:pt>
                <c:pt idx="35">
                  <c:v>-7.7060000000000002E-3</c:v>
                </c:pt>
                <c:pt idx="36">
                  <c:v>-6.0838999999999997E-2</c:v>
                </c:pt>
                <c:pt idx="37">
                  <c:v>-3.1923E-2</c:v>
                </c:pt>
                <c:pt idx="38">
                  <c:v>9.2619999999999994E-3</c:v>
                </c:pt>
                <c:pt idx="39">
                  <c:v>1.4677000000000001E-2</c:v>
                </c:pt>
                <c:pt idx="40">
                  <c:v>6.5916000000000002E-2</c:v>
                </c:pt>
                <c:pt idx="41">
                  <c:v>2.8507000000000001E-2</c:v>
                </c:pt>
                <c:pt idx="42">
                  <c:v>6.2004999999999998E-2</c:v>
                </c:pt>
                <c:pt idx="43">
                  <c:v>-1.3129999999999999E-3</c:v>
                </c:pt>
                <c:pt idx="44">
                  <c:v>-5.3350000000000003E-3</c:v>
                </c:pt>
                <c:pt idx="45">
                  <c:v>5.7035000000000002E-2</c:v>
                </c:pt>
                <c:pt idx="46">
                  <c:v>-1.9262999999999999E-2</c:v>
                </c:pt>
                <c:pt idx="47">
                  <c:v>1.3519E-2</c:v>
                </c:pt>
                <c:pt idx="48">
                  <c:v>7.0040000000000005E-2</c:v>
                </c:pt>
                <c:pt idx="49">
                  <c:v>6.4300000000000002E-4</c:v>
                </c:pt>
                <c:pt idx="50">
                  <c:v>-3.6131999999999997E-2</c:v>
                </c:pt>
                <c:pt idx="51">
                  <c:v>-1.5775999999999998E-2</c:v>
                </c:pt>
                <c:pt idx="52">
                  <c:v>2.0386999999999999E-2</c:v>
                </c:pt>
                <c:pt idx="53">
                  <c:v>6.0213999999999997E-2</c:v>
                </c:pt>
                <c:pt idx="54">
                  <c:v>8.0846000000000001E-2</c:v>
                </c:pt>
                <c:pt idx="55">
                  <c:v>-2.0923000000000001E-2</c:v>
                </c:pt>
                <c:pt idx="56">
                  <c:v>2.735E-3</c:v>
                </c:pt>
                <c:pt idx="57">
                  <c:v>-0.11941400000000001</c:v>
                </c:pt>
                <c:pt idx="58">
                  <c:v>-6.6989000000000007E-2</c:v>
                </c:pt>
                <c:pt idx="59">
                  <c:v>1.7365999999999999E-2</c:v>
                </c:pt>
              </c:numCache>
            </c:numRef>
          </c:xVal>
          <c:yVal>
            <c:numRef>
              <c:f>[1]Returns!$F$7:$F$66</c:f>
              <c:numCache>
                <c:formatCode>General</c:formatCode>
                <c:ptCount val="60"/>
                <c:pt idx="0">
                  <c:v>6.2066000000000003E-2</c:v>
                </c:pt>
                <c:pt idx="1">
                  <c:v>-4.4689E-2</c:v>
                </c:pt>
                <c:pt idx="2">
                  <c:v>9.6319000000000002E-2</c:v>
                </c:pt>
                <c:pt idx="3">
                  <c:v>-8.7036000000000002E-2</c:v>
                </c:pt>
                <c:pt idx="4">
                  <c:v>-3.9496000000000003E-2</c:v>
                </c:pt>
                <c:pt idx="5">
                  <c:v>1.3306E-2</c:v>
                </c:pt>
                <c:pt idx="6">
                  <c:v>-0.12584000000000001</c:v>
                </c:pt>
                <c:pt idx="7">
                  <c:v>-8.2486000000000004E-2</c:v>
                </c:pt>
                <c:pt idx="8">
                  <c:v>0.14758099999999999</c:v>
                </c:pt>
                <c:pt idx="9">
                  <c:v>3.0303E-2</c:v>
                </c:pt>
                <c:pt idx="10">
                  <c:v>1.0083999999999999E-2</c:v>
                </c:pt>
                <c:pt idx="11">
                  <c:v>-7.3688000000000003E-2</c:v>
                </c:pt>
                <c:pt idx="12">
                  <c:v>6.3589000000000007E-2</c:v>
                </c:pt>
                <c:pt idx="13">
                  <c:v>6.3829999999999998E-3</c:v>
                </c:pt>
                <c:pt idx="14">
                  <c:v>1.1997000000000001E-2</c:v>
                </c:pt>
                <c:pt idx="15">
                  <c:v>-4.5262999999999998E-2</c:v>
                </c:pt>
                <c:pt idx="16">
                  <c:v>-8.3789999999999993E-3</c:v>
                </c:pt>
                <c:pt idx="17">
                  <c:v>-0.25991700000000001</c:v>
                </c:pt>
                <c:pt idx="18">
                  <c:v>-5.1212000000000001E-2</c:v>
                </c:pt>
                <c:pt idx="19">
                  <c:v>-0.105078</c:v>
                </c:pt>
                <c:pt idx="20">
                  <c:v>0.16276199999999999</c:v>
                </c:pt>
                <c:pt idx="21">
                  <c:v>-0.12725600000000001</c:v>
                </c:pt>
                <c:pt idx="22">
                  <c:v>0.13012499999999999</c:v>
                </c:pt>
                <c:pt idx="23">
                  <c:v>3.3415E-2</c:v>
                </c:pt>
                <c:pt idx="24">
                  <c:v>4.7266000000000002E-2</c:v>
                </c:pt>
                <c:pt idx="25">
                  <c:v>-4.3068000000000002E-2</c:v>
                </c:pt>
                <c:pt idx="26">
                  <c:v>-3.9347E-2</c:v>
                </c:pt>
                <c:pt idx="27">
                  <c:v>8.4419999999999999E-3</c:v>
                </c:pt>
                <c:pt idx="28">
                  <c:v>-7.8880000000000006E-2</c:v>
                </c:pt>
                <c:pt idx="29">
                  <c:v>-3.6131999999999997E-2</c:v>
                </c:pt>
                <c:pt idx="30">
                  <c:v>3.7118999999999999E-2</c:v>
                </c:pt>
                <c:pt idx="31">
                  <c:v>5.5280000000000003E-2</c:v>
                </c:pt>
                <c:pt idx="32">
                  <c:v>8.1973000000000004E-2</c:v>
                </c:pt>
                <c:pt idx="33">
                  <c:v>8.4565000000000001E-2</c:v>
                </c:pt>
                <c:pt idx="34">
                  <c:v>1.0435E-2</c:v>
                </c:pt>
                <c:pt idx="35">
                  <c:v>2.1687999999999999E-2</c:v>
                </c:pt>
                <c:pt idx="36">
                  <c:v>-2.2991999999999999E-2</c:v>
                </c:pt>
                <c:pt idx="37">
                  <c:v>-2.179E-2</c:v>
                </c:pt>
                <c:pt idx="38">
                  <c:v>9.4323000000000004E-2</c:v>
                </c:pt>
                <c:pt idx="39">
                  <c:v>0.105408</c:v>
                </c:pt>
                <c:pt idx="40">
                  <c:v>1.6331999999999999E-2</c:v>
                </c:pt>
                <c:pt idx="41">
                  <c:v>3.3292000000000002E-2</c:v>
                </c:pt>
                <c:pt idx="42">
                  <c:v>8.4010000000000001E-2</c:v>
                </c:pt>
                <c:pt idx="43">
                  <c:v>-2.0035000000000001E-2</c:v>
                </c:pt>
                <c:pt idx="44">
                  <c:v>-1.2112E-2</c:v>
                </c:pt>
                <c:pt idx="45">
                  <c:v>2.6376E-2</c:v>
                </c:pt>
                <c:pt idx="46">
                  <c:v>-1.3408E-2</c:v>
                </c:pt>
                <c:pt idx="47">
                  <c:v>9.1210000000000006E-3</c:v>
                </c:pt>
                <c:pt idx="48">
                  <c:v>0.16459099999999999</c:v>
                </c:pt>
                <c:pt idx="49">
                  <c:v>1.9635E-2</c:v>
                </c:pt>
                <c:pt idx="50">
                  <c:v>-4.3416000000000003E-2</c:v>
                </c:pt>
                <c:pt idx="51">
                  <c:v>-3.0119999999999999E-3</c:v>
                </c:pt>
                <c:pt idx="52">
                  <c:v>1.0473E-2</c:v>
                </c:pt>
                <c:pt idx="53">
                  <c:v>3.8221999999999999E-2</c:v>
                </c:pt>
                <c:pt idx="54">
                  <c:v>0.12710399999999999</c:v>
                </c:pt>
                <c:pt idx="55">
                  <c:v>1.8880999999999998E-2</c:v>
                </c:pt>
                <c:pt idx="56">
                  <c:v>-1.4795000000000001E-2</c:v>
                </c:pt>
                <c:pt idx="57">
                  <c:v>-0.206677</c:v>
                </c:pt>
                <c:pt idx="58">
                  <c:v>-3.9045999999999997E-2</c:v>
                </c:pt>
                <c:pt idx="59">
                  <c:v>-0.13581399999999999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D3-4FEE-9C3C-E327E1FFD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5104944"/>
        <c:axId val="1565105360"/>
      </c:scatterChart>
      <c:valAx>
        <c:axId val="156510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Market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105360"/>
        <c:crosses val="autoZero"/>
        <c:crossBetween val="midCat"/>
      </c:valAx>
      <c:valAx>
        <c:axId val="156510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MRK Return</a:t>
                </a:r>
              </a:p>
            </c:rich>
          </c:tx>
          <c:layout>
            <c:manualLayout>
              <c:xMode val="edge"/>
              <c:yMode val="edge"/>
              <c:x val="1.1926058437686345E-2"/>
              <c:y val="0.39745370370370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10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Portfolio vs. Benchmark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724876227206293"/>
                  <c:y val="-2.81944444444444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returns!$N$7:$N$66</c:f>
              <c:numCache>
                <c:formatCode>General</c:formatCode>
                <c:ptCount val="60"/>
                <c:pt idx="0">
                  <c:v>7.1716000000000002E-2</c:v>
                </c:pt>
                <c:pt idx="1">
                  <c:v>2.6178999999999997E-2</c:v>
                </c:pt>
                <c:pt idx="2">
                  <c:v>3.4889999999999997E-2</c:v>
                </c:pt>
                <c:pt idx="3">
                  <c:v>-3.2187E-2</c:v>
                </c:pt>
                <c:pt idx="4">
                  <c:v>5.3569999999999998E-3</c:v>
                </c:pt>
                <c:pt idx="5">
                  <c:v>2.0565E-2</c:v>
                </c:pt>
                <c:pt idx="6">
                  <c:v>-3.4007000000000003E-2</c:v>
                </c:pt>
                <c:pt idx="7">
                  <c:v>-1.6344999999999998E-2</c:v>
                </c:pt>
                <c:pt idx="8">
                  <c:v>0.10481700000000001</c:v>
                </c:pt>
                <c:pt idx="9">
                  <c:v>1.3600000000000005E-4</c:v>
                </c:pt>
                <c:pt idx="10">
                  <c:v>-3.2189999999999996E-3</c:v>
                </c:pt>
                <c:pt idx="11">
                  <c:v>-4.2219E-2</c:v>
                </c:pt>
                <c:pt idx="12">
                  <c:v>8.4512000000000004E-2</c:v>
                </c:pt>
                <c:pt idx="13">
                  <c:v>2.0924000000000002E-2</c:v>
                </c:pt>
                <c:pt idx="14">
                  <c:v>3.0544999999999999E-2</c:v>
                </c:pt>
                <c:pt idx="15">
                  <c:v>-5.7862000000000004E-2</c:v>
                </c:pt>
                <c:pt idx="16">
                  <c:v>2.8136000000000001E-2</c:v>
                </c:pt>
                <c:pt idx="17">
                  <c:v>-4.3256999999999997E-2</c:v>
                </c:pt>
                <c:pt idx="18">
                  <c:v>6.8170000000000001E-3</c:v>
                </c:pt>
                <c:pt idx="19">
                  <c:v>2.2445E-2</c:v>
                </c:pt>
                <c:pt idx="20">
                  <c:v>7.5187999999999991E-2</c:v>
                </c:pt>
                <c:pt idx="21">
                  <c:v>-0.120493</c:v>
                </c:pt>
                <c:pt idx="22">
                  <c:v>3.9224000000000002E-2</c:v>
                </c:pt>
                <c:pt idx="23">
                  <c:v>-3.2722000000000001E-2</c:v>
                </c:pt>
                <c:pt idx="24">
                  <c:v>-1.49E-3</c:v>
                </c:pt>
                <c:pt idx="25">
                  <c:v>3.7484999999999997E-2</c:v>
                </c:pt>
                <c:pt idx="26">
                  <c:v>-5.0278000000000003E-2</c:v>
                </c:pt>
                <c:pt idx="27">
                  <c:v>6.2396000000000007E-2</c:v>
                </c:pt>
                <c:pt idx="28">
                  <c:v>-2.0414999999999999E-2</c:v>
                </c:pt>
                <c:pt idx="29">
                  <c:v>-3.7738000000000001E-2</c:v>
                </c:pt>
                <c:pt idx="30">
                  <c:v>1.2669999999999999E-3</c:v>
                </c:pt>
                <c:pt idx="31">
                  <c:v>3.2573999999999999E-2</c:v>
                </c:pt>
                <c:pt idx="32">
                  <c:v>6.0070000000000002E-3</c:v>
                </c:pt>
                <c:pt idx="33">
                  <c:v>6.0522999999999993E-2</c:v>
                </c:pt>
                <c:pt idx="34">
                  <c:v>-2.3026000000000001E-2</c:v>
                </c:pt>
                <c:pt idx="35">
                  <c:v>-1.1405999999999999E-2</c:v>
                </c:pt>
                <c:pt idx="36">
                  <c:v>-6.4438999999999996E-2</c:v>
                </c:pt>
                <c:pt idx="37">
                  <c:v>-3.6222999999999998E-2</c:v>
                </c:pt>
                <c:pt idx="38">
                  <c:v>5.2619999999999993E-3</c:v>
                </c:pt>
                <c:pt idx="39">
                  <c:v>1.0677000000000001E-2</c:v>
                </c:pt>
                <c:pt idx="40">
                  <c:v>6.1716E-2</c:v>
                </c:pt>
                <c:pt idx="41">
                  <c:v>2.4407000000000002E-2</c:v>
                </c:pt>
                <c:pt idx="42">
                  <c:v>5.7904999999999998E-2</c:v>
                </c:pt>
                <c:pt idx="43">
                  <c:v>-5.5129999999999997E-3</c:v>
                </c:pt>
                <c:pt idx="44">
                  <c:v>-9.3349999999999995E-3</c:v>
                </c:pt>
                <c:pt idx="45">
                  <c:v>5.2635000000000001E-2</c:v>
                </c:pt>
                <c:pt idx="46">
                  <c:v>-2.3063E-2</c:v>
                </c:pt>
                <c:pt idx="47">
                  <c:v>9.2189999999999998E-3</c:v>
                </c:pt>
                <c:pt idx="48">
                  <c:v>6.5640000000000004E-2</c:v>
                </c:pt>
                <c:pt idx="49">
                  <c:v>-3.4570000000000004E-3</c:v>
                </c:pt>
                <c:pt idx="50">
                  <c:v>-4.0132000000000001E-2</c:v>
                </c:pt>
                <c:pt idx="51">
                  <c:v>-1.9775999999999998E-2</c:v>
                </c:pt>
                <c:pt idx="52">
                  <c:v>1.6187E-2</c:v>
                </c:pt>
                <c:pt idx="53">
                  <c:v>5.7013999999999995E-2</c:v>
                </c:pt>
                <c:pt idx="54">
                  <c:v>7.7646000000000007E-2</c:v>
                </c:pt>
                <c:pt idx="55">
                  <c:v>-2.4323000000000001E-2</c:v>
                </c:pt>
                <c:pt idx="56">
                  <c:v>3.4999999999999875E-5</c:v>
                </c:pt>
                <c:pt idx="57">
                  <c:v>-0.12151400000000001</c:v>
                </c:pt>
                <c:pt idx="58">
                  <c:v>-6.8289000000000002E-2</c:v>
                </c:pt>
                <c:pt idx="59">
                  <c:v>1.5665999999999999E-2</c:v>
                </c:pt>
              </c:numCache>
            </c:numRef>
          </c:xVal>
          <c:yVal>
            <c:numRef>
              <c:f>returns!$O$7:$O$66</c:f>
              <c:numCache>
                <c:formatCode>General</c:formatCode>
                <c:ptCount val="60"/>
                <c:pt idx="0">
                  <c:v>7.4990200000000007E-2</c:v>
                </c:pt>
                <c:pt idx="1">
                  <c:v>3.9577400000000006E-2</c:v>
                </c:pt>
                <c:pt idx="2">
                  <c:v>3.23354E-2</c:v>
                </c:pt>
                <c:pt idx="3">
                  <c:v>-1.9542999999999998E-2</c:v>
                </c:pt>
                <c:pt idx="4">
                  <c:v>1.0706200000000004E-2</c:v>
                </c:pt>
                <c:pt idx="5">
                  <c:v>9.9028000000000033E-3</c:v>
                </c:pt>
                <c:pt idx="6">
                  <c:v>-1.8807400000000002E-2</c:v>
                </c:pt>
                <c:pt idx="7">
                  <c:v>-1.3358799999999999E-2</c:v>
                </c:pt>
                <c:pt idx="8">
                  <c:v>0.11489760000000002</c:v>
                </c:pt>
                <c:pt idx="9">
                  <c:v>7.1506000000000026E-3</c:v>
                </c:pt>
                <c:pt idx="10">
                  <c:v>2.5940000000000008E-3</c:v>
                </c:pt>
                <c:pt idx="11">
                  <c:v>-3.2266200000000002E-2</c:v>
                </c:pt>
                <c:pt idx="12">
                  <c:v>9.8483200000000007E-2</c:v>
                </c:pt>
                <c:pt idx="13">
                  <c:v>3.85362E-2</c:v>
                </c:pt>
                <c:pt idx="14">
                  <c:v>3.1370600000000005E-2</c:v>
                </c:pt>
                <c:pt idx="15">
                  <c:v>-7.6114399999999999E-2</c:v>
                </c:pt>
                <c:pt idx="16">
                  <c:v>4.3251600000000008E-2</c:v>
                </c:pt>
                <c:pt idx="17">
                  <c:v>-2.2345400000000005E-2</c:v>
                </c:pt>
                <c:pt idx="18">
                  <c:v>1.7610999999999998E-2</c:v>
                </c:pt>
                <c:pt idx="19">
                  <c:v>4.7707999999999993E-2</c:v>
                </c:pt>
                <c:pt idx="20">
                  <c:v>6.7025600000000005E-2</c:v>
                </c:pt>
                <c:pt idx="21">
                  <c:v>-0.15660779999999999</c:v>
                </c:pt>
                <c:pt idx="22">
                  <c:v>4.1316600000000002E-2</c:v>
                </c:pt>
                <c:pt idx="23">
                  <c:v>-5.2647600000000003E-2</c:v>
                </c:pt>
                <c:pt idx="24">
                  <c:v>-3.1402999999999993E-2</c:v>
                </c:pt>
                <c:pt idx="25">
                  <c:v>6.9180200000000011E-2</c:v>
                </c:pt>
                <c:pt idx="26">
                  <c:v>-6.6945199999999996E-2</c:v>
                </c:pt>
                <c:pt idx="27">
                  <c:v>0.1025722</c:v>
                </c:pt>
                <c:pt idx="28">
                  <c:v>-2.3106800000000004E-2</c:v>
                </c:pt>
                <c:pt idx="29">
                  <c:v>-2.72634E-2</c:v>
                </c:pt>
                <c:pt idx="30">
                  <c:v>-7.2452000000000003E-3</c:v>
                </c:pt>
                <c:pt idx="31">
                  <c:v>5.1694800000000006E-2</c:v>
                </c:pt>
                <c:pt idx="32">
                  <c:v>-2.9313999999999994E-3</c:v>
                </c:pt>
                <c:pt idx="33">
                  <c:v>4.7163399999999994E-2</c:v>
                </c:pt>
                <c:pt idx="34">
                  <c:v>-3.3207600000000004E-2</c:v>
                </c:pt>
                <c:pt idx="35">
                  <c:v>-1.5156600000000001E-2</c:v>
                </c:pt>
                <c:pt idx="36">
                  <c:v>-7.5809800000000011E-2</c:v>
                </c:pt>
                <c:pt idx="37">
                  <c:v>-3.9137599999999995E-2</c:v>
                </c:pt>
                <c:pt idx="38">
                  <c:v>-1.8047199999999996E-2</c:v>
                </c:pt>
                <c:pt idx="39">
                  <c:v>-2.7902399999999987E-2</c:v>
                </c:pt>
                <c:pt idx="40">
                  <c:v>7.9691999999999999E-2</c:v>
                </c:pt>
                <c:pt idx="41">
                  <c:v>2.2587800000000005E-2</c:v>
                </c:pt>
                <c:pt idx="42">
                  <c:v>7.2091000000000002E-2</c:v>
                </c:pt>
                <c:pt idx="43">
                  <c:v>-3.9429999999999995E-3</c:v>
                </c:pt>
                <c:pt idx="44">
                  <c:v>-2.2306200000000002E-2</c:v>
                </c:pt>
                <c:pt idx="45">
                  <c:v>5.6658800000000002E-2</c:v>
                </c:pt>
                <c:pt idx="46">
                  <c:v>-2.1247800000000004E-2</c:v>
                </c:pt>
                <c:pt idx="47">
                  <c:v>1.3314600000000005E-2</c:v>
                </c:pt>
                <c:pt idx="48">
                  <c:v>5.6398200000000009E-2</c:v>
                </c:pt>
                <c:pt idx="49">
                  <c:v>-1.1717399999999999E-2</c:v>
                </c:pt>
                <c:pt idx="50">
                  <c:v>-3.5239800000000002E-2</c:v>
                </c:pt>
                <c:pt idx="51">
                  <c:v>-1.52532E-2</c:v>
                </c:pt>
                <c:pt idx="52">
                  <c:v>2.2603200000000004E-2</c:v>
                </c:pt>
                <c:pt idx="53">
                  <c:v>7.3827400000000001E-2</c:v>
                </c:pt>
                <c:pt idx="54">
                  <c:v>4.6509800000000004E-2</c:v>
                </c:pt>
                <c:pt idx="55">
                  <c:v>-3.4376200000000003E-2</c:v>
                </c:pt>
                <c:pt idx="56">
                  <c:v>-2.5398000000000013E-3</c:v>
                </c:pt>
                <c:pt idx="57">
                  <c:v>-0.1355944</c:v>
                </c:pt>
                <c:pt idx="58">
                  <c:v>-5.8833200000000009E-2</c:v>
                </c:pt>
                <c:pt idx="59">
                  <c:v>3.8596600000000002E-2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B8-4E2A-B3DC-64728B27E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236784"/>
        <c:axId val="1568242608"/>
      </c:scatterChart>
      <c:valAx>
        <c:axId val="156823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Benchmark Return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242608"/>
        <c:crosses val="autoZero"/>
        <c:crossBetween val="midCat"/>
      </c:valAx>
      <c:valAx>
        <c:axId val="156824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Portfolio</a:t>
                </a:r>
                <a:r>
                  <a:rPr lang="en-GB" baseline="0"/>
                  <a:t> Return %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236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569595</xdr:colOff>
      <xdr:row>2</xdr:row>
      <xdr:rowOff>74295</xdr:rowOff>
    </xdr:from>
    <xdr:to>
      <xdr:col>10</xdr:col>
      <xdr:colOff>403860</xdr:colOff>
      <xdr:row>16</xdr:row>
      <xdr:rowOff>150495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32D738-B5A9-4748-8C7B-1B41CB64FC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196215</xdr:colOff>
      <xdr:row>32</xdr:row>
      <xdr:rowOff>11430</xdr:rowOff>
    </xdr:from>
    <xdr:to>
      <xdr:col>7</xdr:col>
      <xdr:colOff>140970</xdr:colOff>
      <xdr:row>46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63FED2-6A08-48F5-8DCA-4BECAC659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ck%20&amp;%20Portfolio%20Risk%20and%20Retur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tributions"/>
      <sheetName val="Stock_Risk"/>
      <sheetName val="Portfolio_Return"/>
      <sheetName val="Portfolio_Risk"/>
      <sheetName val="Covariance_Matrix"/>
      <sheetName val="Charting"/>
      <sheetName val="Retur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7">
          <cell r="F7">
            <v>6.2066000000000003E-2</v>
          </cell>
          <cell r="G7">
            <v>7.2716000000000003E-2</v>
          </cell>
        </row>
        <row r="8">
          <cell r="F8">
            <v>-4.4689E-2</v>
          </cell>
          <cell r="G8">
            <v>2.7078999999999999E-2</v>
          </cell>
        </row>
        <row r="9">
          <cell r="F9">
            <v>9.6319000000000002E-2</v>
          </cell>
          <cell r="G9">
            <v>3.5889999999999998E-2</v>
          </cell>
        </row>
        <row r="10">
          <cell r="F10">
            <v>-8.7036000000000002E-2</v>
          </cell>
          <cell r="G10">
            <v>-3.1487000000000001E-2</v>
          </cell>
        </row>
        <row r="11">
          <cell r="F11">
            <v>-3.9496000000000003E-2</v>
          </cell>
          <cell r="G11">
            <v>6.0569999999999999E-3</v>
          </cell>
        </row>
        <row r="12">
          <cell r="F12">
            <v>1.3306E-2</v>
          </cell>
          <cell r="G12">
            <v>2.1364999999999999E-2</v>
          </cell>
        </row>
        <row r="13">
          <cell r="F13">
            <v>-0.12584000000000001</v>
          </cell>
          <cell r="G13">
            <v>-3.3307000000000003E-2</v>
          </cell>
        </row>
        <row r="14">
          <cell r="F14">
            <v>-8.2486000000000004E-2</v>
          </cell>
          <cell r="G14">
            <v>-1.5644999999999999E-2</v>
          </cell>
        </row>
        <row r="15">
          <cell r="F15">
            <v>0.14758099999999999</v>
          </cell>
          <cell r="G15">
            <v>0.105617</v>
          </cell>
        </row>
        <row r="16">
          <cell r="F16">
            <v>3.0303E-2</v>
          </cell>
          <cell r="G16">
            <v>8.3600000000000005E-4</v>
          </cell>
        </row>
        <row r="17">
          <cell r="F17">
            <v>1.0083999999999999E-2</v>
          </cell>
          <cell r="G17">
            <v>-2.6189999999999998E-3</v>
          </cell>
        </row>
        <row r="18">
          <cell r="F18">
            <v>-7.3688000000000003E-2</v>
          </cell>
          <cell r="G18">
            <v>-4.1319000000000002E-2</v>
          </cell>
        </row>
        <row r="19">
          <cell r="F19">
            <v>6.3589000000000007E-2</v>
          </cell>
          <cell r="G19">
            <v>8.5311999999999999E-2</v>
          </cell>
        </row>
        <row r="20">
          <cell r="F20">
            <v>6.3829999999999998E-3</v>
          </cell>
          <cell r="G20">
            <v>2.1524000000000001E-2</v>
          </cell>
        </row>
        <row r="21">
          <cell r="F21">
            <v>1.1997000000000001E-2</v>
          </cell>
          <cell r="G21">
            <v>3.1344999999999998E-2</v>
          </cell>
        </row>
        <row r="22">
          <cell r="F22">
            <v>-4.5262999999999998E-2</v>
          </cell>
          <cell r="G22">
            <v>-5.6862000000000003E-2</v>
          </cell>
        </row>
        <row r="23">
          <cell r="F23">
            <v>-8.3789999999999993E-3</v>
          </cell>
          <cell r="G23">
            <v>2.9236000000000002E-2</v>
          </cell>
        </row>
        <row r="24">
          <cell r="F24">
            <v>-0.25991700000000001</v>
          </cell>
          <cell r="G24">
            <v>-4.2157E-2</v>
          </cell>
        </row>
        <row r="25">
          <cell r="F25">
            <v>-5.1212000000000001E-2</v>
          </cell>
          <cell r="G25">
            <v>7.9170000000000004E-3</v>
          </cell>
        </row>
        <row r="26">
          <cell r="F26">
            <v>-0.105078</v>
          </cell>
          <cell r="G26">
            <v>2.3945000000000001E-2</v>
          </cell>
        </row>
        <row r="27">
          <cell r="F27">
            <v>0.16276199999999999</v>
          </cell>
          <cell r="G27">
            <v>7.6787999999999995E-2</v>
          </cell>
        </row>
        <row r="28">
          <cell r="F28">
            <v>-0.12725600000000001</v>
          </cell>
          <cell r="G28">
            <v>-0.118893</v>
          </cell>
        </row>
        <row r="29">
          <cell r="F29">
            <v>0.13012499999999999</v>
          </cell>
          <cell r="G29">
            <v>4.0823999999999999E-2</v>
          </cell>
        </row>
        <row r="30">
          <cell r="F30">
            <v>3.3415E-2</v>
          </cell>
          <cell r="G30">
            <v>-3.0622E-2</v>
          </cell>
        </row>
        <row r="31">
          <cell r="F31">
            <v>4.7266000000000002E-2</v>
          </cell>
          <cell r="G31">
            <v>6.0999999999999997E-4</v>
          </cell>
        </row>
        <row r="32">
          <cell r="F32">
            <v>-4.3068000000000002E-2</v>
          </cell>
          <cell r="G32">
            <v>3.9884999999999997E-2</v>
          </cell>
        </row>
        <row r="33">
          <cell r="F33">
            <v>-3.9347E-2</v>
          </cell>
          <cell r="G33">
            <v>-4.7978E-2</v>
          </cell>
        </row>
        <row r="34">
          <cell r="F34">
            <v>8.4419999999999999E-3</v>
          </cell>
          <cell r="G34">
            <v>6.4796000000000006E-2</v>
          </cell>
        </row>
        <row r="35">
          <cell r="F35">
            <v>-7.8880000000000006E-2</v>
          </cell>
          <cell r="G35">
            <v>-1.7415E-2</v>
          </cell>
        </row>
        <row r="36">
          <cell r="F36">
            <v>-3.6131999999999997E-2</v>
          </cell>
          <cell r="G36">
            <v>-3.4838000000000001E-2</v>
          </cell>
        </row>
        <row r="37">
          <cell r="F37">
            <v>3.7118999999999999E-2</v>
          </cell>
          <cell r="G37">
            <v>3.967E-3</v>
          </cell>
        </row>
        <row r="38">
          <cell r="F38">
            <v>5.5280000000000003E-2</v>
          </cell>
          <cell r="G38">
            <v>3.5673999999999997E-2</v>
          </cell>
        </row>
        <row r="39">
          <cell r="F39">
            <v>8.1973000000000004E-2</v>
          </cell>
          <cell r="G39">
            <v>9.2069999999999999E-3</v>
          </cell>
        </row>
        <row r="40">
          <cell r="F40">
            <v>8.4565000000000001E-2</v>
          </cell>
          <cell r="G40">
            <v>6.4022999999999997E-2</v>
          </cell>
        </row>
        <row r="41">
          <cell r="F41">
            <v>1.0435E-2</v>
          </cell>
          <cell r="G41">
            <v>-1.9626000000000001E-2</v>
          </cell>
        </row>
        <row r="42">
          <cell r="F42">
            <v>2.1687999999999999E-2</v>
          </cell>
          <cell r="G42">
            <v>-7.7060000000000002E-3</v>
          </cell>
        </row>
        <row r="43">
          <cell r="F43">
            <v>-2.2991999999999999E-2</v>
          </cell>
          <cell r="G43">
            <v>-6.0838999999999997E-2</v>
          </cell>
        </row>
        <row r="44">
          <cell r="F44">
            <v>-2.179E-2</v>
          </cell>
          <cell r="G44">
            <v>-3.1923E-2</v>
          </cell>
        </row>
        <row r="45">
          <cell r="F45">
            <v>9.4323000000000004E-2</v>
          </cell>
          <cell r="G45">
            <v>9.2619999999999994E-3</v>
          </cell>
        </row>
        <row r="46">
          <cell r="F46">
            <v>0.105408</v>
          </cell>
          <cell r="G46">
            <v>1.4677000000000001E-2</v>
          </cell>
        </row>
        <row r="47">
          <cell r="F47">
            <v>1.6331999999999999E-2</v>
          </cell>
          <cell r="G47">
            <v>6.5916000000000002E-2</v>
          </cell>
        </row>
        <row r="48">
          <cell r="F48">
            <v>3.3292000000000002E-2</v>
          </cell>
          <cell r="G48">
            <v>2.8507000000000001E-2</v>
          </cell>
        </row>
        <row r="49">
          <cell r="F49">
            <v>8.4010000000000001E-2</v>
          </cell>
          <cell r="G49">
            <v>6.2004999999999998E-2</v>
          </cell>
        </row>
        <row r="50">
          <cell r="F50">
            <v>-2.0035000000000001E-2</v>
          </cell>
          <cell r="G50">
            <v>-1.3129999999999999E-3</v>
          </cell>
        </row>
        <row r="51">
          <cell r="F51">
            <v>-1.2112E-2</v>
          </cell>
          <cell r="G51">
            <v>-5.3350000000000003E-3</v>
          </cell>
        </row>
        <row r="52">
          <cell r="F52">
            <v>2.6376E-2</v>
          </cell>
          <cell r="G52">
            <v>5.7035000000000002E-2</v>
          </cell>
        </row>
        <row r="53">
          <cell r="F53">
            <v>-1.3408E-2</v>
          </cell>
          <cell r="G53">
            <v>-1.9262999999999999E-2</v>
          </cell>
        </row>
        <row r="54">
          <cell r="F54">
            <v>9.1210000000000006E-3</v>
          </cell>
          <cell r="G54">
            <v>1.3519E-2</v>
          </cell>
        </row>
        <row r="55">
          <cell r="F55">
            <v>0.16459099999999999</v>
          </cell>
          <cell r="G55">
            <v>7.0040000000000005E-2</v>
          </cell>
        </row>
        <row r="56">
          <cell r="F56">
            <v>1.9635E-2</v>
          </cell>
          <cell r="G56">
            <v>6.4300000000000002E-4</v>
          </cell>
        </row>
        <row r="57">
          <cell r="F57">
            <v>-4.3416000000000003E-2</v>
          </cell>
          <cell r="G57">
            <v>-3.6131999999999997E-2</v>
          </cell>
        </row>
        <row r="58">
          <cell r="F58">
            <v>-3.0119999999999999E-3</v>
          </cell>
          <cell r="G58">
            <v>-1.5775999999999998E-2</v>
          </cell>
        </row>
        <row r="59">
          <cell r="F59">
            <v>1.0473E-2</v>
          </cell>
          <cell r="G59">
            <v>2.0386999999999999E-2</v>
          </cell>
        </row>
        <row r="60">
          <cell r="F60">
            <v>3.8221999999999999E-2</v>
          </cell>
          <cell r="G60">
            <v>6.0213999999999997E-2</v>
          </cell>
        </row>
        <row r="61">
          <cell r="F61">
            <v>0.12710399999999999</v>
          </cell>
          <cell r="G61">
            <v>8.0846000000000001E-2</v>
          </cell>
        </row>
        <row r="62">
          <cell r="F62">
            <v>1.8880999999999998E-2</v>
          </cell>
          <cell r="G62">
            <v>-2.0923000000000001E-2</v>
          </cell>
        </row>
        <row r="63">
          <cell r="F63">
            <v>-1.4795000000000001E-2</v>
          </cell>
          <cell r="G63">
            <v>2.735E-3</v>
          </cell>
        </row>
        <row r="64">
          <cell r="F64">
            <v>-0.206677</v>
          </cell>
          <cell r="G64">
            <v>-0.11941400000000001</v>
          </cell>
        </row>
        <row r="65">
          <cell r="F65">
            <v>-3.9045999999999997E-2</v>
          </cell>
          <cell r="G65">
            <v>-6.6989000000000007E-2</v>
          </cell>
        </row>
        <row r="66">
          <cell r="F66">
            <v>-0.13581399999999999</v>
          </cell>
          <cell r="G66">
            <v>1.7365999999999999E-2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6F60-5E69-4287-801C-994F31158BE4}">
  <dimension ref="A1:K44"/>
  <sheetViews>
    <sheetView workbookViewId="0">
      <selection activeCell="N11" sqref="N11"/>
    </sheetView>
  </sheetViews>
  <sheetFormatPr defaultRowHeight="15" x14ac:dyDescent="0.25"/>
  <cols>
    <col min="1" max="1" width="39.85546875" style="3" bestFit="1" customWidth="1"/>
    <col min="3" max="3" width="17.28515625" customWidth="1"/>
    <col min="4" max="4" width="13" bestFit="1" customWidth="1"/>
    <col min="5" max="5" width="14.5703125" bestFit="1" customWidth="1"/>
    <col min="6" max="6" width="13" bestFit="1" customWidth="1"/>
    <col min="7" max="7" width="12.42578125" bestFit="1" customWidth="1"/>
    <col min="8" max="8" width="13.42578125" bestFit="1" customWidth="1"/>
    <col min="9" max="9" width="12.42578125" bestFit="1" customWidth="1"/>
    <col min="10" max="10" width="13" bestFit="1" customWidth="1"/>
    <col min="11" max="11" width="12.5703125" bestFit="1" customWidth="1"/>
  </cols>
  <sheetData>
    <row r="1" spans="1:11" ht="18.75" x14ac:dyDescent="0.3">
      <c r="A1" s="2" t="s">
        <v>7</v>
      </c>
      <c r="B1" s="3"/>
      <c r="C1" s="3" t="s">
        <v>8</v>
      </c>
      <c r="D1" s="3"/>
      <c r="E1" s="3"/>
      <c r="F1" s="3"/>
      <c r="G1" s="3"/>
      <c r="H1" s="3"/>
      <c r="I1" s="3"/>
      <c r="J1" s="3"/>
      <c r="K1" s="3"/>
    </row>
    <row r="3" spans="1:11" x14ac:dyDescent="0.25">
      <c r="A3" s="3" t="s">
        <v>9</v>
      </c>
    </row>
    <row r="19" spans="1:11" x14ac:dyDescent="0.25">
      <c r="A19" s="3" t="s">
        <v>10</v>
      </c>
      <c r="B19" s="3"/>
      <c r="C19" s="3" t="s">
        <v>11</v>
      </c>
      <c r="D19" s="3"/>
      <c r="E19" s="3"/>
      <c r="F19" s="3"/>
      <c r="G19" s="3"/>
      <c r="H19" s="3"/>
      <c r="I19" s="3"/>
      <c r="J19" s="3"/>
      <c r="K19" s="3"/>
    </row>
    <row r="21" spans="1:11" x14ac:dyDescent="0.25">
      <c r="C21" t="s">
        <v>12</v>
      </c>
    </row>
    <row r="22" spans="1:11" ht="15.75" thickBot="1" x14ac:dyDescent="0.3"/>
    <row r="23" spans="1:11" x14ac:dyDescent="0.25">
      <c r="C23" s="4" t="s">
        <v>13</v>
      </c>
      <c r="D23" s="4"/>
    </row>
    <row r="24" spans="1:11" x14ac:dyDescent="0.25">
      <c r="A24" s="5" t="s">
        <v>14</v>
      </c>
      <c r="C24" t="s">
        <v>15</v>
      </c>
      <c r="D24" s="6">
        <v>0.6962351616417003</v>
      </c>
    </row>
    <row r="25" spans="1:11" x14ac:dyDescent="0.25">
      <c r="A25" s="5" t="s">
        <v>16</v>
      </c>
      <c r="C25" t="s">
        <v>17</v>
      </c>
      <c r="D25" s="6">
        <v>0.48474340030624452</v>
      </c>
    </row>
    <row r="26" spans="1:11" x14ac:dyDescent="0.25">
      <c r="A26" s="5"/>
      <c r="C26" t="s">
        <v>18</v>
      </c>
      <c r="D26">
        <v>0.47585966582876599</v>
      </c>
    </row>
    <row r="27" spans="1:11" x14ac:dyDescent="0.25">
      <c r="A27" s="5" t="s">
        <v>19</v>
      </c>
      <c r="C27" t="s">
        <v>20</v>
      </c>
      <c r="D27" s="6">
        <v>5.9381784950247374E-2</v>
      </c>
    </row>
    <row r="28" spans="1:11" ht="15.75" thickBot="1" x14ac:dyDescent="0.3">
      <c r="A28" s="5"/>
      <c r="C28" s="7" t="s">
        <v>21</v>
      </c>
      <c r="D28" s="7">
        <v>60</v>
      </c>
    </row>
    <row r="29" spans="1:11" x14ac:dyDescent="0.25">
      <c r="A29" s="5"/>
    </row>
    <row r="30" spans="1:11" ht="15.75" thickBot="1" x14ac:dyDescent="0.3">
      <c r="A30" s="5"/>
      <c r="C30" t="s">
        <v>22</v>
      </c>
    </row>
    <row r="31" spans="1:11" x14ac:dyDescent="0.25">
      <c r="A31" s="5"/>
      <c r="C31" s="8"/>
      <c r="D31" s="8" t="s">
        <v>23</v>
      </c>
      <c r="E31" s="8" t="s">
        <v>24</v>
      </c>
      <c r="F31" s="8" t="s">
        <v>25</v>
      </c>
      <c r="G31" s="8" t="s">
        <v>26</v>
      </c>
      <c r="H31" s="8" t="s">
        <v>27</v>
      </c>
    </row>
    <row r="32" spans="1:11" x14ac:dyDescent="0.25">
      <c r="A32" s="5"/>
      <c r="C32" t="s">
        <v>28</v>
      </c>
      <c r="D32">
        <v>1</v>
      </c>
      <c r="E32">
        <v>0.19240786964104256</v>
      </c>
      <c r="F32">
        <v>0.19240786964104256</v>
      </c>
      <c r="G32">
        <v>54.565273369564792</v>
      </c>
      <c r="H32">
        <v>6.5598105881415275E-10</v>
      </c>
    </row>
    <row r="33" spans="1:11" x14ac:dyDescent="0.25">
      <c r="A33" s="5"/>
      <c r="C33" t="s">
        <v>29</v>
      </c>
      <c r="D33">
        <v>58</v>
      </c>
      <c r="E33">
        <v>0.20451939026489069</v>
      </c>
      <c r="F33">
        <v>3.5261963838774256E-3</v>
      </c>
    </row>
    <row r="34" spans="1:11" ht="15.75" thickBot="1" x14ac:dyDescent="0.3">
      <c r="A34" s="5"/>
      <c r="C34" s="7" t="s">
        <v>30</v>
      </c>
      <c r="D34" s="7">
        <v>59</v>
      </c>
      <c r="E34" s="7">
        <v>0.39692725990593325</v>
      </c>
      <c r="F34" s="7"/>
      <c r="G34" s="7"/>
      <c r="H34" s="7"/>
    </row>
    <row r="35" spans="1:11" ht="15.75" thickBot="1" x14ac:dyDescent="0.3">
      <c r="A35" s="5"/>
    </row>
    <row r="36" spans="1:11" x14ac:dyDescent="0.25">
      <c r="A36" s="5"/>
      <c r="C36" s="8"/>
      <c r="D36" s="8" t="s">
        <v>31</v>
      </c>
      <c r="E36" s="8" t="s">
        <v>20</v>
      </c>
      <c r="F36" s="8" t="s">
        <v>32</v>
      </c>
      <c r="G36" s="8" t="s">
        <v>33</v>
      </c>
      <c r="H36" s="8" t="s">
        <v>34</v>
      </c>
      <c r="I36" s="8" t="s">
        <v>35</v>
      </c>
      <c r="J36" s="8" t="s">
        <v>36</v>
      </c>
      <c r="K36" s="8" t="s">
        <v>37</v>
      </c>
    </row>
    <row r="37" spans="1:11" x14ac:dyDescent="0.25">
      <c r="A37" s="5" t="s">
        <v>38</v>
      </c>
      <c r="C37" t="s">
        <v>39</v>
      </c>
      <c r="D37" s="6">
        <v>-7.4235088098593104E-3</v>
      </c>
      <c r="E37">
        <v>7.7578253325155224E-3</v>
      </c>
      <c r="F37">
        <v>-0.95690589716489427</v>
      </c>
      <c r="G37">
        <v>0.34258650192336326</v>
      </c>
      <c r="H37">
        <v>-2.2952483416900454E-2</v>
      </c>
      <c r="I37">
        <v>8.1054657971818336E-3</v>
      </c>
      <c r="J37">
        <v>-2.2952483416900454E-2</v>
      </c>
      <c r="K37">
        <v>8.1054657971818336E-3</v>
      </c>
    </row>
    <row r="38" spans="1:11" ht="15.75" thickBot="1" x14ac:dyDescent="0.3">
      <c r="A38" s="5" t="s">
        <v>40</v>
      </c>
      <c r="C38" s="7" t="s">
        <v>41</v>
      </c>
      <c r="D38" s="9">
        <v>1.2273688087855128</v>
      </c>
      <c r="E38" s="7">
        <v>0.16615633901539059</v>
      </c>
      <c r="F38" s="7">
        <v>7.3868310776384227</v>
      </c>
      <c r="G38" s="7">
        <v>6.5598105881414799E-10</v>
      </c>
      <c r="H38" s="7">
        <v>0.8947707598768424</v>
      </c>
      <c r="I38" s="7">
        <v>1.5599668576941832</v>
      </c>
      <c r="J38" s="7">
        <v>0.8947707598768424</v>
      </c>
      <c r="K38" s="7">
        <v>1.5599668576941832</v>
      </c>
    </row>
    <row r="41" spans="1:11" x14ac:dyDescent="0.25">
      <c r="A41" s="3" t="s">
        <v>42</v>
      </c>
      <c r="B41" s="3"/>
      <c r="C41" s="3" t="s">
        <v>43</v>
      </c>
      <c r="D41" s="3"/>
      <c r="E41" s="3"/>
      <c r="F41" s="3"/>
      <c r="G41" s="3"/>
      <c r="H41" s="3"/>
      <c r="I41" s="3"/>
      <c r="J41" s="3"/>
      <c r="K41" s="3"/>
    </row>
    <row r="43" spans="1:11" x14ac:dyDescent="0.25">
      <c r="C43" s="10" t="s">
        <v>44</v>
      </c>
      <c r="D43" s="10" t="s">
        <v>4</v>
      </c>
    </row>
    <row r="44" spans="1:11" x14ac:dyDescent="0.25">
      <c r="C44" s="11">
        <v>0.1</v>
      </c>
      <c r="D44" s="12">
        <f>D37+D38*C44</f>
        <v>0.11531337206869197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93C2-A5FC-4A79-98CA-22562D705A4A}">
  <dimension ref="A1:H31"/>
  <sheetViews>
    <sheetView tabSelected="1" workbookViewId="0">
      <selection activeCell="L37" sqref="L37"/>
    </sheetView>
  </sheetViews>
  <sheetFormatPr defaultRowHeight="15" x14ac:dyDescent="0.25"/>
  <cols>
    <col min="1" max="1" width="47.5703125" style="3" bestFit="1" customWidth="1"/>
    <col min="4" max="4" width="13.85546875" customWidth="1"/>
    <col min="5" max="5" width="13.7109375" customWidth="1"/>
    <col min="6" max="6" width="12.5703125" customWidth="1"/>
    <col min="7" max="7" width="11" bestFit="1" customWidth="1"/>
  </cols>
  <sheetData>
    <row r="1" spans="1:8" ht="18.75" x14ac:dyDescent="0.3">
      <c r="A1" s="2" t="s">
        <v>45</v>
      </c>
      <c r="B1" s="3"/>
      <c r="C1" s="3" t="s">
        <v>55</v>
      </c>
      <c r="D1" s="3"/>
      <c r="E1" s="3"/>
      <c r="F1" s="3"/>
      <c r="G1" s="3"/>
      <c r="H1" s="3"/>
    </row>
    <row r="3" spans="1:8" x14ac:dyDescent="0.25">
      <c r="A3" s="3" t="s">
        <v>54</v>
      </c>
      <c r="C3" s="17"/>
      <c r="D3" s="18" t="s">
        <v>56</v>
      </c>
      <c r="E3" s="17" t="s">
        <v>57</v>
      </c>
      <c r="F3" s="18" t="s">
        <v>49</v>
      </c>
      <c r="G3" s="17" t="s">
        <v>50</v>
      </c>
    </row>
    <row r="4" spans="1:8" x14ac:dyDescent="0.25">
      <c r="C4" s="13"/>
      <c r="D4" s="15" t="s">
        <v>58</v>
      </c>
      <c r="E4" s="12">
        <f>SUM(returns!J7:J66)</f>
        <v>0.42938399999999993</v>
      </c>
      <c r="F4" s="16">
        <f>SUM(returns!K7:K66)</f>
        <v>0.47584919999999992</v>
      </c>
      <c r="G4" s="12">
        <f>F4-E4</f>
        <v>4.6465199999999984E-2</v>
      </c>
    </row>
    <row r="5" spans="1:8" x14ac:dyDescent="0.25">
      <c r="A5" s="3" t="s">
        <v>64</v>
      </c>
      <c r="C5" s="13"/>
      <c r="D5" s="15" t="s">
        <v>59</v>
      </c>
      <c r="E5" s="12">
        <f>AVERAGE(returns!J7:J77)</f>
        <v>7.1563999999999985E-3</v>
      </c>
      <c r="F5" s="16">
        <f>AVERAGE(returns!K7:K77)</f>
        <v>7.9308199999999981E-3</v>
      </c>
      <c r="G5" s="12">
        <f>F5-E5</f>
        <v>7.7441999999999962E-4</v>
      </c>
    </row>
    <row r="6" spans="1:8" x14ac:dyDescent="0.25">
      <c r="A6" s="5" t="s">
        <v>65</v>
      </c>
      <c r="C6" s="13"/>
      <c r="D6" s="15" t="s">
        <v>60</v>
      </c>
      <c r="E6" s="12">
        <f>returns!T66-1</f>
        <v>0.43908661541601823</v>
      </c>
      <c r="F6" s="16">
        <f>returns!U66-1</f>
        <v>0.47585905269436179</v>
      </c>
      <c r="G6" s="12">
        <f>F6-E6</f>
        <v>3.6772437278343562E-2</v>
      </c>
    </row>
    <row r="7" spans="1:8" x14ac:dyDescent="0.25">
      <c r="A7" s="5" t="s">
        <v>66</v>
      </c>
      <c r="C7" s="13"/>
      <c r="D7" s="15" t="s">
        <v>61</v>
      </c>
      <c r="E7" s="12">
        <f>returns!T66^(1/60)-1</f>
        <v>6.0852506575601595E-3</v>
      </c>
      <c r="F7" s="16">
        <f>returns!U66^(1/60)-1</f>
        <v>6.5084254971154998E-3</v>
      </c>
      <c r="G7" s="12">
        <f>F7-E7</f>
        <v>4.231748395553403E-4</v>
      </c>
    </row>
    <row r="8" spans="1:8" x14ac:dyDescent="0.25">
      <c r="A8" s="5" t="s">
        <v>67</v>
      </c>
    </row>
    <row r="9" spans="1:8" x14ac:dyDescent="0.25">
      <c r="B9" s="3"/>
      <c r="C9" s="3" t="s">
        <v>68</v>
      </c>
      <c r="D9" s="3"/>
      <c r="E9" s="3"/>
      <c r="F9" s="3"/>
      <c r="G9" s="3"/>
      <c r="H9" s="3"/>
    </row>
    <row r="10" spans="1:8" x14ac:dyDescent="0.25">
      <c r="A10" s="3" t="s">
        <v>77</v>
      </c>
    </row>
    <row r="11" spans="1:8" x14ac:dyDescent="0.25">
      <c r="A11" s="3" t="s">
        <v>78</v>
      </c>
      <c r="C11" s="17"/>
      <c r="D11" s="18"/>
      <c r="E11" s="17" t="s">
        <v>57</v>
      </c>
      <c r="F11" s="17" t="s">
        <v>49</v>
      </c>
      <c r="G11" s="17" t="s">
        <v>71</v>
      </c>
    </row>
    <row r="12" spans="1:8" x14ac:dyDescent="0.25">
      <c r="A12" s="3" t="s">
        <v>79</v>
      </c>
      <c r="C12" s="13"/>
      <c r="D12" s="15" t="s">
        <v>69</v>
      </c>
      <c r="E12" s="12">
        <f>_xlfn.STDEV.P(returns!J7:J66)</f>
        <v>4.6138206451269863E-2</v>
      </c>
      <c r="F12" s="12">
        <f>_xlfn.STDEV.P(returns!K7:K66)</f>
        <v>5.3006483581887733E-2</v>
      </c>
      <c r="G12" s="12">
        <f>F12-E12</f>
        <v>6.8682771306178697E-3</v>
      </c>
    </row>
    <row r="13" spans="1:8" x14ac:dyDescent="0.25">
      <c r="C13" s="13"/>
      <c r="D13" s="15" t="s">
        <v>70</v>
      </c>
      <c r="E13" s="12">
        <f>E12*SQRT(12)</f>
        <v>0.15982743548740308</v>
      </c>
      <c r="F13" s="12">
        <f>F12*SQRT(12)</f>
        <v>0.18361984538879014</v>
      </c>
      <c r="G13" s="12">
        <f>F13-E13</f>
        <v>2.3792409901387063E-2</v>
      </c>
    </row>
    <row r="14" spans="1:8" x14ac:dyDescent="0.25">
      <c r="A14" s="3" t="s">
        <v>80</v>
      </c>
    </row>
    <row r="15" spans="1:8" x14ac:dyDescent="0.25">
      <c r="A15" s="3" t="s">
        <v>81</v>
      </c>
      <c r="B15" s="3"/>
      <c r="C15" s="3" t="s">
        <v>84</v>
      </c>
      <c r="D15" s="3"/>
      <c r="E15" s="3"/>
      <c r="F15" s="3"/>
      <c r="G15" s="3"/>
      <c r="H15" s="3"/>
    </row>
    <row r="17" spans="1:8" x14ac:dyDescent="0.25">
      <c r="A17" s="3" t="s">
        <v>82</v>
      </c>
      <c r="C17" s="13"/>
      <c r="D17" s="13"/>
      <c r="E17" s="13" t="s">
        <v>57</v>
      </c>
      <c r="F17" s="13" t="s">
        <v>49</v>
      </c>
    </row>
    <row r="18" spans="1:8" x14ac:dyDescent="0.25">
      <c r="A18" s="3" t="s">
        <v>83</v>
      </c>
      <c r="C18" s="13"/>
      <c r="D18" s="14" t="s">
        <v>85</v>
      </c>
      <c r="E18">
        <v>0</v>
      </c>
      <c r="F18" s="19">
        <f>INTERCEPT(returns!O7:O66,returns!N7:N66)</f>
        <v>2.8477239033433601E-4</v>
      </c>
    </row>
    <row r="19" spans="1:8" x14ac:dyDescent="0.25">
      <c r="C19" s="13"/>
      <c r="D19" s="14" t="s">
        <v>86</v>
      </c>
      <c r="E19">
        <v>1</v>
      </c>
      <c r="F19">
        <f>SLOPE(returns!O7:O66,returns!N7:N66)</f>
        <v>1.1038180836370253</v>
      </c>
    </row>
    <row r="22" spans="1:8" x14ac:dyDescent="0.25">
      <c r="B22" s="3"/>
      <c r="C22" s="3" t="s">
        <v>72</v>
      </c>
      <c r="D22" s="3"/>
      <c r="E22" s="3"/>
      <c r="F22" s="3"/>
      <c r="G22" s="3"/>
      <c r="H22" s="3"/>
    </row>
    <row r="24" spans="1:8" x14ac:dyDescent="0.25">
      <c r="C24" t="s">
        <v>73</v>
      </c>
      <c r="E24" s="12">
        <f>AVERAGE(returns!H7:H66)</f>
        <v>2.4400000000000008E-3</v>
      </c>
    </row>
    <row r="26" spans="1:8" x14ac:dyDescent="0.25">
      <c r="C26" s="13"/>
      <c r="D26" s="13" t="s">
        <v>57</v>
      </c>
      <c r="E26" s="13" t="s">
        <v>49</v>
      </c>
      <c r="F26" s="13" t="s">
        <v>50</v>
      </c>
    </row>
    <row r="27" spans="1:8" x14ac:dyDescent="0.25">
      <c r="C27" s="13" t="s">
        <v>74</v>
      </c>
      <c r="D27" s="20">
        <f>(E5-E24)/E12</f>
        <v>0.1022233060789078</v>
      </c>
      <c r="E27" s="20">
        <f>(F5-E24)/F12</f>
        <v>0.10358770529490859</v>
      </c>
      <c r="F27" s="20">
        <f>E27-D27</f>
        <v>1.364399216000789E-3</v>
      </c>
    </row>
    <row r="28" spans="1:8" x14ac:dyDescent="0.25">
      <c r="C28" s="13" t="s">
        <v>75</v>
      </c>
      <c r="D28" s="20">
        <f>(E5-E24)/F19</f>
        <v>4.272805519238909E-3</v>
      </c>
      <c r="E28" s="20">
        <f>(F5-E24)/F19</f>
        <v>4.9743885169085296E-3</v>
      </c>
      <c r="F28" s="20">
        <f>E28-D28</f>
        <v>7.015829976696206E-4</v>
      </c>
    </row>
    <row r="29" spans="1:8" x14ac:dyDescent="0.25">
      <c r="C29" s="13" t="s">
        <v>76</v>
      </c>
      <c r="D29" s="20"/>
      <c r="E29" s="20">
        <f>F18</f>
        <v>2.8477239033433601E-4</v>
      </c>
      <c r="F29" s="20"/>
    </row>
    <row r="31" spans="1:8" x14ac:dyDescent="0.25">
      <c r="B31" s="3"/>
      <c r="C31" s="3" t="s">
        <v>87</v>
      </c>
      <c r="D31" s="3"/>
      <c r="E31" s="3"/>
      <c r="F31" s="3"/>
      <c r="G31" s="3"/>
      <c r="H31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1D54-8BD7-40A0-B2BC-A23CC206FC1A}">
  <dimension ref="B3:U66"/>
  <sheetViews>
    <sheetView topLeftCell="A7" workbookViewId="0">
      <selection activeCell="H6" sqref="H6"/>
    </sheetView>
  </sheetViews>
  <sheetFormatPr defaultRowHeight="15" x14ac:dyDescent="0.25"/>
  <cols>
    <col min="2" max="2" width="10.85546875" bestFit="1" customWidth="1"/>
    <col min="10" max="10" width="10.85546875" bestFit="1" customWidth="1"/>
    <col min="11" max="12" width="10" bestFit="1" customWidth="1"/>
    <col min="14" max="14" width="10.7109375" customWidth="1"/>
    <col min="15" max="15" width="10" bestFit="1" customWidth="1"/>
    <col min="17" max="17" width="10.42578125" customWidth="1"/>
    <col min="18" max="18" width="10" bestFit="1" customWidth="1"/>
    <col min="20" max="20" width="10.42578125" customWidth="1"/>
  </cols>
  <sheetData>
    <row r="3" spans="2:21" x14ac:dyDescent="0.25">
      <c r="B3" t="s">
        <v>52</v>
      </c>
      <c r="J3" t="s">
        <v>48</v>
      </c>
      <c r="N3" t="s">
        <v>51</v>
      </c>
      <c r="Q3" t="s">
        <v>62</v>
      </c>
      <c r="T3" t="s">
        <v>63</v>
      </c>
    </row>
    <row r="4" spans="2:21" x14ac:dyDescent="0.25">
      <c r="B4" t="s">
        <v>53</v>
      </c>
      <c r="J4" t="s">
        <v>47</v>
      </c>
      <c r="N4" t="s">
        <v>47</v>
      </c>
      <c r="Q4" t="s">
        <v>47</v>
      </c>
      <c r="T4" t="s">
        <v>53</v>
      </c>
    </row>
    <row r="5" spans="2:21" x14ac:dyDescent="0.25">
      <c r="T5" t="s">
        <v>46</v>
      </c>
      <c r="U5" t="s">
        <v>49</v>
      </c>
    </row>
    <row r="6" spans="2:21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J6" t="s">
        <v>46</v>
      </c>
      <c r="K6" t="s">
        <v>49</v>
      </c>
      <c r="L6" t="s">
        <v>50</v>
      </c>
      <c r="N6" t="s">
        <v>46</v>
      </c>
      <c r="O6" t="s">
        <v>49</v>
      </c>
      <c r="Q6" t="s">
        <v>46</v>
      </c>
      <c r="R6" t="s">
        <v>49</v>
      </c>
      <c r="T6">
        <v>1</v>
      </c>
      <c r="U6">
        <v>1</v>
      </c>
    </row>
    <row r="7" spans="2:21" x14ac:dyDescent="0.25">
      <c r="B7" s="1">
        <v>37741</v>
      </c>
      <c r="C7">
        <v>5.6175000000000003E-2</v>
      </c>
      <c r="D7">
        <v>8.9087E-2</v>
      </c>
      <c r="E7">
        <v>8.3535999999999999E-2</v>
      </c>
      <c r="F7">
        <v>6.2066000000000003E-2</v>
      </c>
      <c r="G7">
        <v>7.2716000000000003E-2</v>
      </c>
      <c r="H7">
        <v>1E-3</v>
      </c>
      <c r="J7">
        <f>G7</f>
        <v>7.2716000000000003E-2</v>
      </c>
      <c r="K7">
        <f>0.2*C7+0.4*D7+0.2*E7+0.2*F7</f>
        <v>7.5990200000000008E-2</v>
      </c>
      <c r="L7">
        <f>K7-J7</f>
        <v>3.2742000000000049E-3</v>
      </c>
      <c r="N7">
        <f>J7-H7</f>
        <v>7.1716000000000002E-2</v>
      </c>
      <c r="O7">
        <f>K7-H7</f>
        <v>7.4990200000000007E-2</v>
      </c>
      <c r="Q7">
        <f>J7+1</f>
        <v>1.072716</v>
      </c>
      <c r="R7">
        <f>K7+1</f>
        <v>1.0759902000000001</v>
      </c>
      <c r="T7">
        <f>Q7*T6</f>
        <v>1.072716</v>
      </c>
      <c r="U7">
        <f>R7*U6</f>
        <v>1.0759902000000001</v>
      </c>
    </row>
    <row r="8" spans="2:21" x14ac:dyDescent="0.25">
      <c r="B8" s="1">
        <v>37771</v>
      </c>
      <c r="C8">
        <v>-3.7544000000000001E-2</v>
      </c>
      <c r="D8">
        <v>9.4070000000000001E-2</v>
      </c>
      <c r="E8">
        <v>9.6479999999999996E-2</v>
      </c>
      <c r="F8">
        <v>-4.4689E-2</v>
      </c>
      <c r="G8">
        <v>2.7078999999999999E-2</v>
      </c>
      <c r="H8">
        <v>8.9999999999999998E-4</v>
      </c>
      <c r="J8">
        <f t="shared" ref="J8:J66" si="0">G8</f>
        <v>2.7078999999999999E-2</v>
      </c>
      <c r="K8">
        <f t="shared" ref="K8:K66" si="1">0.2*C8+0.4*D8+0.2*E8+0.2*F8</f>
        <v>4.0477400000000004E-2</v>
      </c>
      <c r="L8">
        <f t="shared" ref="L8:L66" si="2">K8-J8</f>
        <v>1.3398400000000005E-2</v>
      </c>
      <c r="N8">
        <f t="shared" ref="N8:N66" si="3">J8-H8</f>
        <v>2.6178999999999997E-2</v>
      </c>
      <c r="O8">
        <f t="shared" ref="O8:O66" si="4">K8-H8</f>
        <v>3.9577400000000006E-2</v>
      </c>
      <c r="Q8">
        <f t="shared" ref="Q8:Q66" si="5">J8+1</f>
        <v>1.0270790000000001</v>
      </c>
      <c r="R8">
        <f t="shared" ref="R8:R66" si="6">K8+1</f>
        <v>1.0404774000000001</v>
      </c>
      <c r="T8">
        <f t="shared" ref="T8:T66" si="7">Q8*T7</f>
        <v>1.101764076564</v>
      </c>
      <c r="U8">
        <f t="shared" ref="U8:U66" si="8">R8*U7</f>
        <v>1.1195434857214803</v>
      </c>
    </row>
    <row r="9" spans="2:21" x14ac:dyDescent="0.25">
      <c r="B9" s="1">
        <v>37802</v>
      </c>
      <c r="C9">
        <v>4.1853000000000001E-2</v>
      </c>
      <c r="D9">
        <v>2.3119000000000001E-2</v>
      </c>
      <c r="E9">
        <v>-1.7732999999999999E-2</v>
      </c>
      <c r="F9">
        <v>9.6319000000000002E-2</v>
      </c>
      <c r="G9">
        <v>3.5889999999999998E-2</v>
      </c>
      <c r="H9">
        <v>1E-3</v>
      </c>
      <c r="J9">
        <f t="shared" si="0"/>
        <v>3.5889999999999998E-2</v>
      </c>
      <c r="K9">
        <f t="shared" si="1"/>
        <v>3.3335400000000001E-2</v>
      </c>
      <c r="L9">
        <f t="shared" si="2"/>
        <v>-2.5545999999999972E-3</v>
      </c>
      <c r="N9">
        <f t="shared" si="3"/>
        <v>3.4889999999999997E-2</v>
      </c>
      <c r="O9">
        <f t="shared" si="4"/>
        <v>3.23354E-2</v>
      </c>
      <c r="Q9">
        <f t="shared" si="5"/>
        <v>1.03589</v>
      </c>
      <c r="R9">
        <f t="shared" si="6"/>
        <v>1.0333353999999999</v>
      </c>
      <c r="T9">
        <f t="shared" si="7"/>
        <v>1.141306389271882</v>
      </c>
      <c r="U9">
        <f t="shared" si="8"/>
        <v>1.1568639156354001</v>
      </c>
    </row>
    <row r="10" spans="2:21" x14ac:dyDescent="0.25">
      <c r="B10" s="1">
        <v>37833</v>
      </c>
      <c r="C10">
        <v>3.0030999999999999E-2</v>
      </c>
      <c r="D10">
        <v>3.1731000000000002E-2</v>
      </c>
      <c r="E10">
        <v>-0.100672</v>
      </c>
      <c r="F10">
        <v>-8.7036000000000002E-2</v>
      </c>
      <c r="G10">
        <v>-3.1487000000000001E-2</v>
      </c>
      <c r="H10">
        <v>6.9999999999999999E-4</v>
      </c>
      <c r="J10">
        <f t="shared" si="0"/>
        <v>-3.1487000000000001E-2</v>
      </c>
      <c r="K10">
        <f t="shared" si="1"/>
        <v>-1.8842999999999999E-2</v>
      </c>
      <c r="L10">
        <f t="shared" si="2"/>
        <v>1.2644000000000002E-2</v>
      </c>
      <c r="N10">
        <f t="shared" si="3"/>
        <v>-3.2187E-2</v>
      </c>
      <c r="O10">
        <f t="shared" si="4"/>
        <v>-1.9542999999999998E-2</v>
      </c>
      <c r="Q10">
        <f t="shared" si="5"/>
        <v>0.96851299999999996</v>
      </c>
      <c r="R10">
        <f t="shared" si="6"/>
        <v>0.98115700000000006</v>
      </c>
      <c r="T10">
        <f t="shared" si="7"/>
        <v>1.1053700749928781</v>
      </c>
      <c r="U10">
        <f t="shared" si="8"/>
        <v>1.1350651288730824</v>
      </c>
    </row>
    <row r="11" spans="2:21" x14ac:dyDescent="0.25">
      <c r="B11" s="1">
        <v>37862</v>
      </c>
      <c r="C11">
        <v>4.1650000000000003E-3</v>
      </c>
      <c r="D11">
        <v>3.2805000000000001E-2</v>
      </c>
      <c r="E11">
        <v>2.6752000000000001E-2</v>
      </c>
      <c r="F11">
        <v>-3.9496000000000003E-2</v>
      </c>
      <c r="G11">
        <v>6.0569999999999999E-3</v>
      </c>
      <c r="H11">
        <v>6.9999999999999999E-4</v>
      </c>
      <c r="J11">
        <f t="shared" si="0"/>
        <v>6.0569999999999999E-3</v>
      </c>
      <c r="K11">
        <f t="shared" si="1"/>
        <v>1.1406200000000003E-2</v>
      </c>
      <c r="L11">
        <f t="shared" si="2"/>
        <v>5.3492000000000036E-3</v>
      </c>
      <c r="N11">
        <f t="shared" si="3"/>
        <v>5.3569999999999998E-3</v>
      </c>
      <c r="O11">
        <f t="shared" si="4"/>
        <v>1.0706200000000004E-2</v>
      </c>
      <c r="Q11">
        <f t="shared" si="5"/>
        <v>1.006057</v>
      </c>
      <c r="R11">
        <f t="shared" si="6"/>
        <v>1.0114061999999999</v>
      </c>
      <c r="T11">
        <f t="shared" si="7"/>
        <v>1.11206530153711</v>
      </c>
      <c r="U11">
        <f t="shared" si="8"/>
        <v>1.1480119087460345</v>
      </c>
    </row>
    <row r="12" spans="2:21" x14ac:dyDescent="0.25">
      <c r="B12" s="1">
        <v>37894</v>
      </c>
      <c r="C12">
        <v>4.8265000000000002E-2</v>
      </c>
      <c r="D12">
        <v>-3.1944E-2</v>
      </c>
      <c r="E12">
        <v>5.5830999999999999E-2</v>
      </c>
      <c r="F12">
        <v>1.3306E-2</v>
      </c>
      <c r="G12">
        <v>2.1364999999999999E-2</v>
      </c>
      <c r="H12">
        <v>8.0000000000000004E-4</v>
      </c>
      <c r="J12">
        <f t="shared" si="0"/>
        <v>2.1364999999999999E-2</v>
      </c>
      <c r="K12">
        <f t="shared" si="1"/>
        <v>1.0702800000000004E-2</v>
      </c>
      <c r="L12">
        <f t="shared" si="2"/>
        <v>-1.0662199999999995E-2</v>
      </c>
      <c r="N12">
        <f t="shared" si="3"/>
        <v>2.0565E-2</v>
      </c>
      <c r="O12">
        <f t="shared" si="4"/>
        <v>9.9028000000000033E-3</v>
      </c>
      <c r="Q12">
        <f t="shared" si="5"/>
        <v>1.0213650000000001</v>
      </c>
      <c r="R12">
        <f t="shared" si="6"/>
        <v>1.0107028</v>
      </c>
      <c r="T12">
        <f t="shared" si="7"/>
        <v>1.1358245767044504</v>
      </c>
      <c r="U12">
        <f t="shared" si="8"/>
        <v>1.1602988506029617</v>
      </c>
    </row>
    <row r="13" spans="2:21" x14ac:dyDescent="0.25">
      <c r="B13" s="1">
        <v>37925</v>
      </c>
      <c r="C13">
        <v>-5.4537000000000002E-2</v>
      </c>
      <c r="D13">
        <v>4.2692000000000001E-2</v>
      </c>
      <c r="E13">
        <v>4.4559999999999999E-3</v>
      </c>
      <c r="F13">
        <v>-0.12584000000000001</v>
      </c>
      <c r="G13">
        <v>-3.3307000000000003E-2</v>
      </c>
      <c r="H13">
        <v>6.9999999999999999E-4</v>
      </c>
      <c r="J13">
        <f t="shared" si="0"/>
        <v>-3.3307000000000003E-2</v>
      </c>
      <c r="K13">
        <f t="shared" si="1"/>
        <v>-1.8107400000000003E-2</v>
      </c>
      <c r="L13">
        <f t="shared" si="2"/>
        <v>1.5199600000000001E-2</v>
      </c>
      <c r="N13">
        <f t="shared" si="3"/>
        <v>-3.4007000000000003E-2</v>
      </c>
      <c r="O13">
        <f t="shared" si="4"/>
        <v>-1.8807400000000002E-2</v>
      </c>
      <c r="Q13">
        <f t="shared" si="5"/>
        <v>0.96669300000000002</v>
      </c>
      <c r="R13">
        <f t="shared" si="6"/>
        <v>0.9818926</v>
      </c>
      <c r="T13">
        <f t="shared" si="7"/>
        <v>1.0979936675281552</v>
      </c>
      <c r="U13">
        <f t="shared" si="8"/>
        <v>1.1392888551955536</v>
      </c>
    </row>
    <row r="14" spans="2:21" x14ac:dyDescent="0.25">
      <c r="B14" s="1">
        <v>37953</v>
      </c>
      <c r="C14">
        <v>-1.6449999999999999E-2</v>
      </c>
      <c r="D14">
        <v>-7.1500000000000003E-4</v>
      </c>
      <c r="E14">
        <v>3.7072000000000001E-2</v>
      </c>
      <c r="F14">
        <v>-8.2486000000000004E-2</v>
      </c>
      <c r="G14">
        <v>-1.5644999999999999E-2</v>
      </c>
      <c r="H14">
        <v>6.9999999999999999E-4</v>
      </c>
      <c r="J14">
        <f t="shared" si="0"/>
        <v>-1.5644999999999999E-2</v>
      </c>
      <c r="K14">
        <f t="shared" si="1"/>
        <v>-1.26588E-2</v>
      </c>
      <c r="L14">
        <f t="shared" si="2"/>
        <v>2.9861999999999996E-3</v>
      </c>
      <c r="N14">
        <f t="shared" si="3"/>
        <v>-1.6344999999999998E-2</v>
      </c>
      <c r="O14">
        <f t="shared" si="4"/>
        <v>-1.3358799999999999E-2</v>
      </c>
      <c r="Q14">
        <f t="shared" si="5"/>
        <v>0.98435499999999998</v>
      </c>
      <c r="R14">
        <f t="shared" si="6"/>
        <v>0.98734120000000003</v>
      </c>
      <c r="T14">
        <f t="shared" si="7"/>
        <v>1.0808155565996771</v>
      </c>
      <c r="U14">
        <f t="shared" si="8"/>
        <v>1.1248668254354042</v>
      </c>
    </row>
    <row r="15" spans="2:21" x14ac:dyDescent="0.25">
      <c r="B15" s="1">
        <v>37986</v>
      </c>
      <c r="C15">
        <v>6.4565999999999998E-2</v>
      </c>
      <c r="D15">
        <v>0.15602099999999999</v>
      </c>
      <c r="E15">
        <v>5.4299E-2</v>
      </c>
      <c r="F15">
        <v>0.14758099999999999</v>
      </c>
      <c r="G15">
        <v>0.105617</v>
      </c>
      <c r="H15">
        <v>8.0000000000000004E-4</v>
      </c>
      <c r="J15">
        <f t="shared" si="0"/>
        <v>0.105617</v>
      </c>
      <c r="K15">
        <f t="shared" si="1"/>
        <v>0.11569760000000001</v>
      </c>
      <c r="L15">
        <f t="shared" si="2"/>
        <v>1.0080600000000009E-2</v>
      </c>
      <c r="N15">
        <f t="shared" si="3"/>
        <v>0.10481700000000001</v>
      </c>
      <c r="O15">
        <f t="shared" si="4"/>
        <v>0.11489760000000002</v>
      </c>
      <c r="Q15">
        <f t="shared" si="5"/>
        <v>1.1056170000000001</v>
      </c>
      <c r="R15">
        <f t="shared" si="6"/>
        <v>1.1156976000000001</v>
      </c>
      <c r="T15">
        <f t="shared" si="7"/>
        <v>1.1949680532410654</v>
      </c>
      <c r="U15">
        <f t="shared" si="8"/>
        <v>1.2550112174578996</v>
      </c>
    </row>
    <row r="16" spans="2:21" x14ac:dyDescent="0.25">
      <c r="B16" s="1">
        <v>38016</v>
      </c>
      <c r="C16">
        <v>1.023E-2</v>
      </c>
      <c r="D16">
        <v>3.5908000000000002E-2</v>
      </c>
      <c r="E16">
        <v>-7.3095999999999994E-2</v>
      </c>
      <c r="F16">
        <v>3.0303E-2</v>
      </c>
      <c r="G16">
        <v>8.3600000000000005E-4</v>
      </c>
      <c r="H16">
        <v>6.9999999999999999E-4</v>
      </c>
      <c r="J16">
        <f t="shared" si="0"/>
        <v>8.3600000000000005E-4</v>
      </c>
      <c r="K16">
        <f t="shared" si="1"/>
        <v>7.8506000000000027E-3</v>
      </c>
      <c r="L16">
        <f t="shared" si="2"/>
        <v>7.0146000000000028E-3</v>
      </c>
      <c r="N16">
        <f t="shared" si="3"/>
        <v>1.3600000000000005E-4</v>
      </c>
      <c r="O16">
        <f t="shared" si="4"/>
        <v>7.1506000000000026E-3</v>
      </c>
      <c r="Q16">
        <f t="shared" si="5"/>
        <v>1.0008360000000001</v>
      </c>
      <c r="R16">
        <f t="shared" si="6"/>
        <v>1.0078506</v>
      </c>
      <c r="T16">
        <f t="shared" si="7"/>
        <v>1.195967046533575</v>
      </c>
      <c r="U16">
        <f t="shared" si="8"/>
        <v>1.2648638085216746</v>
      </c>
    </row>
    <row r="17" spans="2:21" x14ac:dyDescent="0.25">
      <c r="B17" s="1">
        <v>38044</v>
      </c>
      <c r="C17">
        <v>-4.0506E-2</v>
      </c>
      <c r="D17">
        <v>2.6446000000000001E-2</v>
      </c>
      <c r="E17">
        <v>-6.4999999999999997E-3</v>
      </c>
      <c r="F17">
        <v>1.0083999999999999E-2</v>
      </c>
      <c r="G17">
        <v>-2.6189999999999998E-3</v>
      </c>
      <c r="H17">
        <v>5.9999999999999995E-4</v>
      </c>
      <c r="J17">
        <f t="shared" si="0"/>
        <v>-2.6189999999999998E-3</v>
      </c>
      <c r="K17">
        <f t="shared" si="1"/>
        <v>3.1940000000000007E-3</v>
      </c>
      <c r="L17">
        <f t="shared" si="2"/>
        <v>5.8130000000000005E-3</v>
      </c>
      <c r="N17">
        <f t="shared" si="3"/>
        <v>-3.2189999999999996E-3</v>
      </c>
      <c r="O17">
        <f t="shared" si="4"/>
        <v>2.5940000000000008E-3</v>
      </c>
      <c r="Q17">
        <f t="shared" si="5"/>
        <v>0.99738099999999996</v>
      </c>
      <c r="R17">
        <f t="shared" si="6"/>
        <v>1.0031939999999999</v>
      </c>
      <c r="T17">
        <f t="shared" si="7"/>
        <v>1.1928348088387035</v>
      </c>
      <c r="U17">
        <f t="shared" si="8"/>
        <v>1.2689037835260928</v>
      </c>
    </row>
    <row r="18" spans="2:21" x14ac:dyDescent="0.25">
      <c r="B18" s="1">
        <v>38077</v>
      </c>
      <c r="C18">
        <v>-6.0309000000000001E-2</v>
      </c>
      <c r="D18">
        <v>8.4430000000000009E-3</v>
      </c>
      <c r="E18">
        <v>-3.9719999999999998E-2</v>
      </c>
      <c r="F18">
        <v>-7.3688000000000003E-2</v>
      </c>
      <c r="G18">
        <v>-4.1319000000000002E-2</v>
      </c>
      <c r="H18">
        <v>8.9999999999999998E-4</v>
      </c>
      <c r="J18">
        <f t="shared" si="0"/>
        <v>-4.1319000000000002E-2</v>
      </c>
      <c r="K18">
        <f t="shared" si="1"/>
        <v>-3.1366200000000004E-2</v>
      </c>
      <c r="L18">
        <f t="shared" si="2"/>
        <v>9.9527999999999978E-3</v>
      </c>
      <c r="N18">
        <f t="shared" si="3"/>
        <v>-4.2219E-2</v>
      </c>
      <c r="O18">
        <f t="shared" si="4"/>
        <v>-3.2266200000000002E-2</v>
      </c>
      <c r="Q18">
        <f t="shared" si="5"/>
        <v>0.95868100000000001</v>
      </c>
      <c r="R18">
        <f t="shared" si="6"/>
        <v>0.96863379999999999</v>
      </c>
      <c r="T18">
        <f t="shared" si="7"/>
        <v>1.1435480673722971</v>
      </c>
      <c r="U18">
        <f t="shared" si="8"/>
        <v>1.2291030936712566</v>
      </c>
    </row>
    <row r="19" spans="2:21" x14ac:dyDescent="0.25">
      <c r="B19" s="1">
        <v>38107</v>
      </c>
      <c r="C19">
        <v>4.8134999999999997E-2</v>
      </c>
      <c r="D19">
        <v>0.155167</v>
      </c>
      <c r="E19">
        <v>7.4357999999999994E-2</v>
      </c>
      <c r="F19">
        <v>6.3589000000000007E-2</v>
      </c>
      <c r="G19">
        <v>8.5311999999999999E-2</v>
      </c>
      <c r="H19">
        <v>8.0000000000000004E-4</v>
      </c>
      <c r="J19">
        <f t="shared" si="0"/>
        <v>8.5311999999999999E-2</v>
      </c>
      <c r="K19">
        <f t="shared" si="1"/>
        <v>9.9283200000000002E-2</v>
      </c>
      <c r="L19">
        <f t="shared" si="2"/>
        <v>1.3971200000000003E-2</v>
      </c>
      <c r="N19">
        <f t="shared" si="3"/>
        <v>8.4512000000000004E-2</v>
      </c>
      <c r="O19">
        <f t="shared" si="4"/>
        <v>9.8483200000000007E-2</v>
      </c>
      <c r="Q19">
        <f t="shared" si="5"/>
        <v>1.0853120000000001</v>
      </c>
      <c r="R19">
        <f t="shared" si="6"/>
        <v>1.0992831999999999</v>
      </c>
      <c r="T19">
        <f t="shared" si="7"/>
        <v>1.2411064400959626</v>
      </c>
      <c r="U19">
        <f t="shared" si="8"/>
        <v>1.3511323819408385</v>
      </c>
    </row>
    <row r="20" spans="2:21" x14ac:dyDescent="0.25">
      <c r="B20" s="1">
        <v>38135</v>
      </c>
      <c r="C20">
        <v>3.8270000000000001E-3</v>
      </c>
      <c r="D20">
        <v>0.109584</v>
      </c>
      <c r="E20">
        <v>-3.3696999999999998E-2</v>
      </c>
      <c r="F20">
        <v>6.3829999999999998E-3</v>
      </c>
      <c r="G20">
        <v>2.1524000000000001E-2</v>
      </c>
      <c r="H20">
        <v>5.9999999999999995E-4</v>
      </c>
      <c r="J20">
        <f t="shared" si="0"/>
        <v>2.1524000000000001E-2</v>
      </c>
      <c r="K20">
        <f t="shared" si="1"/>
        <v>3.9136200000000003E-2</v>
      </c>
      <c r="L20">
        <f t="shared" si="2"/>
        <v>1.7612200000000001E-2</v>
      </c>
      <c r="N20">
        <f t="shared" si="3"/>
        <v>2.0924000000000002E-2</v>
      </c>
      <c r="O20">
        <f t="shared" si="4"/>
        <v>3.85362E-2</v>
      </c>
      <c r="Q20">
        <f t="shared" si="5"/>
        <v>1.0215240000000001</v>
      </c>
      <c r="R20">
        <f t="shared" si="6"/>
        <v>1.0391362</v>
      </c>
      <c r="T20">
        <f t="shared" si="7"/>
        <v>1.2678200151125882</v>
      </c>
      <c r="U20">
        <f t="shared" si="8"/>
        <v>1.4040105690669515</v>
      </c>
    </row>
    <row r="21" spans="2:21" x14ac:dyDescent="0.25">
      <c r="B21" s="1">
        <v>38168</v>
      </c>
      <c r="C21">
        <v>8.8830000000000006E-2</v>
      </c>
      <c r="D21">
        <v>3.5472999999999998E-2</v>
      </c>
      <c r="E21">
        <v>-1.0919999999999999E-2</v>
      </c>
      <c r="F21">
        <v>1.1997000000000001E-2</v>
      </c>
      <c r="G21">
        <v>3.1344999999999998E-2</v>
      </c>
      <c r="H21">
        <v>8.0000000000000004E-4</v>
      </c>
      <c r="J21">
        <f t="shared" si="0"/>
        <v>3.1344999999999998E-2</v>
      </c>
      <c r="K21">
        <f t="shared" si="1"/>
        <v>3.2170600000000008E-2</v>
      </c>
      <c r="L21">
        <f t="shared" si="2"/>
        <v>8.2560000000000966E-4</v>
      </c>
      <c r="N21">
        <f t="shared" si="3"/>
        <v>3.0544999999999999E-2</v>
      </c>
      <c r="O21">
        <f t="shared" si="4"/>
        <v>3.1370600000000005E-2</v>
      </c>
      <c r="Q21">
        <f t="shared" si="5"/>
        <v>1.031345</v>
      </c>
      <c r="R21">
        <f t="shared" si="6"/>
        <v>1.0321705999999999</v>
      </c>
      <c r="T21">
        <f t="shared" si="7"/>
        <v>1.3075598334862923</v>
      </c>
      <c r="U21">
        <f t="shared" si="8"/>
        <v>1.4491784314801768</v>
      </c>
    </row>
    <row r="22" spans="2:21" x14ac:dyDescent="0.25">
      <c r="B22" s="1">
        <v>38198</v>
      </c>
      <c r="C22">
        <v>-2.4510000000000001E-3</v>
      </c>
      <c r="D22">
        <v>-0.14812400000000001</v>
      </c>
      <c r="E22">
        <v>-3.1609999999999999E-2</v>
      </c>
      <c r="F22">
        <v>-4.5262999999999998E-2</v>
      </c>
      <c r="G22">
        <v>-5.6862000000000003E-2</v>
      </c>
      <c r="H22">
        <v>1E-3</v>
      </c>
      <c r="J22">
        <f t="shared" si="0"/>
        <v>-5.6862000000000003E-2</v>
      </c>
      <c r="K22">
        <f t="shared" si="1"/>
        <v>-7.5114399999999998E-2</v>
      </c>
      <c r="L22">
        <f t="shared" si="2"/>
        <v>-1.8252399999999995E-2</v>
      </c>
      <c r="N22">
        <f t="shared" si="3"/>
        <v>-5.7862000000000004E-2</v>
      </c>
      <c r="O22">
        <f t="shared" si="4"/>
        <v>-7.6114399999999999E-2</v>
      </c>
      <c r="Q22">
        <f t="shared" si="5"/>
        <v>0.94313800000000003</v>
      </c>
      <c r="R22">
        <f t="shared" si="6"/>
        <v>0.92488559999999997</v>
      </c>
      <c r="T22">
        <f t="shared" si="7"/>
        <v>1.2332093662345949</v>
      </c>
      <c r="U22">
        <f t="shared" si="8"/>
        <v>1.3403242631066021</v>
      </c>
    </row>
    <row r="23" spans="2:21" x14ac:dyDescent="0.25">
      <c r="B23" s="1">
        <v>38230</v>
      </c>
      <c r="C23">
        <v>-3.8954999999999997E-2</v>
      </c>
      <c r="D23">
        <v>0.104813</v>
      </c>
      <c r="E23">
        <v>5.9465999999999998E-2</v>
      </c>
      <c r="F23">
        <v>-8.3789999999999993E-3</v>
      </c>
      <c r="G23">
        <v>2.9236000000000002E-2</v>
      </c>
      <c r="H23">
        <v>1.1000000000000001E-3</v>
      </c>
      <c r="J23">
        <f t="shared" si="0"/>
        <v>2.9236000000000002E-2</v>
      </c>
      <c r="K23">
        <f t="shared" si="1"/>
        <v>4.4351600000000005E-2</v>
      </c>
      <c r="L23">
        <f t="shared" si="2"/>
        <v>1.5115600000000003E-2</v>
      </c>
      <c r="N23">
        <f t="shared" si="3"/>
        <v>2.8136000000000001E-2</v>
      </c>
      <c r="O23">
        <f t="shared" si="4"/>
        <v>4.3251600000000008E-2</v>
      </c>
      <c r="Q23">
        <f t="shared" si="5"/>
        <v>1.029236</v>
      </c>
      <c r="R23">
        <f t="shared" si="6"/>
        <v>1.0443515999999999</v>
      </c>
      <c r="T23">
        <f t="shared" si="7"/>
        <v>1.2692634752658296</v>
      </c>
      <c r="U23">
        <f t="shared" si="8"/>
        <v>1.3997697886942009</v>
      </c>
    </row>
    <row r="24" spans="2:21" x14ac:dyDescent="0.25">
      <c r="B24" s="1">
        <v>38260</v>
      </c>
      <c r="C24">
        <v>1.2821000000000001E-2</v>
      </c>
      <c r="D24">
        <v>6.2399000000000003E-2</v>
      </c>
      <c r="E24">
        <v>1.6070999999999998E-2</v>
      </c>
      <c r="F24">
        <v>-0.25991700000000001</v>
      </c>
      <c r="G24">
        <v>-4.2157E-2</v>
      </c>
      <c r="H24">
        <v>1.1000000000000001E-3</v>
      </c>
      <c r="J24">
        <f t="shared" si="0"/>
        <v>-4.2157E-2</v>
      </c>
      <c r="K24">
        <f t="shared" si="1"/>
        <v>-2.1245400000000005E-2</v>
      </c>
      <c r="L24">
        <f t="shared" si="2"/>
        <v>2.0911599999999995E-2</v>
      </c>
      <c r="N24">
        <f t="shared" si="3"/>
        <v>-4.3256999999999997E-2</v>
      </c>
      <c r="O24">
        <f t="shared" si="4"/>
        <v>-2.2345400000000005E-2</v>
      </c>
      <c r="Q24">
        <f t="shared" si="5"/>
        <v>0.957843</v>
      </c>
      <c r="R24">
        <f t="shared" si="6"/>
        <v>0.97875460000000003</v>
      </c>
      <c r="T24">
        <f t="shared" si="7"/>
        <v>1.2157551349390481</v>
      </c>
      <c r="U24">
        <f t="shared" si="8"/>
        <v>1.3700311196254771</v>
      </c>
    </row>
    <row r="25" spans="2:21" x14ac:dyDescent="0.25">
      <c r="B25" s="1">
        <v>38289</v>
      </c>
      <c r="C25">
        <v>1.1573E-2</v>
      </c>
      <c r="D25">
        <v>6.1887999999999999E-2</v>
      </c>
      <c r="E25">
        <v>9.4179999999999993E-3</v>
      </c>
      <c r="F25">
        <v>-5.1212000000000001E-2</v>
      </c>
      <c r="G25">
        <v>7.9170000000000004E-3</v>
      </c>
      <c r="H25">
        <v>1.1000000000000001E-3</v>
      </c>
      <c r="J25">
        <f t="shared" si="0"/>
        <v>7.9170000000000004E-3</v>
      </c>
      <c r="K25">
        <f t="shared" si="1"/>
        <v>1.8710999999999998E-2</v>
      </c>
      <c r="L25">
        <f t="shared" si="2"/>
        <v>1.0793999999999998E-2</v>
      </c>
      <c r="N25">
        <f t="shared" si="3"/>
        <v>6.8170000000000001E-3</v>
      </c>
      <c r="O25">
        <f t="shared" si="4"/>
        <v>1.7610999999999998E-2</v>
      </c>
      <c r="Q25">
        <f t="shared" si="5"/>
        <v>1.007917</v>
      </c>
      <c r="R25">
        <f t="shared" si="6"/>
        <v>1.0187109999999999</v>
      </c>
      <c r="T25">
        <f t="shared" si="7"/>
        <v>1.2253802683423605</v>
      </c>
      <c r="U25">
        <f t="shared" si="8"/>
        <v>1.3956657719047894</v>
      </c>
    </row>
    <row r="26" spans="2:21" x14ac:dyDescent="0.25">
      <c r="B26" s="1">
        <v>38321</v>
      </c>
      <c r="C26">
        <v>6.6312999999999997E-2</v>
      </c>
      <c r="D26">
        <v>0.15026100000000001</v>
      </c>
      <c r="E26">
        <v>-1.5716999999999998E-2</v>
      </c>
      <c r="F26">
        <v>-0.105078</v>
      </c>
      <c r="G26">
        <v>2.3945000000000001E-2</v>
      </c>
      <c r="H26">
        <v>1.5E-3</v>
      </c>
      <c r="J26">
        <f t="shared" si="0"/>
        <v>2.3945000000000001E-2</v>
      </c>
      <c r="K26">
        <f t="shared" si="1"/>
        <v>4.9207999999999995E-2</v>
      </c>
      <c r="L26">
        <f t="shared" si="2"/>
        <v>2.5262999999999994E-2</v>
      </c>
      <c r="N26">
        <f t="shared" si="3"/>
        <v>2.2445E-2</v>
      </c>
      <c r="O26">
        <f t="shared" si="4"/>
        <v>4.7707999999999993E-2</v>
      </c>
      <c r="Q26">
        <f t="shared" si="5"/>
        <v>1.0239450000000001</v>
      </c>
      <c r="R26">
        <f t="shared" si="6"/>
        <v>1.0492079999999999</v>
      </c>
      <c r="T26">
        <f t="shared" si="7"/>
        <v>1.2547219988678184</v>
      </c>
      <c r="U26">
        <f t="shared" si="8"/>
        <v>1.4643436932086802</v>
      </c>
    </row>
    <row r="27" spans="2:21" x14ac:dyDescent="0.25">
      <c r="B27" s="1">
        <v>38352</v>
      </c>
      <c r="C27">
        <v>-3.3570000000000002E-3</v>
      </c>
      <c r="D27">
        <v>3.5975E-2</v>
      </c>
      <c r="E27">
        <v>0.111773</v>
      </c>
      <c r="F27">
        <v>0.16276199999999999</v>
      </c>
      <c r="G27">
        <v>7.6787999999999995E-2</v>
      </c>
      <c r="H27">
        <v>1.6000000000000001E-3</v>
      </c>
      <c r="J27">
        <f t="shared" si="0"/>
        <v>7.6787999999999995E-2</v>
      </c>
      <c r="K27">
        <f t="shared" si="1"/>
        <v>6.8625600000000009E-2</v>
      </c>
      <c r="L27">
        <f t="shared" si="2"/>
        <v>-8.1623999999999863E-3</v>
      </c>
      <c r="N27">
        <f t="shared" si="3"/>
        <v>7.5187999999999991E-2</v>
      </c>
      <c r="O27">
        <f t="shared" si="4"/>
        <v>6.7025600000000005E-2</v>
      </c>
      <c r="Q27">
        <f t="shared" si="5"/>
        <v>1.0767880000000001</v>
      </c>
      <c r="R27">
        <f t="shared" si="6"/>
        <v>1.0686256000000001</v>
      </c>
      <c r="T27">
        <f t="shared" si="7"/>
        <v>1.3510695917168807</v>
      </c>
      <c r="U27">
        <f t="shared" si="8"/>
        <v>1.564835157761342</v>
      </c>
    </row>
    <row r="28" spans="2:21" x14ac:dyDescent="0.25">
      <c r="B28" s="1">
        <v>38383</v>
      </c>
      <c r="C28">
        <v>-1.6466999999999999E-2</v>
      </c>
      <c r="D28">
        <v>-0.29946699999999998</v>
      </c>
      <c r="E28">
        <v>-3.2382000000000001E-2</v>
      </c>
      <c r="F28">
        <v>-0.12725600000000001</v>
      </c>
      <c r="G28">
        <v>-0.118893</v>
      </c>
      <c r="H28">
        <v>1.6000000000000001E-3</v>
      </c>
      <c r="J28">
        <f t="shared" si="0"/>
        <v>-0.118893</v>
      </c>
      <c r="K28">
        <f t="shared" si="1"/>
        <v>-0.1550078</v>
      </c>
      <c r="L28">
        <f t="shared" si="2"/>
        <v>-3.6114800000000002E-2</v>
      </c>
      <c r="N28">
        <f t="shared" si="3"/>
        <v>-0.120493</v>
      </c>
      <c r="O28">
        <f t="shared" si="4"/>
        <v>-0.15660779999999999</v>
      </c>
      <c r="Q28">
        <f t="shared" si="5"/>
        <v>0.88110699999999997</v>
      </c>
      <c r="R28">
        <f t="shared" si="6"/>
        <v>0.84499219999999997</v>
      </c>
      <c r="T28">
        <f t="shared" si="7"/>
        <v>1.1904368747488856</v>
      </c>
      <c r="U28">
        <f t="shared" si="8"/>
        <v>1.3222735025941035</v>
      </c>
    </row>
    <row r="29" spans="2:21" x14ac:dyDescent="0.25">
      <c r="B29" s="1">
        <v>38411</v>
      </c>
      <c r="C29">
        <v>-3.9663999999999998E-2</v>
      </c>
      <c r="D29">
        <v>5.1288E-2</v>
      </c>
      <c r="E29">
        <v>2.1545999999999999E-2</v>
      </c>
      <c r="F29">
        <v>0.13012499999999999</v>
      </c>
      <c r="G29">
        <v>4.0823999999999999E-2</v>
      </c>
      <c r="H29">
        <v>1.6000000000000001E-3</v>
      </c>
      <c r="J29">
        <f t="shared" si="0"/>
        <v>4.0823999999999999E-2</v>
      </c>
      <c r="K29">
        <f t="shared" si="1"/>
        <v>4.2916599999999999E-2</v>
      </c>
      <c r="L29">
        <f t="shared" si="2"/>
        <v>2.0926E-3</v>
      </c>
      <c r="N29">
        <f t="shared" si="3"/>
        <v>3.9224000000000002E-2</v>
      </c>
      <c r="O29">
        <f t="shared" si="4"/>
        <v>4.1316600000000002E-2</v>
      </c>
      <c r="Q29">
        <f t="shared" si="5"/>
        <v>1.040824</v>
      </c>
      <c r="R29">
        <f t="shared" si="6"/>
        <v>1.0429166000000001</v>
      </c>
      <c r="T29">
        <f t="shared" si="7"/>
        <v>1.239035269723634</v>
      </c>
      <c r="U29">
        <f t="shared" si="8"/>
        <v>1.3790209855955338</v>
      </c>
    </row>
    <row r="30" spans="2:21" x14ac:dyDescent="0.25">
      <c r="B30" s="1">
        <v>38442</v>
      </c>
      <c r="C30">
        <v>-3.9348000000000001E-2</v>
      </c>
      <c r="D30">
        <v>-0.13025200000000001</v>
      </c>
      <c r="E30">
        <v>1.3698999999999999E-2</v>
      </c>
      <c r="F30">
        <v>3.3415E-2</v>
      </c>
      <c r="G30">
        <v>-3.0622E-2</v>
      </c>
      <c r="H30">
        <v>2.0999999999999999E-3</v>
      </c>
      <c r="J30">
        <f t="shared" si="0"/>
        <v>-3.0622E-2</v>
      </c>
      <c r="K30">
        <f t="shared" si="1"/>
        <v>-5.0547600000000005E-2</v>
      </c>
      <c r="L30">
        <f t="shared" si="2"/>
        <v>-1.9925600000000005E-2</v>
      </c>
      <c r="N30">
        <f t="shared" si="3"/>
        <v>-3.2722000000000001E-2</v>
      </c>
      <c r="O30">
        <f t="shared" si="4"/>
        <v>-5.2647600000000003E-2</v>
      </c>
      <c r="Q30">
        <f t="shared" si="5"/>
        <v>0.96937799999999996</v>
      </c>
      <c r="R30">
        <f t="shared" si="6"/>
        <v>0.94945239999999997</v>
      </c>
      <c r="T30">
        <f t="shared" si="7"/>
        <v>1.2010935316941569</v>
      </c>
      <c r="U30">
        <f t="shared" si="8"/>
        <v>1.3093147844240449</v>
      </c>
    </row>
    <row r="31" spans="2:21" x14ac:dyDescent="0.25">
      <c r="B31" s="1">
        <v>38471</v>
      </c>
      <c r="C31">
        <v>4.6752000000000002E-2</v>
      </c>
      <c r="D31">
        <v>-0.148953</v>
      </c>
      <c r="E31">
        <v>5.7373E-2</v>
      </c>
      <c r="F31">
        <v>4.7266000000000002E-2</v>
      </c>
      <c r="G31">
        <v>6.0999999999999997E-4</v>
      </c>
      <c r="H31">
        <v>2.0999999999999999E-3</v>
      </c>
      <c r="J31">
        <f t="shared" si="0"/>
        <v>6.0999999999999997E-4</v>
      </c>
      <c r="K31">
        <f t="shared" si="1"/>
        <v>-2.9302999999999996E-2</v>
      </c>
      <c r="L31">
        <f t="shared" si="2"/>
        <v>-2.9912999999999995E-2</v>
      </c>
      <c r="N31">
        <f t="shared" si="3"/>
        <v>-1.49E-3</v>
      </c>
      <c r="O31">
        <f t="shared" si="4"/>
        <v>-3.1402999999999993E-2</v>
      </c>
      <c r="Q31">
        <f t="shared" si="5"/>
        <v>1.00061</v>
      </c>
      <c r="R31">
        <f t="shared" si="6"/>
        <v>0.97069700000000003</v>
      </c>
      <c r="T31">
        <f t="shared" si="7"/>
        <v>1.2018261987484904</v>
      </c>
      <c r="U31">
        <f t="shared" si="8"/>
        <v>1.2709479332960671</v>
      </c>
    </row>
    <row r="32" spans="2:21" x14ac:dyDescent="0.25">
      <c r="B32" s="1">
        <v>38503</v>
      </c>
      <c r="C32">
        <v>2.2963000000000001E-2</v>
      </c>
      <c r="D32">
        <v>0.19836000000000001</v>
      </c>
      <c r="E32">
        <v>-1.8714000000000001E-2</v>
      </c>
      <c r="F32">
        <v>-4.3068000000000002E-2</v>
      </c>
      <c r="G32">
        <v>3.9884999999999997E-2</v>
      </c>
      <c r="H32">
        <v>2.3999999999999998E-3</v>
      </c>
      <c r="J32">
        <f t="shared" si="0"/>
        <v>3.9884999999999997E-2</v>
      </c>
      <c r="K32">
        <f t="shared" si="1"/>
        <v>7.158020000000001E-2</v>
      </c>
      <c r="L32">
        <f t="shared" si="2"/>
        <v>3.1695200000000014E-2</v>
      </c>
      <c r="N32">
        <f t="shared" si="3"/>
        <v>3.7484999999999997E-2</v>
      </c>
      <c r="O32">
        <f t="shared" si="4"/>
        <v>6.9180200000000011E-2</v>
      </c>
      <c r="Q32">
        <f t="shared" si="5"/>
        <v>1.0398849999999999</v>
      </c>
      <c r="R32">
        <f t="shared" si="6"/>
        <v>1.0715802000000001</v>
      </c>
      <c r="T32">
        <f t="shared" si="7"/>
        <v>1.2497610366855738</v>
      </c>
      <c r="U32">
        <f t="shared" si="8"/>
        <v>1.3619226405509863</v>
      </c>
    </row>
    <row r="33" spans="2:21" x14ac:dyDescent="0.25">
      <c r="B33" s="1">
        <v>38533</v>
      </c>
      <c r="C33">
        <v>-3.7208999999999999E-2</v>
      </c>
      <c r="D33">
        <v>-0.13131599999999999</v>
      </c>
      <c r="E33">
        <v>1.5962E-2</v>
      </c>
      <c r="F33">
        <v>-3.9347E-2</v>
      </c>
      <c r="G33">
        <v>-4.7978E-2</v>
      </c>
      <c r="H33">
        <v>2.3E-3</v>
      </c>
      <c r="J33">
        <f t="shared" si="0"/>
        <v>-4.7978E-2</v>
      </c>
      <c r="K33">
        <f t="shared" si="1"/>
        <v>-6.46452E-2</v>
      </c>
      <c r="L33">
        <f t="shared" si="2"/>
        <v>-1.66672E-2</v>
      </c>
      <c r="N33">
        <f t="shared" si="3"/>
        <v>-5.0278000000000003E-2</v>
      </c>
      <c r="O33">
        <f t="shared" si="4"/>
        <v>-6.6945199999999996E-2</v>
      </c>
      <c r="Q33">
        <f t="shared" si="5"/>
        <v>0.95202200000000003</v>
      </c>
      <c r="R33">
        <f t="shared" si="6"/>
        <v>0.93535480000000004</v>
      </c>
      <c r="T33">
        <f t="shared" si="7"/>
        <v>1.1898000016674735</v>
      </c>
      <c r="U33">
        <f t="shared" si="8"/>
        <v>1.2738808790680398</v>
      </c>
    </row>
    <row r="34" spans="2:21" x14ac:dyDescent="0.25">
      <c r="B34" s="1">
        <v>38562</v>
      </c>
      <c r="C34">
        <v>3.0998000000000001E-2</v>
      </c>
      <c r="D34">
        <v>0.265677</v>
      </c>
      <c r="E34">
        <v>-4.5933000000000002E-2</v>
      </c>
      <c r="F34">
        <v>8.4419999999999999E-3</v>
      </c>
      <c r="G34">
        <v>6.4796000000000006E-2</v>
      </c>
      <c r="H34">
        <v>2.3999999999999998E-3</v>
      </c>
      <c r="J34">
        <f t="shared" si="0"/>
        <v>6.4796000000000006E-2</v>
      </c>
      <c r="K34">
        <f t="shared" si="1"/>
        <v>0.1049722</v>
      </c>
      <c r="L34">
        <f t="shared" si="2"/>
        <v>4.0176199999999995E-2</v>
      </c>
      <c r="N34">
        <f t="shared" si="3"/>
        <v>6.2396000000000007E-2</v>
      </c>
      <c r="O34">
        <f t="shared" si="4"/>
        <v>0.1025722</v>
      </c>
      <c r="Q34">
        <f t="shared" si="5"/>
        <v>1.0647960000000001</v>
      </c>
      <c r="R34">
        <f t="shared" si="6"/>
        <v>1.1049722</v>
      </c>
      <c r="T34">
        <f t="shared" si="7"/>
        <v>1.2668942825755192</v>
      </c>
      <c r="U34">
        <f t="shared" si="8"/>
        <v>1.4076029574817459</v>
      </c>
    </row>
    <row r="35" spans="2:21" x14ac:dyDescent="0.25">
      <c r="B35" s="1">
        <v>38595</v>
      </c>
      <c r="C35">
        <v>7.2265999999999997E-2</v>
      </c>
      <c r="D35">
        <v>-3.0876000000000001E-2</v>
      </c>
      <c r="E35">
        <v>-3.2168000000000002E-2</v>
      </c>
      <c r="F35">
        <v>-7.8880000000000006E-2</v>
      </c>
      <c r="G35">
        <v>-1.7415E-2</v>
      </c>
      <c r="H35">
        <v>3.0000000000000001E-3</v>
      </c>
      <c r="J35">
        <f t="shared" si="0"/>
        <v>-1.7415E-2</v>
      </c>
      <c r="K35">
        <f t="shared" si="1"/>
        <v>-2.0106800000000005E-2</v>
      </c>
      <c r="L35">
        <f t="shared" si="2"/>
        <v>-2.6918000000000046E-3</v>
      </c>
      <c r="N35">
        <f t="shared" si="3"/>
        <v>-2.0414999999999999E-2</v>
      </c>
      <c r="O35">
        <f t="shared" si="4"/>
        <v>-2.3106800000000004E-2</v>
      </c>
      <c r="Q35">
        <f t="shared" si="5"/>
        <v>0.98258500000000004</v>
      </c>
      <c r="R35">
        <f t="shared" si="6"/>
        <v>0.97989320000000002</v>
      </c>
      <c r="T35">
        <f t="shared" si="7"/>
        <v>1.2448313186444666</v>
      </c>
      <c r="U35">
        <f t="shared" si="8"/>
        <v>1.3793005663362519</v>
      </c>
    </row>
    <row r="36" spans="2:21" x14ac:dyDescent="0.25">
      <c r="B36" s="1">
        <v>38625</v>
      </c>
      <c r="C36">
        <v>-6.0262999999999997E-2</v>
      </c>
      <c r="D36">
        <v>1.7534999999999999E-2</v>
      </c>
      <c r="E36">
        <v>-6.0491999999999997E-2</v>
      </c>
      <c r="F36">
        <v>-3.6131999999999997E-2</v>
      </c>
      <c r="G36">
        <v>-3.4838000000000001E-2</v>
      </c>
      <c r="H36">
        <v>2.8999999999999998E-3</v>
      </c>
      <c r="J36">
        <f t="shared" si="0"/>
        <v>-3.4838000000000001E-2</v>
      </c>
      <c r="K36">
        <f t="shared" si="1"/>
        <v>-2.43634E-2</v>
      </c>
      <c r="L36">
        <f t="shared" si="2"/>
        <v>1.0474600000000001E-2</v>
      </c>
      <c r="N36">
        <f t="shared" si="3"/>
        <v>-3.7738000000000001E-2</v>
      </c>
      <c r="O36">
        <f t="shared" si="4"/>
        <v>-2.72634E-2</v>
      </c>
      <c r="Q36">
        <f t="shared" si="5"/>
        <v>0.96516199999999996</v>
      </c>
      <c r="R36">
        <f t="shared" si="6"/>
        <v>0.97563659999999996</v>
      </c>
      <c r="T36">
        <f t="shared" si="7"/>
        <v>1.2014638851655306</v>
      </c>
      <c r="U36">
        <f t="shared" si="8"/>
        <v>1.3456961149183753</v>
      </c>
    </row>
    <row r="37" spans="2:21" x14ac:dyDescent="0.25">
      <c r="B37" s="1">
        <v>38656</v>
      </c>
      <c r="C37">
        <v>-1.1659999999999999E-3</v>
      </c>
      <c r="D37">
        <v>-3.8592000000000001E-2</v>
      </c>
      <c r="E37">
        <v>1.8505000000000001E-2</v>
      </c>
      <c r="F37">
        <v>3.7118999999999999E-2</v>
      </c>
      <c r="G37">
        <v>3.967E-3</v>
      </c>
      <c r="H37">
        <v>2.7000000000000001E-3</v>
      </c>
      <c r="J37">
        <f t="shared" si="0"/>
        <v>3.967E-3</v>
      </c>
      <c r="K37">
        <f t="shared" si="1"/>
        <v>-4.5452000000000001E-3</v>
      </c>
      <c r="L37">
        <f t="shared" si="2"/>
        <v>-8.512200000000001E-3</v>
      </c>
      <c r="N37">
        <f t="shared" si="3"/>
        <v>1.2669999999999999E-3</v>
      </c>
      <c r="O37">
        <f t="shared" si="4"/>
        <v>-7.2452000000000003E-3</v>
      </c>
      <c r="Q37">
        <f t="shared" si="5"/>
        <v>1.0039670000000001</v>
      </c>
      <c r="R37">
        <f t="shared" si="6"/>
        <v>0.99545479999999997</v>
      </c>
      <c r="T37">
        <f t="shared" si="7"/>
        <v>1.2062300923979823</v>
      </c>
      <c r="U37">
        <f t="shared" si="8"/>
        <v>1.3395796569368483</v>
      </c>
    </row>
    <row r="38" spans="2:21" x14ac:dyDescent="0.25">
      <c r="B38" s="1">
        <v>38686</v>
      </c>
      <c r="C38">
        <v>8.0175999999999997E-2</v>
      </c>
      <c r="D38">
        <v>0.13128000000000001</v>
      </c>
      <c r="E38">
        <v>-0.124042</v>
      </c>
      <c r="F38">
        <v>5.5280000000000003E-2</v>
      </c>
      <c r="G38">
        <v>3.5673999999999997E-2</v>
      </c>
      <c r="H38">
        <v>3.0999999999999999E-3</v>
      </c>
      <c r="J38">
        <f t="shared" si="0"/>
        <v>3.5673999999999997E-2</v>
      </c>
      <c r="K38">
        <f t="shared" si="1"/>
        <v>5.4794800000000005E-2</v>
      </c>
      <c r="L38">
        <f t="shared" si="2"/>
        <v>1.9120800000000007E-2</v>
      </c>
      <c r="N38">
        <f t="shared" si="3"/>
        <v>3.2573999999999999E-2</v>
      </c>
      <c r="O38">
        <f t="shared" si="4"/>
        <v>5.1694800000000006E-2</v>
      </c>
      <c r="Q38">
        <f t="shared" si="5"/>
        <v>1.035674</v>
      </c>
      <c r="R38">
        <f t="shared" si="6"/>
        <v>1.0547948</v>
      </c>
      <c r="T38">
        <f t="shared" si="7"/>
        <v>1.2492611447141879</v>
      </c>
      <c r="U38">
        <f t="shared" si="8"/>
        <v>1.4129816563227715</v>
      </c>
    </row>
    <row r="39" spans="2:21" x14ac:dyDescent="0.25">
      <c r="B39" s="1">
        <v>38716</v>
      </c>
      <c r="C39">
        <v>-5.5274999999999998E-2</v>
      </c>
      <c r="D39">
        <v>-3.5483000000000001E-2</v>
      </c>
      <c r="E39">
        <v>4.5610999999999999E-2</v>
      </c>
      <c r="F39">
        <v>8.1973000000000004E-2</v>
      </c>
      <c r="G39">
        <v>9.2069999999999999E-3</v>
      </c>
      <c r="H39">
        <v>3.2000000000000002E-3</v>
      </c>
      <c r="J39">
        <f t="shared" si="0"/>
        <v>9.2069999999999999E-3</v>
      </c>
      <c r="K39">
        <f t="shared" si="1"/>
        <v>2.6860000000000078E-4</v>
      </c>
      <c r="L39">
        <f t="shared" si="2"/>
        <v>-8.9383999999999991E-3</v>
      </c>
      <c r="N39">
        <f t="shared" si="3"/>
        <v>6.0070000000000002E-3</v>
      </c>
      <c r="O39">
        <f t="shared" si="4"/>
        <v>-2.9313999999999994E-3</v>
      </c>
      <c r="Q39">
        <f t="shared" si="5"/>
        <v>1.009207</v>
      </c>
      <c r="R39">
        <f t="shared" si="6"/>
        <v>1.0002686000000001</v>
      </c>
      <c r="T39">
        <f t="shared" si="7"/>
        <v>1.2607630920735715</v>
      </c>
      <c r="U39">
        <f t="shared" si="8"/>
        <v>1.4133611831956598</v>
      </c>
    </row>
    <row r="40" spans="2:21" x14ac:dyDescent="0.25">
      <c r="B40" s="1">
        <v>38748</v>
      </c>
      <c r="C40">
        <v>7.6481999999999994E-2</v>
      </c>
      <c r="D40">
        <v>-2.7759999999999998E-3</v>
      </c>
      <c r="E40">
        <v>9.7822000000000006E-2</v>
      </c>
      <c r="F40">
        <v>8.4565000000000001E-2</v>
      </c>
      <c r="G40">
        <v>6.4022999999999997E-2</v>
      </c>
      <c r="H40">
        <v>3.5000000000000001E-3</v>
      </c>
      <c r="J40">
        <f t="shared" si="0"/>
        <v>6.4022999999999997E-2</v>
      </c>
      <c r="K40">
        <f t="shared" si="1"/>
        <v>5.0663399999999997E-2</v>
      </c>
      <c r="L40">
        <f t="shared" si="2"/>
        <v>-1.3359599999999999E-2</v>
      </c>
      <c r="N40">
        <f t="shared" si="3"/>
        <v>6.0522999999999993E-2</v>
      </c>
      <c r="O40">
        <f t="shared" si="4"/>
        <v>4.7163399999999994E-2</v>
      </c>
      <c r="Q40">
        <f t="shared" si="5"/>
        <v>1.0640229999999999</v>
      </c>
      <c r="R40">
        <f t="shared" si="6"/>
        <v>1.0506633999999999</v>
      </c>
      <c r="T40">
        <f t="shared" si="7"/>
        <v>1.3414809275173978</v>
      </c>
      <c r="U40">
        <f t="shared" si="8"/>
        <v>1.4849668661643747</v>
      </c>
    </row>
    <row r="41" spans="2:21" x14ac:dyDescent="0.25">
      <c r="B41" s="1">
        <v>38776</v>
      </c>
      <c r="C41">
        <v>-4.2275E-2</v>
      </c>
      <c r="D41">
        <v>-7.0533999999999999E-2</v>
      </c>
      <c r="E41">
        <v>2.3869999999999999E-2</v>
      </c>
      <c r="F41">
        <v>1.0435E-2</v>
      </c>
      <c r="G41">
        <v>-1.9626000000000001E-2</v>
      </c>
      <c r="H41">
        <v>3.3999999999999998E-3</v>
      </c>
      <c r="J41">
        <f t="shared" si="0"/>
        <v>-1.9626000000000001E-2</v>
      </c>
      <c r="K41">
        <f t="shared" si="1"/>
        <v>-2.9807600000000004E-2</v>
      </c>
      <c r="L41">
        <f t="shared" si="2"/>
        <v>-1.0181600000000002E-2</v>
      </c>
      <c r="N41">
        <f t="shared" si="3"/>
        <v>-2.3026000000000001E-2</v>
      </c>
      <c r="O41">
        <f t="shared" si="4"/>
        <v>-3.3207600000000004E-2</v>
      </c>
      <c r="Q41">
        <f t="shared" si="5"/>
        <v>0.98037399999999997</v>
      </c>
      <c r="R41">
        <f t="shared" si="6"/>
        <v>0.97019239999999995</v>
      </c>
      <c r="T41">
        <f t="shared" si="7"/>
        <v>1.3151530228339412</v>
      </c>
      <c r="U41">
        <f t="shared" si="8"/>
        <v>1.4407035678044935</v>
      </c>
    </row>
    <row r="42" spans="2:21" x14ac:dyDescent="0.25">
      <c r="B42" s="1">
        <v>38807</v>
      </c>
      <c r="C42">
        <v>1.2654E-2</v>
      </c>
      <c r="D42">
        <v>-2.6460000000000001E-2</v>
      </c>
      <c r="E42">
        <v>-3.8705000000000003E-2</v>
      </c>
      <c r="F42">
        <v>2.1687999999999999E-2</v>
      </c>
      <c r="G42">
        <v>-7.7060000000000002E-3</v>
      </c>
      <c r="H42">
        <v>3.7000000000000002E-3</v>
      </c>
      <c r="J42">
        <f t="shared" si="0"/>
        <v>-7.7060000000000002E-3</v>
      </c>
      <c r="K42">
        <f t="shared" si="1"/>
        <v>-1.1456600000000001E-2</v>
      </c>
      <c r="L42">
        <f t="shared" si="2"/>
        <v>-3.7506000000000006E-3</v>
      </c>
      <c r="N42">
        <f t="shared" si="3"/>
        <v>-1.1405999999999999E-2</v>
      </c>
      <c r="O42">
        <f t="shared" si="4"/>
        <v>-1.5156600000000001E-2</v>
      </c>
      <c r="Q42">
        <f t="shared" si="5"/>
        <v>0.99229400000000001</v>
      </c>
      <c r="R42">
        <f t="shared" si="6"/>
        <v>0.98854339999999996</v>
      </c>
      <c r="T42">
        <f t="shared" si="7"/>
        <v>1.3050184536399829</v>
      </c>
      <c r="U42">
        <f t="shared" si="8"/>
        <v>1.4241980033095845</v>
      </c>
    </row>
    <row r="43" spans="2:21" x14ac:dyDescent="0.25">
      <c r="B43" s="1">
        <v>38835</v>
      </c>
      <c r="C43">
        <v>-0.112459</v>
      </c>
      <c r="D43">
        <v>-0.117692</v>
      </c>
      <c r="E43">
        <v>9.7859999999999996E-3</v>
      </c>
      <c r="F43">
        <v>-2.2991999999999999E-2</v>
      </c>
      <c r="G43">
        <v>-6.0838999999999997E-2</v>
      </c>
      <c r="H43">
        <v>3.5999999999999999E-3</v>
      </c>
      <c r="J43">
        <f t="shared" si="0"/>
        <v>-6.0838999999999997E-2</v>
      </c>
      <c r="K43">
        <f t="shared" si="1"/>
        <v>-7.2209800000000005E-2</v>
      </c>
      <c r="L43">
        <f t="shared" si="2"/>
        <v>-1.1370800000000007E-2</v>
      </c>
      <c r="N43">
        <f t="shared" si="3"/>
        <v>-6.4438999999999996E-2</v>
      </c>
      <c r="O43">
        <f t="shared" si="4"/>
        <v>-7.5809800000000011E-2</v>
      </c>
      <c r="Q43">
        <f t="shared" si="5"/>
        <v>0.93916100000000002</v>
      </c>
      <c r="R43">
        <f t="shared" si="6"/>
        <v>0.92779020000000001</v>
      </c>
      <c r="T43">
        <f t="shared" si="7"/>
        <v>1.22562243593898</v>
      </c>
      <c r="U43">
        <f t="shared" si="8"/>
        <v>1.3213569503302001</v>
      </c>
    </row>
    <row r="44" spans="2:21" x14ac:dyDescent="0.25">
      <c r="B44" s="1">
        <v>38868</v>
      </c>
      <c r="C44">
        <v>-5.8465999999999997E-2</v>
      </c>
      <c r="D44">
        <v>-4.6497999999999998E-2</v>
      </c>
      <c r="E44">
        <v>-9.3599999999999998E-4</v>
      </c>
      <c r="F44">
        <v>-2.179E-2</v>
      </c>
      <c r="G44">
        <v>-3.1923E-2</v>
      </c>
      <c r="H44">
        <v>4.3E-3</v>
      </c>
      <c r="J44">
        <f t="shared" si="0"/>
        <v>-3.1923E-2</v>
      </c>
      <c r="K44">
        <f t="shared" si="1"/>
        <v>-3.4837599999999996E-2</v>
      </c>
      <c r="L44">
        <f t="shared" si="2"/>
        <v>-2.9145999999999964E-3</v>
      </c>
      <c r="N44">
        <f t="shared" si="3"/>
        <v>-3.6222999999999998E-2</v>
      </c>
      <c r="O44">
        <f t="shared" si="4"/>
        <v>-3.9137599999999995E-2</v>
      </c>
      <c r="Q44">
        <f t="shared" si="5"/>
        <v>0.96807699999999997</v>
      </c>
      <c r="R44">
        <f t="shared" si="6"/>
        <v>0.96516239999999998</v>
      </c>
      <c r="T44">
        <f t="shared" si="7"/>
        <v>1.1864968909164999</v>
      </c>
      <c r="U44">
        <f t="shared" si="8"/>
        <v>1.2753240454373767</v>
      </c>
    </row>
    <row r="45" spans="2:21" x14ac:dyDescent="0.25">
      <c r="B45" s="1">
        <v>38898</v>
      </c>
      <c r="C45">
        <v>2.8698000000000001E-2</v>
      </c>
      <c r="D45">
        <v>-0.107284</v>
      </c>
      <c r="E45">
        <v>2.1311E-2</v>
      </c>
      <c r="F45">
        <v>9.4323000000000004E-2</v>
      </c>
      <c r="G45">
        <v>9.2619999999999994E-3</v>
      </c>
      <c r="H45">
        <v>4.0000000000000001E-3</v>
      </c>
      <c r="J45">
        <f t="shared" si="0"/>
        <v>9.2619999999999994E-3</v>
      </c>
      <c r="K45">
        <f t="shared" si="1"/>
        <v>-1.4047199999999996E-2</v>
      </c>
      <c r="L45">
        <f t="shared" si="2"/>
        <v>-2.3309199999999995E-2</v>
      </c>
      <c r="N45">
        <f t="shared" si="3"/>
        <v>5.2619999999999993E-3</v>
      </c>
      <c r="O45">
        <f t="shared" si="4"/>
        <v>-1.8047199999999996E-2</v>
      </c>
      <c r="Q45">
        <f t="shared" si="5"/>
        <v>1.0092620000000001</v>
      </c>
      <c r="R45">
        <f t="shared" si="6"/>
        <v>0.98595279999999996</v>
      </c>
      <c r="T45">
        <f t="shared" si="7"/>
        <v>1.1974862251201686</v>
      </c>
      <c r="U45">
        <f t="shared" si="8"/>
        <v>1.2574093135063087</v>
      </c>
    </row>
    <row r="46" spans="2:21" x14ac:dyDescent="0.25">
      <c r="B46" s="1">
        <v>38929</v>
      </c>
      <c r="C46">
        <v>3.2618000000000001E-2</v>
      </c>
      <c r="D46">
        <v>-0.17821799999999999</v>
      </c>
      <c r="E46">
        <v>9.8898E-2</v>
      </c>
      <c r="F46">
        <v>0.105408</v>
      </c>
      <c r="G46">
        <v>1.4677000000000001E-2</v>
      </c>
      <c r="H46">
        <v>4.0000000000000001E-3</v>
      </c>
      <c r="J46">
        <f t="shared" si="0"/>
        <v>1.4677000000000001E-2</v>
      </c>
      <c r="K46">
        <f t="shared" si="1"/>
        <v>-2.3902399999999987E-2</v>
      </c>
      <c r="L46">
        <f t="shared" si="2"/>
        <v>-3.8579399999999986E-2</v>
      </c>
      <c r="N46">
        <f t="shared" si="3"/>
        <v>1.0677000000000001E-2</v>
      </c>
      <c r="O46">
        <f t="shared" si="4"/>
        <v>-2.7902399999999987E-2</v>
      </c>
      <c r="Q46">
        <f t="shared" si="5"/>
        <v>1.0146770000000001</v>
      </c>
      <c r="R46">
        <f t="shared" si="6"/>
        <v>0.97609760000000001</v>
      </c>
      <c r="T46">
        <f t="shared" si="7"/>
        <v>1.2150617304462574</v>
      </c>
      <c r="U46">
        <f t="shared" si="8"/>
        <v>1.2273542131311554</v>
      </c>
    </row>
    <row r="47" spans="2:21" x14ac:dyDescent="0.25">
      <c r="B47" s="1">
        <v>38960</v>
      </c>
      <c r="C47">
        <v>7.2067999999999993E-2</v>
      </c>
      <c r="D47">
        <v>0.15579599999999999</v>
      </c>
      <c r="E47">
        <v>1.9467999999999999E-2</v>
      </c>
      <c r="F47">
        <v>1.6331999999999999E-2</v>
      </c>
      <c r="G47">
        <v>6.5916000000000002E-2</v>
      </c>
      <c r="H47">
        <v>4.1999999999999997E-3</v>
      </c>
      <c r="J47">
        <f t="shared" si="0"/>
        <v>6.5916000000000002E-2</v>
      </c>
      <c r="K47">
        <f t="shared" si="1"/>
        <v>8.3891999999999994E-2</v>
      </c>
      <c r="L47">
        <f t="shared" si="2"/>
        <v>1.7975999999999992E-2</v>
      </c>
      <c r="N47">
        <f t="shared" si="3"/>
        <v>6.1716E-2</v>
      </c>
      <c r="O47">
        <f t="shared" si="4"/>
        <v>7.9691999999999999E-2</v>
      </c>
      <c r="Q47">
        <f t="shared" si="5"/>
        <v>1.0659160000000001</v>
      </c>
      <c r="R47">
        <f t="shared" si="6"/>
        <v>1.0838920000000001</v>
      </c>
      <c r="T47">
        <f t="shared" si="7"/>
        <v>1.2951537394703529</v>
      </c>
      <c r="U47">
        <f t="shared" si="8"/>
        <v>1.3303194127791544</v>
      </c>
    </row>
    <row r="48" spans="2:21" x14ac:dyDescent="0.25">
      <c r="B48" s="1">
        <v>38989</v>
      </c>
      <c r="C48">
        <v>6.4201999999999995E-2</v>
      </c>
      <c r="D48">
        <v>1.941E-2</v>
      </c>
      <c r="E48">
        <v>-2.875E-3</v>
      </c>
      <c r="F48">
        <v>3.3292000000000002E-2</v>
      </c>
      <c r="G48">
        <v>2.8507000000000001E-2</v>
      </c>
      <c r="H48">
        <v>4.1000000000000003E-3</v>
      </c>
      <c r="J48">
        <f t="shared" si="0"/>
        <v>2.8507000000000001E-2</v>
      </c>
      <c r="K48">
        <f t="shared" si="1"/>
        <v>2.6687800000000005E-2</v>
      </c>
      <c r="L48">
        <f t="shared" si="2"/>
        <v>-1.8191999999999965E-3</v>
      </c>
      <c r="N48">
        <f t="shared" si="3"/>
        <v>2.4407000000000002E-2</v>
      </c>
      <c r="O48">
        <f t="shared" si="4"/>
        <v>2.2587800000000005E-2</v>
      </c>
      <c r="Q48">
        <f t="shared" si="5"/>
        <v>1.0285070000000001</v>
      </c>
      <c r="R48">
        <f t="shared" si="6"/>
        <v>1.0266877999999999</v>
      </c>
      <c r="T48">
        <f t="shared" si="7"/>
        <v>1.3320746871214344</v>
      </c>
      <c r="U48">
        <f t="shared" si="8"/>
        <v>1.3658227112035219</v>
      </c>
    </row>
    <row r="49" spans="2:21" x14ac:dyDescent="0.25">
      <c r="B49" s="1">
        <v>39021</v>
      </c>
      <c r="C49">
        <v>4.9725999999999999E-2</v>
      </c>
      <c r="D49">
        <v>0.132934</v>
      </c>
      <c r="E49">
        <v>-1.8648999999999999E-2</v>
      </c>
      <c r="F49">
        <v>8.4010000000000001E-2</v>
      </c>
      <c r="G49">
        <v>6.2004999999999998E-2</v>
      </c>
      <c r="H49">
        <v>4.1000000000000003E-3</v>
      </c>
      <c r="J49">
        <f t="shared" si="0"/>
        <v>6.2004999999999998E-2</v>
      </c>
      <c r="K49">
        <f t="shared" si="1"/>
        <v>7.6191000000000009E-2</v>
      </c>
      <c r="L49">
        <f t="shared" si="2"/>
        <v>1.4186000000000011E-2</v>
      </c>
      <c r="N49">
        <f t="shared" si="3"/>
        <v>5.7904999999999998E-2</v>
      </c>
      <c r="O49">
        <f t="shared" si="4"/>
        <v>7.2091000000000002E-2</v>
      </c>
      <c r="Q49">
        <f t="shared" si="5"/>
        <v>1.0620050000000001</v>
      </c>
      <c r="R49">
        <f t="shared" si="6"/>
        <v>1.0761910000000001</v>
      </c>
      <c r="T49">
        <f t="shared" si="7"/>
        <v>1.4146699780963992</v>
      </c>
      <c r="U49">
        <f t="shared" si="8"/>
        <v>1.4698861093928297</v>
      </c>
    </row>
    <row r="50" spans="2:21" x14ac:dyDescent="0.25">
      <c r="B50" s="1">
        <v>39051</v>
      </c>
      <c r="C50">
        <v>2.6138999999999999E-2</v>
      </c>
      <c r="D50">
        <v>6.5360000000000001E-3</v>
      </c>
      <c r="E50">
        <v>-1.7891000000000001E-2</v>
      </c>
      <c r="F50">
        <v>-2.0035000000000001E-2</v>
      </c>
      <c r="G50">
        <v>-1.3129999999999999E-3</v>
      </c>
      <c r="H50">
        <v>4.1999999999999997E-3</v>
      </c>
      <c r="J50">
        <f t="shared" si="0"/>
        <v>-1.3129999999999999E-3</v>
      </c>
      <c r="K50">
        <f t="shared" si="1"/>
        <v>2.5700000000000028E-4</v>
      </c>
      <c r="L50">
        <f t="shared" si="2"/>
        <v>1.5700000000000002E-3</v>
      </c>
      <c r="N50">
        <f t="shared" si="3"/>
        <v>-5.5129999999999997E-3</v>
      </c>
      <c r="O50">
        <f t="shared" si="4"/>
        <v>-3.9429999999999995E-3</v>
      </c>
      <c r="Q50">
        <f t="shared" si="5"/>
        <v>0.99868699999999999</v>
      </c>
      <c r="R50">
        <f t="shared" si="6"/>
        <v>1.000257</v>
      </c>
      <c r="T50">
        <f t="shared" si="7"/>
        <v>1.4128125164151586</v>
      </c>
      <c r="U50">
        <f t="shared" si="8"/>
        <v>1.4702638701229436</v>
      </c>
    </row>
    <row r="51" spans="2:21" x14ac:dyDescent="0.25">
      <c r="B51" s="1">
        <v>39080</v>
      </c>
      <c r="C51">
        <v>1.703E-2</v>
      </c>
      <c r="D51">
        <v>-7.0192000000000004E-2</v>
      </c>
      <c r="E51">
        <v>4.3935000000000002E-2</v>
      </c>
      <c r="F51">
        <v>-1.2112E-2</v>
      </c>
      <c r="G51">
        <v>-5.3350000000000003E-3</v>
      </c>
      <c r="H51">
        <v>4.0000000000000001E-3</v>
      </c>
      <c r="J51">
        <f t="shared" si="0"/>
        <v>-5.3350000000000003E-3</v>
      </c>
      <c r="K51">
        <f t="shared" si="1"/>
        <v>-1.8306200000000002E-2</v>
      </c>
      <c r="L51">
        <f t="shared" si="2"/>
        <v>-1.2971200000000002E-2</v>
      </c>
      <c r="N51">
        <f t="shared" si="3"/>
        <v>-9.3349999999999995E-3</v>
      </c>
      <c r="O51">
        <f t="shared" si="4"/>
        <v>-2.2306200000000002E-2</v>
      </c>
      <c r="Q51">
        <f t="shared" si="5"/>
        <v>0.99466500000000002</v>
      </c>
      <c r="R51">
        <f t="shared" si="6"/>
        <v>0.98169379999999995</v>
      </c>
      <c r="T51">
        <f t="shared" si="7"/>
        <v>1.4052751616400838</v>
      </c>
      <c r="U51">
        <f t="shared" si="8"/>
        <v>1.4433489256636989</v>
      </c>
    </row>
    <row r="52" spans="2:21" x14ac:dyDescent="0.25">
      <c r="B52" s="1">
        <v>39113</v>
      </c>
      <c r="C52">
        <v>3.3489999999999999E-2</v>
      </c>
      <c r="D52">
        <v>7.7152999999999999E-2</v>
      </c>
      <c r="E52">
        <v>9.1121999999999995E-2</v>
      </c>
      <c r="F52">
        <v>2.6376E-2</v>
      </c>
      <c r="G52">
        <v>5.7035000000000002E-2</v>
      </c>
      <c r="H52">
        <v>4.4000000000000003E-3</v>
      </c>
      <c r="J52">
        <f t="shared" si="0"/>
        <v>5.7035000000000002E-2</v>
      </c>
      <c r="K52">
        <f t="shared" si="1"/>
        <v>6.1058800000000003E-2</v>
      </c>
      <c r="L52">
        <f t="shared" si="2"/>
        <v>4.023800000000001E-3</v>
      </c>
      <c r="N52">
        <f t="shared" si="3"/>
        <v>5.2635000000000001E-2</v>
      </c>
      <c r="O52">
        <f t="shared" si="4"/>
        <v>5.6658800000000002E-2</v>
      </c>
      <c r="Q52">
        <f t="shared" si="5"/>
        <v>1.0570349999999999</v>
      </c>
      <c r="R52">
        <f t="shared" si="6"/>
        <v>1.0610588000000001</v>
      </c>
      <c r="T52">
        <f t="shared" si="7"/>
        <v>1.485425030484226</v>
      </c>
      <c r="U52">
        <f t="shared" si="8"/>
        <v>1.5314780790460136</v>
      </c>
    </row>
    <row r="53" spans="2:21" x14ac:dyDescent="0.25">
      <c r="B53" s="1">
        <v>39141</v>
      </c>
      <c r="C53">
        <v>-8.4020999999999998E-2</v>
      </c>
      <c r="D53">
        <v>-1.0187999999999999E-2</v>
      </c>
      <c r="E53">
        <v>3.0565999999999999E-2</v>
      </c>
      <c r="F53">
        <v>-1.3408E-2</v>
      </c>
      <c r="G53">
        <v>-1.9262999999999999E-2</v>
      </c>
      <c r="H53">
        <v>3.8E-3</v>
      </c>
      <c r="J53">
        <f t="shared" si="0"/>
        <v>-1.9262999999999999E-2</v>
      </c>
      <c r="K53">
        <f t="shared" si="1"/>
        <v>-1.7447800000000003E-2</v>
      </c>
      <c r="L53">
        <f t="shared" si="2"/>
        <v>1.815199999999996E-3</v>
      </c>
      <c r="N53">
        <f t="shared" si="3"/>
        <v>-2.3063E-2</v>
      </c>
      <c r="O53">
        <f t="shared" si="4"/>
        <v>-2.1247800000000004E-2</v>
      </c>
      <c r="Q53">
        <f t="shared" si="5"/>
        <v>0.98073699999999997</v>
      </c>
      <c r="R53">
        <f t="shared" si="6"/>
        <v>0.98255219999999999</v>
      </c>
      <c r="T53">
        <f t="shared" si="7"/>
        <v>1.4568112881220083</v>
      </c>
      <c r="U53">
        <f t="shared" si="8"/>
        <v>1.5047571558184345</v>
      </c>
    </row>
    <row r="54" spans="2:21" x14ac:dyDescent="0.25">
      <c r="B54" s="1">
        <v>39171</v>
      </c>
      <c r="C54">
        <v>-1.065E-2</v>
      </c>
      <c r="D54">
        <v>3.3999000000000001E-2</v>
      </c>
      <c r="E54">
        <v>2.1604000000000002E-2</v>
      </c>
      <c r="F54">
        <v>9.1210000000000006E-3</v>
      </c>
      <c r="G54">
        <v>1.3519E-2</v>
      </c>
      <c r="H54">
        <v>4.3E-3</v>
      </c>
      <c r="J54">
        <f t="shared" si="0"/>
        <v>1.3519E-2</v>
      </c>
      <c r="K54">
        <f t="shared" si="1"/>
        <v>1.7614600000000005E-2</v>
      </c>
      <c r="L54">
        <f t="shared" si="2"/>
        <v>4.0956000000000048E-3</v>
      </c>
      <c r="N54">
        <f t="shared" si="3"/>
        <v>9.2189999999999998E-3</v>
      </c>
      <c r="O54">
        <f t="shared" si="4"/>
        <v>1.3314600000000005E-2</v>
      </c>
      <c r="Q54">
        <f t="shared" si="5"/>
        <v>1.0135190000000001</v>
      </c>
      <c r="R54">
        <f t="shared" si="6"/>
        <v>1.0176145999999999</v>
      </c>
      <c r="T54">
        <f t="shared" si="7"/>
        <v>1.4765059199261299</v>
      </c>
      <c r="U54">
        <f t="shared" si="8"/>
        <v>1.5312628512153137</v>
      </c>
    </row>
    <row r="55" spans="2:21" x14ac:dyDescent="0.25">
      <c r="B55" s="1">
        <v>39202</v>
      </c>
      <c r="C55">
        <v>7.4273000000000006E-2</v>
      </c>
      <c r="D55">
        <v>2.3831000000000001E-2</v>
      </c>
      <c r="E55">
        <v>1.7465000000000001E-2</v>
      </c>
      <c r="F55">
        <v>0.16459099999999999</v>
      </c>
      <c r="G55">
        <v>7.0040000000000005E-2</v>
      </c>
      <c r="H55">
        <v>4.4000000000000003E-3</v>
      </c>
      <c r="J55">
        <f t="shared" si="0"/>
        <v>7.0040000000000005E-2</v>
      </c>
      <c r="K55">
        <f t="shared" si="1"/>
        <v>6.0798200000000011E-2</v>
      </c>
      <c r="L55">
        <f t="shared" si="2"/>
        <v>-9.2417999999999945E-3</v>
      </c>
      <c r="N55">
        <f t="shared" si="3"/>
        <v>6.5640000000000004E-2</v>
      </c>
      <c r="O55">
        <f t="shared" si="4"/>
        <v>5.6398200000000009E-2</v>
      </c>
      <c r="Q55">
        <f t="shared" si="5"/>
        <v>1.0700400000000001</v>
      </c>
      <c r="R55">
        <f t="shared" si="6"/>
        <v>1.0607982</v>
      </c>
      <c r="T55">
        <f t="shared" si="7"/>
        <v>1.5799203945577562</v>
      </c>
      <c r="U55">
        <f t="shared" si="8"/>
        <v>1.6243608762960726</v>
      </c>
    </row>
    <row r="56" spans="2:21" x14ac:dyDescent="0.25">
      <c r="B56" s="1">
        <v>39233</v>
      </c>
      <c r="C56">
        <v>2.8367E-2</v>
      </c>
      <c r="D56">
        <v>-4.0660000000000002E-2</v>
      </c>
      <c r="E56">
        <v>-4.7689999999999998E-3</v>
      </c>
      <c r="F56">
        <v>1.9635E-2</v>
      </c>
      <c r="G56">
        <v>6.4300000000000002E-4</v>
      </c>
      <c r="H56">
        <v>4.1000000000000003E-3</v>
      </c>
      <c r="J56">
        <f t="shared" si="0"/>
        <v>6.4300000000000002E-4</v>
      </c>
      <c r="K56">
        <f t="shared" si="1"/>
        <v>-7.6173999999999999E-3</v>
      </c>
      <c r="L56">
        <f t="shared" si="2"/>
        <v>-8.2603999999999993E-3</v>
      </c>
      <c r="N56">
        <f t="shared" si="3"/>
        <v>-3.4570000000000004E-3</v>
      </c>
      <c r="O56">
        <f t="shared" si="4"/>
        <v>-1.1717399999999999E-2</v>
      </c>
      <c r="Q56">
        <f t="shared" si="5"/>
        <v>1.0006429999999999</v>
      </c>
      <c r="R56">
        <f t="shared" si="6"/>
        <v>0.9923826</v>
      </c>
      <c r="T56">
        <f t="shared" si="7"/>
        <v>1.5809362833714569</v>
      </c>
      <c r="U56">
        <f t="shared" si="8"/>
        <v>1.6119874697569749</v>
      </c>
    </row>
    <row r="57" spans="2:21" x14ac:dyDescent="0.25">
      <c r="B57" s="1">
        <v>39262</v>
      </c>
      <c r="C57">
        <v>-3.9752000000000003E-2</v>
      </c>
      <c r="D57">
        <v>-1.1671000000000001E-2</v>
      </c>
      <c r="E57">
        <v>-4.9688999999999997E-2</v>
      </c>
      <c r="F57">
        <v>-4.3416000000000003E-2</v>
      </c>
      <c r="G57">
        <v>-3.6131999999999997E-2</v>
      </c>
      <c r="H57">
        <v>4.0000000000000001E-3</v>
      </c>
      <c r="J57">
        <f t="shared" si="0"/>
        <v>-3.6131999999999997E-2</v>
      </c>
      <c r="K57">
        <f t="shared" si="1"/>
        <v>-3.1239800000000005E-2</v>
      </c>
      <c r="L57">
        <f t="shared" si="2"/>
        <v>4.8921999999999924E-3</v>
      </c>
      <c r="N57">
        <f t="shared" si="3"/>
        <v>-4.0132000000000001E-2</v>
      </c>
      <c r="O57">
        <f t="shared" si="4"/>
        <v>-3.5239800000000002E-2</v>
      </c>
      <c r="Q57">
        <f t="shared" si="5"/>
        <v>0.96386799999999995</v>
      </c>
      <c r="R57">
        <f t="shared" si="6"/>
        <v>0.96876019999999996</v>
      </c>
      <c r="T57">
        <f t="shared" si="7"/>
        <v>1.5238138935806793</v>
      </c>
      <c r="U57">
        <f t="shared" si="8"/>
        <v>1.561629303599261</v>
      </c>
    </row>
    <row r="58" spans="2:21" x14ac:dyDescent="0.25">
      <c r="B58" s="1">
        <v>39294</v>
      </c>
      <c r="C58">
        <v>-1.6288E-2</v>
      </c>
      <c r="D58">
        <v>6.8370000000000002E-3</v>
      </c>
      <c r="E58">
        <v>-5.0639999999999998E-2</v>
      </c>
      <c r="F58">
        <v>-3.0119999999999999E-3</v>
      </c>
      <c r="G58">
        <v>-1.5775999999999998E-2</v>
      </c>
      <c r="H58">
        <v>4.0000000000000001E-3</v>
      </c>
      <c r="J58">
        <f t="shared" si="0"/>
        <v>-1.5775999999999998E-2</v>
      </c>
      <c r="K58">
        <f t="shared" si="1"/>
        <v>-1.12532E-2</v>
      </c>
      <c r="L58">
        <f t="shared" si="2"/>
        <v>4.5227999999999987E-3</v>
      </c>
      <c r="N58">
        <f t="shared" si="3"/>
        <v>-1.9775999999999998E-2</v>
      </c>
      <c r="O58">
        <f t="shared" si="4"/>
        <v>-1.52532E-2</v>
      </c>
      <c r="Q58">
        <f t="shared" si="5"/>
        <v>0.98422399999999999</v>
      </c>
      <c r="R58">
        <f t="shared" si="6"/>
        <v>0.98874680000000004</v>
      </c>
      <c r="T58">
        <f t="shared" si="7"/>
        <v>1.4997742055955505</v>
      </c>
      <c r="U58">
        <f t="shared" si="8"/>
        <v>1.5440559767199979</v>
      </c>
    </row>
    <row r="59" spans="2:21" x14ac:dyDescent="0.25">
      <c r="B59" s="1">
        <v>39325</v>
      </c>
      <c r="C59">
        <v>-5.463E-3</v>
      </c>
      <c r="D59">
        <v>5.2469000000000002E-2</v>
      </c>
      <c r="E59">
        <v>2.4067999999999999E-2</v>
      </c>
      <c r="F59">
        <v>1.0473E-2</v>
      </c>
      <c r="G59">
        <v>2.0386999999999999E-2</v>
      </c>
      <c r="H59">
        <v>4.1999999999999997E-3</v>
      </c>
      <c r="J59">
        <f t="shared" si="0"/>
        <v>2.0386999999999999E-2</v>
      </c>
      <c r="K59">
        <f t="shared" si="1"/>
        <v>2.6803200000000003E-2</v>
      </c>
      <c r="L59">
        <f t="shared" si="2"/>
        <v>6.4162000000000038E-3</v>
      </c>
      <c r="N59">
        <f t="shared" si="3"/>
        <v>1.6187E-2</v>
      </c>
      <c r="O59">
        <f t="shared" si="4"/>
        <v>2.2603200000000004E-2</v>
      </c>
      <c r="Q59">
        <f t="shared" si="5"/>
        <v>1.0203869999999999</v>
      </c>
      <c r="R59">
        <f t="shared" si="6"/>
        <v>1.0268032</v>
      </c>
      <c r="T59">
        <f t="shared" si="7"/>
        <v>1.530350102325027</v>
      </c>
      <c r="U59">
        <f t="shared" si="8"/>
        <v>1.5854416178752195</v>
      </c>
    </row>
    <row r="60" spans="2:21" x14ac:dyDescent="0.25">
      <c r="B60" s="1">
        <v>39353</v>
      </c>
      <c r="C60">
        <v>2.5409000000000001E-2</v>
      </c>
      <c r="D60">
        <v>0.14428199999999999</v>
      </c>
      <c r="E60">
        <v>3.2941999999999999E-2</v>
      </c>
      <c r="F60">
        <v>3.8221999999999999E-2</v>
      </c>
      <c r="G60">
        <v>6.0213999999999997E-2</v>
      </c>
      <c r="H60">
        <v>3.2000000000000002E-3</v>
      </c>
      <c r="J60">
        <f t="shared" si="0"/>
        <v>6.0213999999999997E-2</v>
      </c>
      <c r="K60">
        <f t="shared" si="1"/>
        <v>7.7027399999999996E-2</v>
      </c>
      <c r="L60">
        <f t="shared" si="2"/>
        <v>1.6813399999999999E-2</v>
      </c>
      <c r="N60">
        <f t="shared" si="3"/>
        <v>5.7013999999999995E-2</v>
      </c>
      <c r="O60">
        <f t="shared" si="4"/>
        <v>7.3827400000000001E-2</v>
      </c>
      <c r="Q60">
        <f t="shared" si="5"/>
        <v>1.060214</v>
      </c>
      <c r="R60">
        <f t="shared" si="6"/>
        <v>1.0770274</v>
      </c>
      <c r="T60">
        <f t="shared" si="7"/>
        <v>1.6224986033864262</v>
      </c>
      <c r="U60">
        <f t="shared" si="8"/>
        <v>1.7075640635519411</v>
      </c>
    </row>
    <row r="61" spans="2:21" x14ac:dyDescent="0.25">
      <c r="B61" s="1">
        <v>39386</v>
      </c>
      <c r="C61">
        <v>0.24949099999999999</v>
      </c>
      <c r="D61">
        <v>-7.4832999999999997E-2</v>
      </c>
      <c r="E61">
        <v>2.162E-2</v>
      </c>
      <c r="F61">
        <v>0.12710399999999999</v>
      </c>
      <c r="G61">
        <v>8.0846000000000001E-2</v>
      </c>
      <c r="H61">
        <v>3.2000000000000002E-3</v>
      </c>
      <c r="J61">
        <f t="shared" si="0"/>
        <v>8.0846000000000001E-2</v>
      </c>
      <c r="K61">
        <f t="shared" si="1"/>
        <v>4.9709800000000005E-2</v>
      </c>
      <c r="L61">
        <f t="shared" si="2"/>
        <v>-3.1136199999999996E-2</v>
      </c>
      <c r="N61">
        <f t="shared" si="3"/>
        <v>7.7646000000000007E-2</v>
      </c>
      <c r="O61">
        <f t="shared" si="4"/>
        <v>4.6509800000000004E-2</v>
      </c>
      <c r="Q61">
        <f t="shared" si="5"/>
        <v>1.080846</v>
      </c>
      <c r="R61">
        <f t="shared" si="6"/>
        <v>1.0497098</v>
      </c>
      <c r="T61">
        <f t="shared" si="7"/>
        <v>1.7536711254758051</v>
      </c>
      <c r="U61">
        <f t="shared" si="8"/>
        <v>1.7924467316382955</v>
      </c>
    </row>
    <row r="62" spans="2:21" x14ac:dyDescent="0.25">
      <c r="B62" s="1">
        <v>39416</v>
      </c>
      <c r="C62">
        <v>-8.4291000000000005E-2</v>
      </c>
      <c r="D62">
        <v>-7.1191000000000004E-2</v>
      </c>
      <c r="E62">
        <v>5.2911E-2</v>
      </c>
      <c r="F62">
        <v>1.8880999999999998E-2</v>
      </c>
      <c r="G62">
        <v>-2.0923000000000001E-2</v>
      </c>
      <c r="H62">
        <v>3.3999999999999998E-3</v>
      </c>
      <c r="J62">
        <f t="shared" si="0"/>
        <v>-2.0923000000000001E-2</v>
      </c>
      <c r="K62">
        <f t="shared" si="1"/>
        <v>-3.0976200000000002E-2</v>
      </c>
      <c r="L62">
        <f t="shared" si="2"/>
        <v>-1.0053200000000002E-2</v>
      </c>
      <c r="N62">
        <f t="shared" si="3"/>
        <v>-2.4323000000000001E-2</v>
      </c>
      <c r="O62">
        <f t="shared" si="4"/>
        <v>-3.4376200000000003E-2</v>
      </c>
      <c r="Q62">
        <f t="shared" si="5"/>
        <v>0.97907699999999998</v>
      </c>
      <c r="R62">
        <f t="shared" si="6"/>
        <v>0.96902379999999999</v>
      </c>
      <c r="T62">
        <f t="shared" si="7"/>
        <v>1.7169790645174747</v>
      </c>
      <c r="U62">
        <f t="shared" si="8"/>
        <v>1.7369235431897212</v>
      </c>
    </row>
    <row r="63" spans="2:21" x14ac:dyDescent="0.25">
      <c r="B63" s="1">
        <v>39447</v>
      </c>
      <c r="C63">
        <v>5.9524000000000001E-2</v>
      </c>
      <c r="D63">
        <v>-1.014E-2</v>
      </c>
      <c r="E63">
        <v>-2.3647999999999999E-2</v>
      </c>
      <c r="F63">
        <v>-1.4795000000000001E-2</v>
      </c>
      <c r="G63">
        <v>2.735E-3</v>
      </c>
      <c r="H63">
        <v>2.7000000000000001E-3</v>
      </c>
      <c r="J63">
        <f t="shared" si="0"/>
        <v>2.735E-3</v>
      </c>
      <c r="K63">
        <f t="shared" si="1"/>
        <v>1.601999999999988E-4</v>
      </c>
      <c r="L63">
        <f t="shared" si="2"/>
        <v>-2.5748000000000012E-3</v>
      </c>
      <c r="N63">
        <f t="shared" si="3"/>
        <v>3.4999999999999875E-5</v>
      </c>
      <c r="O63">
        <f t="shared" si="4"/>
        <v>-2.5398000000000013E-3</v>
      </c>
      <c r="Q63">
        <f t="shared" si="5"/>
        <v>1.0027349999999999</v>
      </c>
      <c r="R63">
        <f t="shared" si="6"/>
        <v>1.0001602000000001</v>
      </c>
      <c r="T63">
        <f t="shared" si="7"/>
        <v>1.72167500225893</v>
      </c>
      <c r="U63">
        <f t="shared" si="8"/>
        <v>1.7372017983413404</v>
      </c>
    </row>
    <row r="64" spans="2:21" x14ac:dyDescent="0.25">
      <c r="B64" s="1">
        <v>39478</v>
      </c>
      <c r="C64">
        <v>-8.4269999999999998E-2</v>
      </c>
      <c r="D64">
        <v>-0.18981600000000001</v>
      </c>
      <c r="E64">
        <v>3.107E-3</v>
      </c>
      <c r="F64">
        <v>-0.206677</v>
      </c>
      <c r="G64">
        <v>-0.11941400000000001</v>
      </c>
      <c r="H64">
        <v>2.0999999999999999E-3</v>
      </c>
      <c r="J64">
        <f t="shared" si="0"/>
        <v>-0.11941400000000001</v>
      </c>
      <c r="K64">
        <f t="shared" si="1"/>
        <v>-0.13349440000000001</v>
      </c>
      <c r="L64">
        <f t="shared" si="2"/>
        <v>-1.4080400000000007E-2</v>
      </c>
      <c r="N64">
        <f t="shared" si="3"/>
        <v>-0.12151400000000001</v>
      </c>
      <c r="O64">
        <f t="shared" si="4"/>
        <v>-0.1355944</v>
      </c>
      <c r="Q64">
        <f t="shared" si="5"/>
        <v>0.88058599999999998</v>
      </c>
      <c r="R64">
        <f t="shared" si="6"/>
        <v>0.86650559999999999</v>
      </c>
      <c r="T64">
        <f t="shared" si="7"/>
        <v>1.5160829035391821</v>
      </c>
      <c r="U64">
        <f t="shared" si="8"/>
        <v>1.5052950865928421</v>
      </c>
    </row>
    <row r="65" spans="2:21" x14ac:dyDescent="0.25">
      <c r="B65" s="1">
        <v>39507</v>
      </c>
      <c r="C65">
        <v>-0.162386</v>
      </c>
      <c r="D65">
        <v>-1.9709999999999998E-2</v>
      </c>
      <c r="E65">
        <v>-4.6814000000000001E-2</v>
      </c>
      <c r="F65">
        <v>-3.9045999999999997E-2</v>
      </c>
      <c r="G65">
        <v>-6.6989000000000007E-2</v>
      </c>
      <c r="H65">
        <v>1.2999999999999999E-3</v>
      </c>
      <c r="J65">
        <f t="shared" si="0"/>
        <v>-6.6989000000000007E-2</v>
      </c>
      <c r="K65">
        <f t="shared" si="1"/>
        <v>-5.7533200000000007E-2</v>
      </c>
      <c r="L65">
        <f t="shared" si="2"/>
        <v>9.4558000000000003E-3</v>
      </c>
      <c r="N65">
        <f t="shared" si="3"/>
        <v>-6.8289000000000002E-2</v>
      </c>
      <c r="O65">
        <f t="shared" si="4"/>
        <v>-5.8833200000000009E-2</v>
      </c>
      <c r="Q65">
        <f t="shared" si="5"/>
        <v>0.93301100000000003</v>
      </c>
      <c r="R65">
        <f t="shared" si="6"/>
        <v>0.94246680000000005</v>
      </c>
      <c r="T65">
        <f t="shared" si="7"/>
        <v>1.4145220259139959</v>
      </c>
      <c r="U65">
        <f t="shared" si="8"/>
        <v>1.4186906433168789</v>
      </c>
    </row>
    <row r="66" spans="2:21" x14ac:dyDescent="0.25">
      <c r="B66" s="1">
        <v>39538</v>
      </c>
      <c r="C66">
        <v>4.3381999999999997E-2</v>
      </c>
      <c r="D66">
        <v>0.132018</v>
      </c>
      <c r="E66">
        <v>2.9878999999999999E-2</v>
      </c>
      <c r="F66">
        <v>-0.13581399999999999</v>
      </c>
      <c r="G66">
        <v>1.7365999999999999E-2</v>
      </c>
      <c r="H66">
        <v>1.6999999999999999E-3</v>
      </c>
      <c r="J66">
        <f t="shared" si="0"/>
        <v>1.7365999999999999E-2</v>
      </c>
      <c r="K66">
        <f t="shared" si="1"/>
        <v>4.0296600000000002E-2</v>
      </c>
      <c r="L66">
        <f t="shared" si="2"/>
        <v>2.2930600000000002E-2</v>
      </c>
      <c r="N66">
        <f t="shared" si="3"/>
        <v>1.5665999999999999E-2</v>
      </c>
      <c r="O66">
        <f t="shared" si="4"/>
        <v>3.8596600000000002E-2</v>
      </c>
      <c r="Q66">
        <f t="shared" si="5"/>
        <v>1.017366</v>
      </c>
      <c r="R66">
        <f t="shared" si="6"/>
        <v>1.0402966</v>
      </c>
      <c r="T66">
        <f t="shared" si="7"/>
        <v>1.4390866154160182</v>
      </c>
      <c r="U66">
        <f t="shared" si="8"/>
        <v>1.4758590526943618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Performance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Raam Thava</dc:creator>
  <cp:lastModifiedBy>Raam Thava</cp:lastModifiedBy>
  <dcterms:created xsi:type="dcterms:W3CDTF">2021-08-17T17:21:30Z</dcterms:created>
  <dcterms:modified xsi:type="dcterms:W3CDTF">2021-08-17T18:19:03Z</dcterms:modified>
</cp:coreProperties>
</file>