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RAM\Downloads\"/>
    </mc:Choice>
  </mc:AlternateContent>
  <xr:revisionPtr revIDLastSave="0" documentId="13_ncr:1_{3811CB4C-37E1-43CA-9496-9DBE6E5CEA20}" xr6:coauthVersionLast="47" xr6:coauthVersionMax="47" xr10:uidLastSave="{00000000-0000-0000-0000-000000000000}"/>
  <bookViews>
    <workbookView xWindow="-108" yWindow="-108" windowWidth="23256" windowHeight="12456" xr2:uid="{055DB656-DF28-42AE-8F1D-01C882F89CD8}"/>
  </bookViews>
  <sheets>
    <sheet name="Main Data" sheetId="1" r:id="rId1"/>
    <sheet name="Sheet1" sheetId="8" r:id="rId2"/>
    <sheet name="Sheet2" sheetId="9" r:id="rId3"/>
    <sheet name="KPI" sheetId="5" r:id="rId4"/>
    <sheet name="Dashboard" sheetId="7" r:id="rId5"/>
    <sheet name="Rough Sheet" sheetId="6" r:id="rId6"/>
  </sheets>
  <definedNames>
    <definedName name="_xlchart.v1.0" hidden="1">KPI!$Q$11:$Q$14</definedName>
    <definedName name="_xlchart.v1.1" hidden="1">KPI!$R$10</definedName>
    <definedName name="_xlchart.v1.10" hidden="1">KPI!$AD$10</definedName>
    <definedName name="_xlchart.v1.11" hidden="1">KPI!$AD$11:$AD$14</definedName>
    <definedName name="_xlchart.v1.2" hidden="1">KPI!$R$11:$R$14</definedName>
    <definedName name="_xlchart.v1.3" hidden="1">KPI!$AC$11:$AC$14</definedName>
    <definedName name="_xlchart.v1.4" hidden="1">KPI!$AD$10</definedName>
    <definedName name="_xlchart.v1.5" hidden="1">KPI!$AD$11:$AD$14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2" i="1" l="1" a="1"/>
  <c r="AI31" i="1" s="1"/>
  <c r="C4" i="9" a="1"/>
  <c r="C4" i="9" s="1"/>
  <c r="N14" i="8" a="1"/>
  <c r="N14" i="8" s="1"/>
  <c r="V3" i="1"/>
  <c r="X10" i="1" a="1"/>
  <c r="X10" i="1" s="1"/>
  <c r="V7" i="1"/>
  <c r="V17" i="1"/>
  <c r="V14" i="1"/>
  <c r="V10" i="1"/>
  <c r="AD13" i="5"/>
  <c r="C7" i="5"/>
  <c r="F14" i="5"/>
  <c r="F15" i="5"/>
  <c r="J24" i="5"/>
  <c r="K36" i="5"/>
  <c r="J35" i="5"/>
  <c r="K24" i="5"/>
  <c r="K32" i="5"/>
  <c r="R12" i="5"/>
  <c r="R13" i="5"/>
  <c r="G13" i="5"/>
  <c r="C2" i="5"/>
  <c r="J23" i="5"/>
  <c r="A7" i="5"/>
  <c r="R11" i="5"/>
  <c r="J26" i="5"/>
  <c r="G16" i="5"/>
  <c r="AD11" i="5"/>
  <c r="AD12" i="5"/>
  <c r="AD14" i="5"/>
  <c r="F13" i="5"/>
  <c r="J32" i="5"/>
  <c r="J22" i="5"/>
  <c r="F17" i="5"/>
  <c r="K23" i="5"/>
  <c r="J34" i="5"/>
  <c r="A2" i="5"/>
  <c r="F2" i="5"/>
  <c r="J25" i="5"/>
  <c r="K30" i="5"/>
  <c r="AD15" i="5"/>
  <c r="J27" i="5"/>
  <c r="J30" i="5"/>
  <c r="K26" i="5"/>
  <c r="R14" i="5"/>
  <c r="K29" i="5"/>
  <c r="K31" i="5"/>
  <c r="K22" i="5"/>
  <c r="F16" i="5"/>
  <c r="J36" i="5"/>
  <c r="AH2" i="5"/>
  <c r="K27" i="5"/>
  <c r="G17" i="5"/>
  <c r="K25" i="5"/>
  <c r="J31" i="5"/>
  <c r="K34" i="5"/>
  <c r="G14" i="5"/>
  <c r="J28" i="5"/>
  <c r="K28" i="5"/>
  <c r="J29" i="5"/>
  <c r="K33" i="5"/>
  <c r="AD2" i="5"/>
  <c r="J33" i="5"/>
  <c r="G15" i="5"/>
  <c r="K35" i="5"/>
  <c r="W22" i="1" l="1"/>
  <c r="AB31" i="1"/>
  <c r="AF31" i="1"/>
  <c r="AD31" i="1"/>
  <c r="AA31" i="1"/>
  <c r="AC31" i="1"/>
  <c r="AE31" i="1"/>
  <c r="AG31" i="1"/>
  <c r="AH31" i="1"/>
  <c r="O13" i="9"/>
  <c r="N13" i="9"/>
  <c r="M13" i="9"/>
  <c r="K13" i="9"/>
  <c r="J13" i="9"/>
  <c r="I13" i="9"/>
  <c r="G13" i="9"/>
  <c r="L13" i="9"/>
  <c r="H13" i="9"/>
  <c r="G2" i="5"/>
  <c r="F18" i="5"/>
  <c r="G18" i="5"/>
  <c r="X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<sst xmlns="http://schemas.openxmlformats.org/spreadsheetml/2006/main" count="120296" uniqueCount="32997">
  <si>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</si>
  <si>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</si>
  <si>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</si>
  <si>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</si>
  <si>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</si>
  <si>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</si>
  <si>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</si>
  <si>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</si>
  <si>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</si>
  <si>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</si>
  <si>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</si>
  <si>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</si>
  <si>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</si>
  <si>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</si>
  <si>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</si>
  <si>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</si>
  <si>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</si>
  <si>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</si>
  <si>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</si>
  <si>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</si>
  <si>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</si>
  <si>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</si>
  <si>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</si>
  <si>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</si>
  <si>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</si>
  <si>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</si>
  <si>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</si>
  <si>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</si>
  <si>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</si>
  <si>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</si>
  <si>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</si>
  <si>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</si>
  <si>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</si>
  <si>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</si>
  <si>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</si>
  <si>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</si>
  <si>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</si>
  <si>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</si>
  <si>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</si>
  <si>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</si>
  <si>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</si>
  <si>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</si>
  <si>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</si>
  <si>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</si>
  <si>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</si>
  <si>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</si>
  <si>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</si>
  <si>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</si>
  <si>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</si>
  <si>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</si>
  <si>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</si>
  <si>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</si>
  <si>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</si>
  <si>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</si>
  <si>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</si>
  <si>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</si>
  <si>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</si>
  <si>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</si>
  <si>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</si>
  <si>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</si>
  <si>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</si>
  <si>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</si>
  <si>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</si>
  <si>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</si>
  <si>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</si>
  <si>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</si>
  <si>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</si>
  <si>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</si>
  <si>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</si>
  <si>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</si>
  <si>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</si>
  <si>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</si>
  <si>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</si>
  <si>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</si>
  <si>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</si>
  <si>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</si>
  <si>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</si>
  <si>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</si>
  <si>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</si>
  <si>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</si>
  <si>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</si>
  <si>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</si>
  <si>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</si>
  <si>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</si>
  <si>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</si>
  <si>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</si>
  <si>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</si>
  <si>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</si>
  <si>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</si>
  <si>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</si>
  <si>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</si>
  <si>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</si>
  <si>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</si>
  <si>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</si>
  <si>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</si>
  <si>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</si>
  <si>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</si>
  <si>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</si>
  <si>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</si>
  <si>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</si>
  <si>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</si>
  <si>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</si>
  <si>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</si>
  <si>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</si>
  <si>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</si>
  <si>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</si>
  <si>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</si>
  <si>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</si>
  <si>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</si>
  <si>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</si>
  <si>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</si>
  <si>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</si>
  <si>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</si>
  <si>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</si>
  <si>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</si>
  <si>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</si>
  <si>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</si>
  <si>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</si>
  <si>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</si>
  <si>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</si>
  <si>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</si>
  <si>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</si>
  <si>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</si>
  <si>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</si>
  <si>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</si>
  <si>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</si>
  <si>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</si>
  <si>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</si>
  <si>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</si>
  <si>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</si>
  <si>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</si>
  <si>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</si>
  <si>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</si>
  <si>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</si>
  <si>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</si>
  <si>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</si>
  <si>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</si>
  <si>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</si>
  <si>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</si>
  <si>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</si>
  <si>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</si>
  <si>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</si>
  <si>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</si>
  <si>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</si>
  <si>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</si>
  <si>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</si>
  <si>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</si>
  <si>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</si>
  <si>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</si>
  <si>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</si>
  <si>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</si>
  <si>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</si>
  <si>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</si>
  <si>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</si>
  <si>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</si>
  <si>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</si>
  <si>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</si>
  <si>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</si>
  <si>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</si>
  <si>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</si>
  <si>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</si>
  <si>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</si>
  <si>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</si>
  <si>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</si>
  <si>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</si>
  <si>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</si>
  <si>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</si>
  <si>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</si>
  <si>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</si>
  <si>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</si>
  <si>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</si>
  <si>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</si>
  <si>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</si>
  <si>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</si>
  <si>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</si>
  <si>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</si>
  <si>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</si>
  <si>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</si>
  <si>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</si>
  <si>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</si>
  <si>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</si>
  <si>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</si>
  <si>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</si>
  <si>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</si>
  <si>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</si>
  <si>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</si>
  <si>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</si>
  <si>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</si>
  <si>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</si>
  <si>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</si>
  <si>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</si>
  <si>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</si>
  <si>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</si>
  <si>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</si>
  <si>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</si>
  <si>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</si>
  <si>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</si>
  <si>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</si>
  <si>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</si>
  <si>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</si>
  <si>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</si>
  <si>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</si>
  <si>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</si>
  <si>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</si>
  <si>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</si>
  <si>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</si>
  <si>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</si>
  <si>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</si>
  <si>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</si>
  <si>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</si>
  <si>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</si>
  <si>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</si>
  <si>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</si>
  <si>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</si>
  <si>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</si>
  <si>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</si>
  <si>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</si>
  <si>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</si>
  <si>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</si>
  <si>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</si>
  <si>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</si>
  <si>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</si>
  <si>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</si>
  <si>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</si>
  <si>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</si>
  <si>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</si>
  <si>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</si>
  <si>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</si>
  <si>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</si>
  <si>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</si>
  <si>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</si>
  <si>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</si>
  <si>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</si>
  <si>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</si>
  <si>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</si>
  <si>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</si>
  <si>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</si>
  <si>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</si>
  <si>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</si>
  <si>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</si>
  <si>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</si>
  <si>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</si>
  <si>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</si>
  <si>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</si>
  <si>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</si>
  <si>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</si>
  <si>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</si>
  <si>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</si>
  <si>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</si>
  <si>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</si>
  <si>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</si>
  <si>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</si>
  <si>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</si>
  <si>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</si>
  <si>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</si>
  <si>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</si>
  <si>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</si>
  <si>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</si>
  <si>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</si>
  <si>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</si>
  <si>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</si>
  <si>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</si>
  <si>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</si>
  <si>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</si>
  <si>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</si>
  <si>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</si>
  <si>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</si>
  <si>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</si>
  <si>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</si>
  <si>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</si>
  <si>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</si>
  <si>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</si>
  <si>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</si>
  <si>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</si>
  <si>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</si>
  <si>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</si>
  <si>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</si>
  <si>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</si>
  <si>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</si>
  <si>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</si>
  <si>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</si>
  <si>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</si>
  <si>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</si>
  <si>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</si>
  <si>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</si>
  <si>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</si>
  <si>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</si>
  <si>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</si>
  <si>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</si>
  <si>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</si>
  <si>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</si>
  <si>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</si>
  <si>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</si>
  <si>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</si>
  <si>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</si>
  <si>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</si>
  <si>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</si>
  <si>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</si>
  <si>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</si>
  <si>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</si>
  <si>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</si>
  <si>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</si>
  <si>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</si>
  <si>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</si>
  <si>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</si>
  <si>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</si>
  <si>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</si>
  <si>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</si>
  <si>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</si>
  <si>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</si>
  <si>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</si>
  <si>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</si>
  <si>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</si>
  <si>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</si>
  <si>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</si>
  <si>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</si>
  <si>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</si>
  <si>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</si>
  <si>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</si>
  <si>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</si>
  <si>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</si>
  <si>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</si>
  <si>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</si>
  <si>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</si>
  <si>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</si>
  <si>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</si>
  <si>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</si>
  <si>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</si>
  <si>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</si>
  <si>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</si>
  <si>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</si>
  <si>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</si>
  <si>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</si>
  <si>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</si>
  <si>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</si>
  <si>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</si>
  <si>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</si>
  <si>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</si>
  <si>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</si>
  <si>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</si>
  <si>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</si>
  <si>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</si>
  <si>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</si>
  <si>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</si>
  <si>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</si>
  <si>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</si>
  <si>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</si>
  <si>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</si>
  <si>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</si>
  <si>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</si>
  <si>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</si>
  <si>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</si>
  <si>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</si>
  <si>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</si>
  <si>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</si>
  <si>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</si>
  <si>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</si>
  <si>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</si>
  <si>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</si>
  <si>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</si>
  <si>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</si>
  <si>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</si>
  <si>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</si>
  <si>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</si>
  <si>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</si>
  <si>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</si>
  <si>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</si>
  <si>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</si>
  <si>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</si>
  <si>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</si>
  <si>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</si>
  <si>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</si>
  <si>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</si>
  <si>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</si>
  <si>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</si>
  <si>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</si>
  <si>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</si>
  <si>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</si>
  <si>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</si>
  <si>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</si>
  <si>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</si>
  <si>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</si>
  <si>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</si>
  <si>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</si>
  <si>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</si>
  <si>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</si>
  <si>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</si>
  <si>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</si>
  <si>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</si>
  <si>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</si>
  <si>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</si>
  <si>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</si>
  <si>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</si>
  <si>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</si>
  <si>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</si>
  <si>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</si>
  <si>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</si>
  <si>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</si>
  <si>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</si>
  <si>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</si>
  <si>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</si>
  <si>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</si>
  <si>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</si>
  <si>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</si>
  <si>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</si>
  <si>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</si>
  <si>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</si>
  <si>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</si>
  <si>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</si>
  <si>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</si>
  <si>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</si>
  <si>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</si>
  <si>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</si>
  <si>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</si>
  <si>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</si>
  <si>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</si>
  <si>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</si>
  <si>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</si>
  <si>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</si>
  <si>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</si>
  <si>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</si>
  <si>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</si>
  <si>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</si>
  <si>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</si>
  <si>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</si>
  <si>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</si>
  <si>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</si>
  <si>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</si>
  <si>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</si>
  <si>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</si>
  <si>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</si>
  <si>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</si>
  <si>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</si>
  <si>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</si>
  <si>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</si>
  <si>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</si>
  <si>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</si>
  <si>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</si>
  <si>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</si>
  <si>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</si>
  <si>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</si>
  <si>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</si>
  <si>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</si>
  <si>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</si>
  <si>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</si>
  <si>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</si>
  <si>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</si>
  <si>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</si>
  <si>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</si>
  <si>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</si>
  <si>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</si>
  <si>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</si>
  <si>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</si>
  <si>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</si>
  <si>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</si>
  <si>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</si>
  <si>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</si>
  <si>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</si>
  <si>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</si>
  <si>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</si>
  <si>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</si>
  <si>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</si>
  <si>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</si>
  <si>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</si>
  <si>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</si>
  <si>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</si>
  <si>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</si>
  <si>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</si>
  <si>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</si>
  <si>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</si>
  <si>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</si>
  <si>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</si>
  <si>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</si>
  <si>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</si>
  <si>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</si>
  <si>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</si>
  <si>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</si>
  <si>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</si>
  <si>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</si>
  <si>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</si>
  <si>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</si>
  <si>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</si>
  <si>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</si>
  <si>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</si>
  <si>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</si>
  <si>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</si>
  <si>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</si>
  <si>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</si>
  <si>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</si>
  <si>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</si>
  <si>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</si>
  <si>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</si>
  <si>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</si>
  <si>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</si>
  <si>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</si>
  <si>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</si>
  <si>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</si>
  <si>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</si>
  <si>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</si>
  <si>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</si>
  <si>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</si>
  <si>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</si>
  <si>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</si>
  <si>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</si>
  <si>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</si>
  <si>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</si>
  <si>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</si>
  <si>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</si>
  <si>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</si>
  <si>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</si>
  <si>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</si>
  <si>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</si>
  <si>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</si>
  <si>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</si>
  <si>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</si>
  <si>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</si>
  <si>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</si>
  <si>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</si>
  <si>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</si>
  <si>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</si>
  <si>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</si>
  <si>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</si>
  <si>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</si>
  <si>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</si>
  <si>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</si>
  <si>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</si>
  <si>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</si>
  <si>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</si>
  <si>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</si>
  <si>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</si>
  <si>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</si>
  <si>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</si>
  <si>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</si>
  <si>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</si>
  <si>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</si>
  <si>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</si>
  <si>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</si>
  <si>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</si>
  <si>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</si>
  <si>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</si>
  <si>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</si>
  <si>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</si>
  <si>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</si>
  <si>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</si>
  <si>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</si>
  <si>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</si>
  <si>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</si>
  <si>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</si>
  <si>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</si>
  <si>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</si>
  <si>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</si>
  <si>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</si>
  <si>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</si>
  <si>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</si>
  <si>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</si>
  <si>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</si>
  <si>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</si>
  <si>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</si>
  <si>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</si>
  <si>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</si>
  <si>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</si>
  <si>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</si>
  <si>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</si>
  <si>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</si>
  <si>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</si>
  <si>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</si>
  <si>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</si>
  <si>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</si>
  <si>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</si>
  <si>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</si>
  <si>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</si>
  <si>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</si>
  <si>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</si>
  <si>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</si>
  <si>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</si>
  <si>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</si>
  <si>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</si>
  <si>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</si>
  <si>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</si>
  <si>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</si>
  <si>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</si>
  <si>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</si>
  <si>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</si>
  <si>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</si>
  <si>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</si>
  <si>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</si>
  <si>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</si>
  <si>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</si>
  <si>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</si>
  <si>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</si>
  <si>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</si>
  <si>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</si>
  <si>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</si>
  <si>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</si>
  <si>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</si>
  <si>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</si>
  <si>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</si>
  <si>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</si>
  <si>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</si>
  <si>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</si>
  <si>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</si>
  <si>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</si>
  <si>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</si>
  <si>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</si>
  <si>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</si>
  <si>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</si>
  <si>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</si>
  <si>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</si>
  <si>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</si>
  <si>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</si>
  <si>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</si>
  <si>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</si>
  <si>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</si>
  <si>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</si>
  <si>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</si>
  <si>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</si>
  <si>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</si>
  <si>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</si>
  <si>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</si>
  <si>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</si>
  <si>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</si>
  <si>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</si>
  <si>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</si>
  <si>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</si>
  <si>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</si>
  <si>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</si>
  <si>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</si>
  <si>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</si>
  <si>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</si>
  <si>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</si>
  <si>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</si>
  <si>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</si>
  <si>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</si>
  <si>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</si>
  <si>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</si>
  <si>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</si>
  <si>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</si>
  <si>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</si>
  <si>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</si>
  <si>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</si>
  <si>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</si>
  <si>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</si>
  <si>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</si>
  <si>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</si>
  <si>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</si>
  <si>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</si>
  <si>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</si>
  <si>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</si>
  <si>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</si>
  <si>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</si>
  <si>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</si>
  <si>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</si>
  <si>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</si>
  <si>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</si>
  <si>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</si>
  <si>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</si>
  <si>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</si>
  <si>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</si>
  <si>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</si>
  <si>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</si>
  <si>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</si>
  <si>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</si>
  <si>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</si>
  <si>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</si>
  <si>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</si>
  <si>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</si>
  <si>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</si>
  <si>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</si>
  <si>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</si>
  <si>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</si>
  <si>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</si>
  <si>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</si>
  <si>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</si>
  <si>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</si>
  <si>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</si>
  <si>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</si>
  <si>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</si>
  <si>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</si>
  <si>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</si>
  <si>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</si>
  <si>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</si>
  <si>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</si>
  <si>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</si>
  <si>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</si>
  <si>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</si>
  <si>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</si>
  <si>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</si>
  <si>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</si>
  <si>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</si>
  <si>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</si>
  <si>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</si>
  <si>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</si>
  <si>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</si>
  <si>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</si>
  <si>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</si>
  <si>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</si>
  <si>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</si>
  <si>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</si>
  <si>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</si>
  <si>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</si>
  <si>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</si>
  <si>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</si>
  <si>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</si>
  <si>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</si>
  <si>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</si>
  <si>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</si>
  <si>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</si>
  <si>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</si>
  <si>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</si>
  <si>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</si>
  <si>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</si>
  <si>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</si>
  <si>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</si>
  <si>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</si>
  <si>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</si>
  <si>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</si>
  <si>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</si>
  <si>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</si>
  <si>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</si>
  <si>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</si>
  <si>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</si>
  <si>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</si>
  <si>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</si>
  <si>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</si>
  <si>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</si>
  <si>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</si>
  <si>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</si>
  <si>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</si>
  <si>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</si>
  <si>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</si>
  <si>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</si>
  <si>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</si>
  <si>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</si>
  <si>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</si>
  <si>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</si>
  <si>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</si>
  <si>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</si>
  <si>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</si>
  <si>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</si>
  <si>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</si>
  <si>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</si>
  <si>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</si>
  <si>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</si>
  <si>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</si>
  <si>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</si>
  <si>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</si>
  <si>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</si>
  <si>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</si>
  <si>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</si>
  <si>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</si>
  <si>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</si>
  <si>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</si>
  <si>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</si>
  <si>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</si>
  <si>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</si>
  <si>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</si>
  <si>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</si>
  <si>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</si>
  <si>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</si>
  <si>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</si>
  <si>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</si>
  <si>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</si>
  <si>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</si>
  <si>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</si>
  <si>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</si>
  <si>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</si>
  <si>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</si>
  <si>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</si>
  <si>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</si>
  <si>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</si>
  <si>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</si>
  <si>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</si>
  <si>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</si>
  <si>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</si>
  <si>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</si>
  <si>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</si>
  <si>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</si>
  <si>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</si>
  <si>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</si>
  <si>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</si>
  <si>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</si>
  <si>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</si>
  <si>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</si>
  <si>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</si>
  <si>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</si>
  <si>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</si>
  <si>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</si>
  <si>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</si>
  <si>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</si>
  <si>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</si>
  <si>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</si>
  <si>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</si>
  <si>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</si>
  <si>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</si>
  <si>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</si>
  <si>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</si>
  <si>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</si>
  <si>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</si>
  <si>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</si>
  <si>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</si>
  <si>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</si>
  <si>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</si>
  <si>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</si>
  <si>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</si>
  <si>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</si>
  <si>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</si>
  <si>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</si>
  <si>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</si>
  <si>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</si>
  <si>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</si>
  <si>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</si>
  <si>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</si>
  <si>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</si>
  <si>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</si>
  <si>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</si>
  <si>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</si>
  <si>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</si>
  <si>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</si>
  <si>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</si>
  <si>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</si>
  <si>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</si>
  <si>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</si>
  <si>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</si>
  <si>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</si>
  <si>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</si>
  <si>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</si>
  <si>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</si>
  <si>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</si>
  <si>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</si>
  <si>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</si>
  <si>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</si>
  <si>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</si>
  <si>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</si>
  <si>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</si>
  <si>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</si>
  <si>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</si>
  <si>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</si>
  <si>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</si>
  <si>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</si>
  <si>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</si>
  <si>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</si>
  <si>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</si>
  <si>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</si>
  <si>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</si>
  <si>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</si>
  <si>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</si>
  <si>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</si>
  <si>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</si>
  <si>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</si>
  <si>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</si>
  <si>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</si>
  <si>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</si>
  <si>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</si>
  <si>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</si>
  <si>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</si>
  <si>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</si>
  <si>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</si>
  <si>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</si>
  <si>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</si>
  <si>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</si>
  <si>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</si>
  <si>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</si>
  <si>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</si>
  <si>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</si>
  <si>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</si>
  <si>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</si>
  <si>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</si>
  <si>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</si>
  <si>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</si>
  <si>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</si>
  <si>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</si>
  <si>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</si>
  <si>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</si>
  <si>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</si>
  <si>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</si>
  <si>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</si>
  <si>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</si>
  <si>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</si>
  <si>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</si>
  <si>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</si>
  <si>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</si>
  <si>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</si>
  <si>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</si>
  <si>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</si>
  <si>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</si>
  <si>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</si>
  <si>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</si>
  <si>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</si>
  <si>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</si>
  <si>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</si>
  <si>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</si>
  <si>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</si>
  <si>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</si>
  <si>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</si>
  <si>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</si>
  <si>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</si>
  <si>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</si>
  <si>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</si>
  <si>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</si>
  <si>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</si>
  <si>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</si>
  <si>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</si>
  <si>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</si>
  <si>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</si>
  <si>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</si>
  <si>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</si>
  <si>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</si>
  <si>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</si>
  <si>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</si>
  <si>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</si>
  <si>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</si>
  <si>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</si>
  <si>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</si>
  <si>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</si>
  <si>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</si>
  <si>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</si>
  <si>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</si>
  <si>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</si>
  <si>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</si>
  <si>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</si>
  <si>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</si>
  <si>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</si>
  <si>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</si>
  <si>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</si>
  <si>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</si>
  <si>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</si>
  <si>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</si>
  <si>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</si>
  <si>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</si>
  <si>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</si>
  <si>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</si>
  <si>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</si>
  <si>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</si>
  <si>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</si>
  <si>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</si>
  <si>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</si>
  <si>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</si>
  <si>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</si>
  <si>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</si>
  <si>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</si>
  <si>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</si>
  <si>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</si>
  <si>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</si>
  <si>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</si>
  <si>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</si>
  <si>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</si>
  <si>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</si>
  <si>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</si>
  <si>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</si>
  <si>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</si>
  <si>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</si>
  <si>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</si>
  <si>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</si>
  <si>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</si>
  <si>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</si>
  <si>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</si>
  <si>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</si>
  <si>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</si>
  <si>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</si>
  <si>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</si>
  <si>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</si>
  <si>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</si>
  <si>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</si>
  <si>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</si>
  <si>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</si>
  <si>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</si>
  <si>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</si>
  <si>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</si>
  <si>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</si>
  <si>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</si>
  <si>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</si>
  <si>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</si>
  <si>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</si>
  <si>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</si>
  <si>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</si>
  <si>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</si>
  <si>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</si>
  <si>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</si>
  <si>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</si>
  <si>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</si>
  <si>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</si>
  <si>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</si>
  <si>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</si>
  <si>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</si>
  <si>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</si>
  <si>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</si>
  <si>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</si>
  <si>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</si>
  <si>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</si>
  <si>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</si>
  <si>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</si>
  <si>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</si>
  <si>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</si>
  <si>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</si>
  <si>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</si>
  <si>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</si>
  <si>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</si>
  <si>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</si>
  <si>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</si>
  <si>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</si>
  <si>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</si>
  <si>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</si>
  <si>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</si>
  <si>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</si>
  <si>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</si>
  <si>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</si>
  <si>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</si>
  <si>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</si>
  <si>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</si>
  <si>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</si>
  <si>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</si>
  <si>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</si>
  <si>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</si>
  <si>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</si>
  <si>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</si>
  <si>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</si>
  <si>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</si>
  <si>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</si>
  <si>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</si>
  <si>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</si>
  <si>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</si>
  <si>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</si>
  <si>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</si>
  <si>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</si>
  <si>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</si>
  <si>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</si>
  <si>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</si>
  <si>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</si>
  <si>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</si>
  <si>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</si>
  <si>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</si>
  <si>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</si>
  <si>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</si>
  <si>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</si>
  <si>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</si>
  <si>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</si>
  <si>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</si>
  <si>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</si>
  <si>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</si>
  <si>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</si>
  <si>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</si>
  <si>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</si>
  <si>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</si>
  <si>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</si>
  <si>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</si>
  <si>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</si>
  <si>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</si>
  <si>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</si>
  <si>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</si>
  <si>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</si>
  <si>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</si>
  <si>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</si>
  <si>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</si>
  <si>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</si>
  <si>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</si>
  <si>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</si>
  <si>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</si>
  <si>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</si>
  <si>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</si>
  <si>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</si>
  <si>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</si>
  <si>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</si>
  <si>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</si>
  <si>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</si>
  <si>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</si>
  <si>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</si>
  <si>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</si>
  <si>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</si>
  <si>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</si>
  <si>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</si>
  <si>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</si>
  <si>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</si>
  <si>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</si>
  <si>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</si>
  <si>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</si>
  <si>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</si>
  <si>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</si>
  <si>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</si>
  <si>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</si>
  <si>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</si>
  <si>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</si>
  <si>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</si>
  <si>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</si>
  <si>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</si>
  <si>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</si>
  <si>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</si>
  <si>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</si>
  <si>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</si>
  <si>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</si>
  <si>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</si>
  <si>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</si>
  <si>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</si>
  <si>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</si>
  <si>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</si>
  <si>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</si>
  <si>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</si>
  <si>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</si>
  <si>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</si>
  <si>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</si>
  <si>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</si>
  <si>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</si>
  <si>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</si>
  <si>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</si>
  <si>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</si>
  <si>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</si>
  <si>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</si>
  <si>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</si>
  <si>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</si>
  <si>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</si>
  <si>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</si>
  <si>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</si>
  <si>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</si>
  <si>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</si>
  <si>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</si>
  <si>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</si>
  <si>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</si>
  <si>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</si>
  <si>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</si>
  <si>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</si>
  <si>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</si>
  <si>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</si>
  <si>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</si>
  <si>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</si>
  <si>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</si>
  <si>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</si>
  <si>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</si>
  <si>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</si>
  <si>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</si>
  <si>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</si>
  <si>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</si>
  <si>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</si>
  <si>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</si>
  <si>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</si>
  <si>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</si>
  <si>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</si>
  <si>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</si>
  <si>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</si>
  <si>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</si>
  <si>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</si>
  <si>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</si>
  <si>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</si>
  <si>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</si>
  <si>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</si>
  <si>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</si>
  <si>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</si>
  <si>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</si>
  <si>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</si>
  <si>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</si>
  <si>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</si>
  <si>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</si>
  <si>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</si>
  <si>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</si>
  <si>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</si>
  <si>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</si>
  <si>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</si>
  <si>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</si>
  <si>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</si>
  <si>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</si>
  <si>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</si>
  <si>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</si>
  <si>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</si>
  <si>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</si>
  <si>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</si>
  <si>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</si>
  <si>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</si>
  <si>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</si>
  <si>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</si>
  <si>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</si>
  <si>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</si>
  <si>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</si>
  <si>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</si>
  <si>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</si>
  <si>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</si>
  <si>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</si>
  <si>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</si>
  <si>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</si>
  <si>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</si>
  <si>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</si>
  <si>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</si>
  <si>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</si>
  <si>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</si>
  <si>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</si>
  <si>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</si>
  <si>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</si>
  <si>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</si>
  <si>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</si>
  <si>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</si>
  <si>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</si>
  <si>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</si>
  <si>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</si>
  <si>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</si>
  <si>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</si>
  <si>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</si>
  <si>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</si>
  <si>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</si>
  <si>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</si>
  <si>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</si>
  <si>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</si>
  <si>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</si>
  <si>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</si>
  <si>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</si>
  <si>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</si>
  <si>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</si>
  <si>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</si>
  <si>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</si>
  <si>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</si>
  <si>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</si>
  <si>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</si>
  <si>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</si>
  <si>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</si>
  <si>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</si>
  <si>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</si>
  <si>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</si>
  <si>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</si>
  <si>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</si>
  <si>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</si>
  <si>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</si>
  <si>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</si>
  <si>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</si>
  <si>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</si>
  <si>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</si>
  <si>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</si>
  <si>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</si>
  <si>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</si>
  <si>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</si>
  <si>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</si>
  <si>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</si>
  <si>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</si>
  <si>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</si>
  <si>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</si>
  <si>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</si>
  <si>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</si>
  <si>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</si>
  <si>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</si>
  <si>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</si>
  <si>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</si>
  <si>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</si>
  <si>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</si>
  <si>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</si>
  <si>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</si>
  <si>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</si>
  <si>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</si>
  <si>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</si>
  <si>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</si>
  <si>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</si>
  <si>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</si>
  <si>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</si>
  <si>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</si>
  <si>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</si>
  <si>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</si>
  <si>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</si>
  <si>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</si>
  <si>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</si>
  <si>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</si>
  <si>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</si>
  <si>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</si>
  <si>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</si>
  <si>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</si>
  <si>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</si>
  <si>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</si>
  <si>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</si>
  <si>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</si>
  <si>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</si>
  <si>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</si>
  <si>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</si>
  <si>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</si>
  <si>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</si>
  <si>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</si>
  <si>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</si>
  <si>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</si>
  <si>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</si>
  <si>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</si>
  <si>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</si>
  <si>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</si>
  <si>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</si>
  <si>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</si>
  <si>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</si>
  <si>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</si>
  <si>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</si>
  <si>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</si>
  <si>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</si>
  <si>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</si>
  <si>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</si>
  <si>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</si>
  <si>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</si>
  <si>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</si>
  <si>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</si>
  <si>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</si>
  <si>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</si>
  <si>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</si>
  <si>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</si>
  <si>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</si>
  <si>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</si>
  <si>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</si>
  <si>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</si>
  <si>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</si>
  <si>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</si>
  <si>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</si>
  <si>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</si>
  <si>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</si>
  <si>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</si>
  <si>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</si>
  <si>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</si>
  <si>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</si>
  <si>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</si>
  <si>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</si>
  <si>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</si>
  <si>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</si>
  <si>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</si>
  <si>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</si>
  <si>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</si>
  <si>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</si>
  <si>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</si>
  <si>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</si>
  <si>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</si>
  <si>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</si>
  <si>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</si>
  <si>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</si>
  <si>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</si>
  <si>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</si>
  <si>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</si>
  <si>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</si>
  <si>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</si>
  <si>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</si>
  <si>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</si>
  <si>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</si>
  <si>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</si>
  <si>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</si>
  <si>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</si>
  <si>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</si>
  <si>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</si>
  <si>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</si>
  <si>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</si>
  <si>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</si>
  <si>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</si>
  <si>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</si>
  <si>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</si>
  <si>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</si>
  <si>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</si>
  <si>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</si>
  <si>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</si>
  <si>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</si>
  <si>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</si>
  <si>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</si>
  <si>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</si>
  <si>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</si>
  <si>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</si>
  <si>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</si>
  <si>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</si>
  <si>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</si>
  <si>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</si>
  <si>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</si>
  <si>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</si>
  <si>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</si>
  <si>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</si>
  <si>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</si>
  <si>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</si>
  <si>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</si>
  <si>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</si>
  <si>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</si>
  <si>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</si>
  <si>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</si>
  <si>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</si>
  <si>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</si>
  <si>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</si>
  <si>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</si>
  <si>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</si>
  <si>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</si>
  <si>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</si>
  <si>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</si>
  <si>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</si>
  <si>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</si>
  <si>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</si>
  <si>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</si>
  <si>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</si>
  <si>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</si>
  <si>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</si>
  <si>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</si>
  <si>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</si>
  <si>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</si>
  <si>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</si>
  <si>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</si>
  <si>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</si>
  <si>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</si>
  <si>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</si>
  <si>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</si>
  <si>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</si>
  <si>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</si>
  <si>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</si>
  <si>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</si>
  <si>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</si>
  <si>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</si>
  <si>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</si>
  <si>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</si>
  <si>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</si>
  <si>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</si>
  <si>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</si>
  <si>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</si>
  <si>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</si>
  <si>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</si>
  <si>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</si>
  <si>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</si>
  <si>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</si>
  <si>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</si>
  <si>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</si>
  <si>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</si>
  <si>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</si>
  <si>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</si>
  <si>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</si>
  <si>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</si>
  <si>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</si>
  <si>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</si>
  <si>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</si>
  <si>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</si>
  <si>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</si>
  <si>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</si>
  <si>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</si>
  <si>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</si>
  <si>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</si>
  <si>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</si>
  <si>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</si>
  <si>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</si>
  <si>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</si>
  <si>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</si>
  <si>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</si>
  <si>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</si>
  <si>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</si>
  <si>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</si>
  <si>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</si>
  <si>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</si>
  <si>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</si>
  <si>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</si>
  <si>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</si>
  <si>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</si>
  <si>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</si>
  <si>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</si>
  <si>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</si>
  <si>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</si>
  <si>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</si>
  <si>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</si>
  <si>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</si>
  <si>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</si>
  <si>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</si>
  <si>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</si>
  <si>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</si>
  <si>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</si>
  <si>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</si>
  <si>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</si>
  <si>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</si>
  <si>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</si>
  <si>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</si>
  <si>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</si>
  <si>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</si>
  <si>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</si>
  <si>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</si>
  <si>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</si>
  <si>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</si>
  <si>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</si>
  <si>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</si>
  <si>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</si>
  <si>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</si>
  <si>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</si>
  <si>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</si>
  <si>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</si>
  <si>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</si>
  <si>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</si>
  <si>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</si>
  <si>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</si>
  <si>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</si>
  <si>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</si>
  <si>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</si>
  <si>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</si>
  <si>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</si>
  <si>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</si>
  <si>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</si>
  <si>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</si>
  <si>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</si>
  <si>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</si>
  <si>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</si>
  <si>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</si>
  <si>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</si>
  <si>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</si>
  <si>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</si>
  <si>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</si>
  <si>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</si>
  <si>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</si>
  <si>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</si>
  <si>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</si>
  <si>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</si>
  <si>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</si>
  <si>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</si>
  <si>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</si>
  <si>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</si>
  <si>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</si>
  <si>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</si>
  <si>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</si>
  <si>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</si>
  <si>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</si>
  <si>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</si>
  <si>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</si>
  <si>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</si>
  <si>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</si>
  <si>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</si>
  <si>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</si>
  <si>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</si>
  <si>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</si>
  <si>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</si>
  <si>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</si>
  <si>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</si>
  <si>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</si>
  <si>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</si>
  <si>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</si>
  <si>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</si>
  <si>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</si>
  <si>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</si>
  <si>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</si>
  <si>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</si>
  <si>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</si>
  <si>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</si>
  <si>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</si>
  <si>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</si>
  <si>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</si>
  <si>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</si>
  <si>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</si>
  <si>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</si>
  <si>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</si>
  <si>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</si>
  <si>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</si>
  <si>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</si>
  <si>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</si>
  <si>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</si>
  <si>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</si>
  <si>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</si>
  <si>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</si>
  <si>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</si>
  <si>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</si>
  <si>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</si>
  <si>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</si>
  <si>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</si>
  <si>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</si>
  <si>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</si>
  <si>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</si>
  <si>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</si>
  <si>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</si>
  <si>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</si>
  <si>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</si>
  <si>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</si>
  <si>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</si>
  <si>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</si>
  <si>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</si>
  <si>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</si>
  <si>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</si>
  <si>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</si>
  <si>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</si>
  <si>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</si>
  <si>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</si>
  <si>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</si>
  <si>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</si>
  <si>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</si>
  <si>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</si>
  <si>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</si>
  <si>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</si>
  <si>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</si>
  <si>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</si>
  <si>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</si>
  <si>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</si>
  <si>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</si>
  <si>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</si>
  <si>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</si>
  <si>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</si>
  <si>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</si>
  <si>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</si>
  <si>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</si>
  <si>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</si>
  <si>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</si>
  <si>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</si>
  <si>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</si>
  <si>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</si>
  <si>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</si>
  <si>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</si>
  <si>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</si>
  <si>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</si>
  <si>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</si>
  <si>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</si>
  <si>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</si>
  <si>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</si>
  <si>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</si>
  <si>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</si>
  <si>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</si>
  <si>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</si>
  <si>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</si>
  <si>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</si>
  <si>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</si>
  <si>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</si>
  <si>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</si>
  <si>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</si>
  <si>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</si>
  <si>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</si>
  <si>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</si>
  <si>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</si>
  <si>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</si>
  <si>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</si>
  <si>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</si>
  <si>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</si>
  <si>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</si>
  <si>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</si>
  <si>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</si>
  <si>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</si>
  <si>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</si>
  <si>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</si>
  <si>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</si>
  <si>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</si>
  <si>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</si>
  <si>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</si>
  <si>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</si>
  <si>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</si>
  <si>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</si>
  <si>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</si>
  <si>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</si>
  <si>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</si>
  <si>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</si>
  <si>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</si>
  <si>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</si>
  <si>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</si>
  <si>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</si>
  <si>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</si>
  <si>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</si>
  <si>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</si>
  <si>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</si>
  <si>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</si>
  <si>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</si>
  <si>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</si>
  <si>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</si>
  <si>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</si>
  <si>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</si>
  <si>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</si>
  <si>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</si>
  <si>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</si>
  <si>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</si>
  <si>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</si>
  <si>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</si>
  <si>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</si>
  <si>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</si>
  <si>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</si>
  <si>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</si>
  <si>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</si>
  <si>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</si>
  <si>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</si>
  <si>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</si>
  <si>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</si>
  <si>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</si>
  <si>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</si>
  <si>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</si>
  <si>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</si>
  <si>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</si>
  <si>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</si>
  <si>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</si>
  <si>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</si>
  <si>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</si>
  <si>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</si>
  <si>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</si>
  <si>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</si>
  <si>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</si>
  <si>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</si>
  <si>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</si>
  <si>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</si>
  <si>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</si>
  <si>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</si>
  <si>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</si>
  <si>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</si>
  <si>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</si>
  <si>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</si>
  <si>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</si>
  <si>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</si>
  <si>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</si>
  <si>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</si>
  <si>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</si>
  <si>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</si>
  <si>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</si>
  <si>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</si>
  <si>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</si>
  <si>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</si>
  <si>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</si>
  <si>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</si>
  <si>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</si>
  <si>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</si>
  <si>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</si>
  <si>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</si>
  <si>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</si>
  <si>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</si>
  <si>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</si>
  <si>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</si>
  <si>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</si>
  <si>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</si>
  <si>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</si>
  <si>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</si>
  <si>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</si>
  <si>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</si>
  <si>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</si>
  <si>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</si>
  <si>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</si>
  <si>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</si>
  <si>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</si>
  <si>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</si>
  <si>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</si>
  <si>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</si>
  <si>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</si>
  <si>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</si>
  <si>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</si>
  <si>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</si>
  <si>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</si>
  <si>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</si>
  <si>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</si>
  <si>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</si>
  <si>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</si>
  <si>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</si>
  <si>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</si>
  <si>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</si>
  <si>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</si>
  <si>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</si>
  <si>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</si>
  <si>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</si>
  <si>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</si>
  <si>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</si>
  <si>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</si>
  <si>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</si>
  <si>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</si>
  <si>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</si>
  <si>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</si>
  <si>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</si>
  <si>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</si>
  <si>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</si>
  <si>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</si>
  <si>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</si>
  <si>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</si>
  <si>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</si>
  <si>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</si>
  <si>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</si>
  <si>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</si>
  <si>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</si>
  <si>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</si>
  <si>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</si>
  <si>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</si>
  <si>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</si>
  <si>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</si>
  <si>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</si>
  <si>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</si>
  <si>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</si>
  <si>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</si>
  <si>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</si>
  <si>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</si>
  <si>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</si>
  <si>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</si>
  <si>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</si>
  <si>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</si>
  <si>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</si>
  <si>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</si>
  <si>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</si>
  <si>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</si>
  <si>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</si>
  <si>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</si>
  <si>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</si>
  <si>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</si>
  <si>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</si>
  <si>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</si>
  <si>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</si>
  <si>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</si>
  <si>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</si>
  <si>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</si>
  <si>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</si>
  <si>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</si>
  <si>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</si>
  <si>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</si>
  <si>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</si>
  <si>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</si>
  <si>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</si>
  <si>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</si>
  <si>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</si>
  <si>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</si>
  <si>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</si>
  <si>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</si>
  <si>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</si>
  <si>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</si>
  <si>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</si>
  <si>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</si>
  <si>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</si>
  <si>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</si>
  <si>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</si>
  <si>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</si>
  <si>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</si>
  <si>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</si>
  <si>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</si>
  <si>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</si>
  <si>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</si>
  <si>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</si>
  <si>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</si>
  <si>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</si>
  <si>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</si>
  <si>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</si>
  <si>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</si>
  <si>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</si>
  <si>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</si>
  <si>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</si>
  <si>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</si>
  <si>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</si>
  <si>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</si>
  <si>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</si>
  <si>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</si>
  <si>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</si>
  <si>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</si>
  <si>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</si>
  <si>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</si>
  <si>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</si>
  <si>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</si>
  <si>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</si>
  <si>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</si>
  <si>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</si>
  <si>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</si>
  <si>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</si>
  <si>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</si>
  <si>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</si>
  <si>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</si>
  <si>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</si>
  <si>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</si>
  <si>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</si>
  <si>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</si>
  <si>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</si>
  <si>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</si>
  <si>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</si>
  <si>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</si>
  <si>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</si>
  <si>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</si>
  <si>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</si>
  <si>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</si>
  <si>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</si>
  <si>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</si>
  <si>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</si>
  <si>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</si>
  <si>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</si>
  <si>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</si>
  <si>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</si>
  <si>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</si>
  <si>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</si>
  <si>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</si>
  <si>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</si>
  <si>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</si>
  <si>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</si>
  <si>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</si>
  <si>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</si>
  <si>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</si>
  <si>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</si>
  <si>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</si>
  <si>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</si>
  <si>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</si>
  <si>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</si>
  <si>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</si>
  <si>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</si>
  <si>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</si>
  <si>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</si>
  <si>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</si>
  <si>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</si>
  <si>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</si>
  <si>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</si>
  <si>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</si>
  <si>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</si>
  <si>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</si>
  <si>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</si>
  <si>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</si>
  <si>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</si>
  <si>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</si>
  <si>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</si>
  <si>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</si>
  <si>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</si>
  <si>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</si>
  <si>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</si>
  <si>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</si>
  <si>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</si>
  <si>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</si>
  <si>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</si>
  <si>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</si>
  <si>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</si>
  <si>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</si>
  <si>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</si>
  <si>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</si>
  <si>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</si>
  <si>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</si>
  <si>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</si>
  <si>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</si>
  <si>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</si>
  <si>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</si>
  <si>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</si>
  <si>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</si>
  <si>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</si>
  <si>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</si>
  <si>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</si>
  <si>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</si>
  <si>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</si>
  <si>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</si>
  <si>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</si>
  <si>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</si>
  <si>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</si>
  <si>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</si>
  <si>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</si>
  <si>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</si>
  <si>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</si>
  <si>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</si>
  <si>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</si>
  <si>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</si>
  <si>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</si>
  <si>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</si>
  <si>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</si>
  <si>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</si>
  <si>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</si>
  <si>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</si>
  <si>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</si>
  <si>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</si>
  <si>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</si>
  <si>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</si>
  <si>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</si>
  <si>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</si>
  <si>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</si>
  <si>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</si>
  <si>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</si>
  <si>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</si>
  <si>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</si>
  <si>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</si>
  <si>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</si>
  <si>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</si>
  <si>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</si>
  <si>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</si>
  <si>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</si>
  <si>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</si>
  <si>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</si>
  <si>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</si>
  <si>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</si>
  <si>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</si>
  <si>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</si>
  <si>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</si>
  <si>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</si>
  <si>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</si>
  <si>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</si>
  <si>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</si>
  <si>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</si>
  <si>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</si>
  <si>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</si>
  <si>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</si>
  <si>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</si>
  <si>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</si>
  <si>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</si>
  <si>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</si>
  <si>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</si>
  <si>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</si>
  <si>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</si>
  <si>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</si>
  <si>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</si>
  <si>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</si>
  <si>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</si>
  <si>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</si>
  <si>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</si>
  <si>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</si>
  <si>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</si>
  <si>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</si>
  <si>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</si>
  <si>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</si>
  <si>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</si>
  <si>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</si>
  <si>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</si>
  <si>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</si>
  <si>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</si>
  <si>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</si>
  <si>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</si>
  <si>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</si>
  <si>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</si>
  <si>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</si>
  <si>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</si>
  <si>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</si>
  <si>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</si>
  <si>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</si>
  <si>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</si>
  <si>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</si>
  <si>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</si>
  <si>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</si>
  <si>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</si>
  <si>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</si>
  <si>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</si>
  <si>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</si>
  <si>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</si>
  <si>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</si>
  <si>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</si>
  <si>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</si>
  <si>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</si>
  <si>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</si>
  <si>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</si>
  <si>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</si>
  <si>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</si>
  <si>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</si>
  <si>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</si>
  <si>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</si>
  <si>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</si>
  <si>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</si>
  <si>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</si>
  <si>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</si>
  <si>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</si>
  <si>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</si>
  <si>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</si>
  <si>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</si>
  <si>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</si>
  <si>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</si>
  <si>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</si>
  <si>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</si>
  <si>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</si>
  <si>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</si>
  <si>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</si>
  <si>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</si>
  <si>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</si>
  <si>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</si>
  <si>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</si>
  <si>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</si>
  <si>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</si>
  <si>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</si>
  <si>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</si>
  <si>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</si>
  <si>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</si>
  <si>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</si>
  <si>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</si>
  <si>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</si>
  <si>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</si>
  <si>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</si>
  <si>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</si>
  <si>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</si>
  <si>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</si>
  <si>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</si>
  <si>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</si>
  <si>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</si>
  <si>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</si>
  <si>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</si>
  <si>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</si>
  <si>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</si>
  <si>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</si>
  <si>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</si>
  <si>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</si>
  <si>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</si>
  <si>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</si>
  <si>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</si>
  <si>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</si>
  <si>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</si>
  <si>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</si>
  <si>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</si>
  <si>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</si>
  <si>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</si>
  <si>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</si>
  <si>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</si>
  <si>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</si>
  <si>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</si>
  <si>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</si>
  <si>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</si>
  <si>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</si>
  <si>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</si>
  <si>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</si>
  <si>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</si>
  <si>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</si>
  <si>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</si>
  <si>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</si>
  <si>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</si>
  <si>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</si>
  <si>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</si>
  <si>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</si>
  <si>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</si>
  <si>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</si>
  <si>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</si>
  <si>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</si>
  <si>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</si>
  <si>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</si>
  <si>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</si>
  <si>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</si>
  <si>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</si>
  <si>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</si>
  <si>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</si>
  <si>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</si>
  <si>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</si>
  <si>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</si>
  <si>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</si>
  <si>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</si>
  <si>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</si>
  <si>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</si>
  <si>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</si>
  <si>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</si>
  <si>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</si>
  <si>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</si>
  <si>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</si>
  <si>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</si>
  <si>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</si>
  <si>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</si>
  <si>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</si>
  <si>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</si>
  <si>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</si>
  <si>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</si>
  <si>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</si>
  <si>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</si>
  <si>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</si>
  <si>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</si>
  <si>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</si>
  <si>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</si>
  <si>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</si>
  <si>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</si>
  <si>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</si>
  <si>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</si>
  <si>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</si>
  <si>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</si>
  <si>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</si>
  <si>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</si>
  <si>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</si>
  <si>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</si>
  <si>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</si>
  <si>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</si>
  <si>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</si>
  <si>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</si>
  <si>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</si>
  <si>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</si>
  <si>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</si>
  <si>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</si>
  <si>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</si>
  <si>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</si>
  <si>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</si>
  <si>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</si>
  <si>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</si>
  <si>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</si>
  <si>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</si>
  <si>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</si>
  <si>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</si>
  <si>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</si>
  <si>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</si>
  <si>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</si>
  <si>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</si>
  <si>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</si>
  <si>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</si>
  <si>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</si>
  <si>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</si>
  <si>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</si>
  <si>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</si>
  <si>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</si>
  <si>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</si>
  <si>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</si>
  <si>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</si>
  <si>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</si>
  <si>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</si>
  <si>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</si>
  <si>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</si>
  <si>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</si>
  <si>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</si>
  <si>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</si>
  <si>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</si>
  <si>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</si>
  <si>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</si>
  <si>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</si>
  <si>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</si>
  <si>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</si>
  <si>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</si>
  <si>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</si>
  <si>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</si>
  <si>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</si>
  <si>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</si>
  <si>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</si>
  <si>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</si>
  <si>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</si>
  <si>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</si>
  <si>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</si>
  <si>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</si>
  <si>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</si>
  <si>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</si>
  <si>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</si>
  <si>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</si>
  <si>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</si>
  <si>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</si>
  <si>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</si>
  <si>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</si>
  <si>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</si>
  <si>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</si>
  <si>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</si>
  <si>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</si>
  <si>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</si>
  <si>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</si>
  <si>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</si>
  <si>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</si>
  <si>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</si>
  <si>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</si>
  <si>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</si>
  <si>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</si>
  <si>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</si>
  <si>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</si>
  <si>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</si>
  <si>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</si>
  <si>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</si>
  <si>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</si>
  <si>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</si>
  <si>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</si>
  <si>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</si>
  <si>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</si>
  <si>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</si>
  <si>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</si>
  <si>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</si>
  <si>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</si>
  <si>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</si>
  <si>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</si>
  <si>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</si>
  <si>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</si>
  <si>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</si>
  <si>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</si>
  <si>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</si>
  <si>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</si>
  <si>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</si>
  <si>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</si>
  <si>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</si>
  <si>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</si>
  <si>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</si>
  <si>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</si>
  <si>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</si>
  <si>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</si>
  <si>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</si>
  <si>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</si>
  <si>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</si>
  <si>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</si>
  <si>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</si>
  <si>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</si>
  <si>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</si>
  <si>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</si>
  <si>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</si>
  <si>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</si>
  <si>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</si>
  <si>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</si>
  <si>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</si>
  <si>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</si>
  <si>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</si>
  <si>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</si>
  <si>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</si>
  <si>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</si>
  <si>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</si>
  <si>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</si>
  <si>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</si>
  <si>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</si>
  <si>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</si>
  <si>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</si>
  <si>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</si>
  <si>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</si>
  <si>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</si>
  <si>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</si>
  <si>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</si>
  <si>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</si>
  <si>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</si>
  <si>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</si>
  <si>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</si>
  <si>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</si>
  <si>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</si>
  <si>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</si>
  <si>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</si>
  <si>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</si>
  <si>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</si>
  <si>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</si>
  <si>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</si>
  <si>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</si>
  <si>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</si>
  <si>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</si>
  <si>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</si>
  <si>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</si>
  <si>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</si>
  <si>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</si>
  <si>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</si>
  <si>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</si>
  <si>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</si>
  <si>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</si>
  <si>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</si>
  <si>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</si>
  <si>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</si>
  <si>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</si>
  <si>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</si>
  <si>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</si>
  <si>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</si>
  <si>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</si>
  <si>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</si>
  <si>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</si>
  <si>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</si>
  <si>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</si>
  <si>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</si>
  <si>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</si>
  <si>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</si>
  <si>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</si>
  <si>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</si>
  <si>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</si>
  <si>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</si>
  <si>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</si>
  <si>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</si>
  <si>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</si>
  <si>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</si>
  <si>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</si>
  <si>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</si>
  <si>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</si>
  <si>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</si>
  <si>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</si>
  <si>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</si>
  <si>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</si>
  <si>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</si>
  <si>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</si>
  <si>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</si>
  <si>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</si>
  <si>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</si>
  <si>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</si>
  <si>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</si>
  <si>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</si>
  <si>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</si>
  <si>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</si>
  <si>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</si>
  <si>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</si>
  <si>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</si>
  <si>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</si>
  <si>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</si>
  <si>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</si>
  <si>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</si>
  <si>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</si>
  <si>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</si>
  <si>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</si>
  <si>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</si>
  <si>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</si>
  <si>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</si>
  <si>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</si>
  <si>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</si>
  <si>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</si>
  <si>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</si>
  <si>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</si>
  <si>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</si>
  <si>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</si>
  <si>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</si>
  <si>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</si>
  <si>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</si>
  <si>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</si>
  <si>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</si>
  <si>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</si>
  <si>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</si>
  <si>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</si>
  <si>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</si>
  <si>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</si>
  <si>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</si>
  <si>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</si>
  <si>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</si>
  <si>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</si>
  <si>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</si>
  <si>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</si>
  <si>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</si>
  <si>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</si>
  <si>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</si>
  <si>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</si>
  <si>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</si>
  <si>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</si>
  <si>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</si>
  <si>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</si>
  <si>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</si>
  <si>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</si>
  <si>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</si>
  <si>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</si>
  <si>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</si>
  <si>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</si>
  <si>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</si>
  <si>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</si>
  <si>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</si>
  <si>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</si>
  <si>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</si>
  <si>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</si>
  <si>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</si>
  <si>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</si>
  <si>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</si>
  <si>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</si>
  <si>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</si>
  <si>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</si>
  <si>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</si>
  <si>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</si>
  <si>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</si>
  <si>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</si>
  <si>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</si>
  <si>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</si>
  <si>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</si>
  <si>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</si>
  <si>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</si>
  <si>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</si>
  <si>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</si>
  <si>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</si>
  <si>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</si>
  <si>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</si>
  <si>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</si>
  <si>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</si>
  <si>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</si>
  <si>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</si>
  <si>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</si>
  <si>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</si>
  <si>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</si>
  <si>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</si>
  <si>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</si>
  <si>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</si>
  <si>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</si>
  <si>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</si>
  <si>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</si>
  <si>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</si>
  <si>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</si>
  <si>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</si>
  <si>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</si>
  <si>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</si>
  <si>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</si>
  <si>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</si>
  <si>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</si>
  <si>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</si>
  <si>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</si>
  <si>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</si>
  <si>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</si>
  <si>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</si>
  <si>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</si>
  <si>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</si>
  <si>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</si>
  <si>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</si>
  <si>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</si>
  <si>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</si>
  <si>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</si>
  <si>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</si>
  <si>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</si>
  <si>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</si>
  <si>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</si>
  <si>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</si>
  <si>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</si>
  <si>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</si>
  <si>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</si>
  <si>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</si>
  <si>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</si>
  <si>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</si>
  <si>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</si>
  <si>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</si>
  <si>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</si>
  <si>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</si>
  <si>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</si>
  <si>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</si>
  <si>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</si>
  <si>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</si>
  <si>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</si>
  <si>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</si>
  <si>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</si>
  <si>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</si>
  <si>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</si>
  <si>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</si>
  <si>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</si>
  <si>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</si>
  <si>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</si>
  <si>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</si>
  <si>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</si>
  <si>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</si>
  <si>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</si>
  <si>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</si>
  <si>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</si>
  <si>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</si>
  <si>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</si>
  <si>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</si>
  <si>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</si>
  <si>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</si>
  <si>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</si>
  <si>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</si>
  <si>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</si>
  <si>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</si>
  <si>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</si>
  <si>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</si>
  <si>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</si>
  <si>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</si>
  <si>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</si>
  <si>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</si>
  <si>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</si>
  <si>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</si>
  <si>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</si>
  <si>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</si>
  <si>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</si>
  <si>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</si>
  <si>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</si>
  <si>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</si>
  <si>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</si>
  <si>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</si>
  <si>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</si>
  <si>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</si>
  <si>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</si>
  <si>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</si>
  <si>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</si>
  <si>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</si>
  <si>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</si>
  <si>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</si>
  <si>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</si>
  <si>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</si>
  <si>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</si>
  <si>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</si>
  <si>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</si>
  <si>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</si>
  <si>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</si>
  <si>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</si>
  <si>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</si>
  <si>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</si>
  <si>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</si>
  <si>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</si>
  <si>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</si>
  <si>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</si>
  <si>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</si>
  <si>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</si>
  <si>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</si>
  <si>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</si>
  <si>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</si>
  <si>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</si>
  <si>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</si>
  <si>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</si>
  <si>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</si>
  <si>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</si>
  <si>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</si>
  <si>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</si>
  <si>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</si>
  <si>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</si>
  <si>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</si>
  <si>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</si>
  <si>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</si>
  <si>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</si>
  <si>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</si>
  <si>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</si>
  <si>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</si>
  <si>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</si>
  <si>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</si>
  <si>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</si>
  <si>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</si>
  <si>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</si>
  <si>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</si>
  <si>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</si>
  <si>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</si>
  <si>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</si>
  <si>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</si>
  <si>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</si>
  <si>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</si>
  <si>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</si>
  <si>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</si>
  <si>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</si>
  <si>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</si>
  <si>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</si>
  <si>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</si>
  <si>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</si>
  <si>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</si>
  <si>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</si>
  <si>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</si>
  <si>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</si>
  <si>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</si>
  <si>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</si>
  <si>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</si>
  <si>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</si>
  <si>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</si>
  <si>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</si>
  <si>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</si>
  <si>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</si>
  <si>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</si>
  <si>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</si>
  <si>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</si>
  <si>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</si>
  <si>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</si>
  <si>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</si>
  <si>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</si>
  <si>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</si>
  <si>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</si>
  <si>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</si>
  <si>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</si>
  <si>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</si>
  <si>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</si>
  <si>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</si>
  <si>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</si>
  <si>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</si>
  <si>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</si>
  <si>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</si>
  <si>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</si>
  <si>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</si>
  <si>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</si>
  <si>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</si>
  <si>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</si>
  <si>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</si>
  <si>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</si>
  <si>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</si>
  <si>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</si>
  <si>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</si>
  <si>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</si>
  <si>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</si>
  <si>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</si>
  <si>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</si>
  <si>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</si>
  <si>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</si>
  <si>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</si>
  <si>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</si>
  <si>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</si>
  <si>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</si>
  <si>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</si>
  <si>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</si>
  <si>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</si>
  <si>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</si>
  <si>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</si>
  <si>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</si>
  <si>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</si>
  <si>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</si>
  <si>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</si>
  <si>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</si>
  <si>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</si>
  <si>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</si>
  <si>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</si>
  <si>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</si>
  <si>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</si>
  <si>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</si>
  <si>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</si>
  <si>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</si>
  <si>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</si>
  <si>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</si>
  <si>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</si>
  <si>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</si>
  <si>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</si>
  <si>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</si>
  <si>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</si>
  <si>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</si>
  <si>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</si>
  <si>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</si>
  <si>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</si>
  <si>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</si>
  <si>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</si>
  <si>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</si>
  <si>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</si>
  <si>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</si>
  <si>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</si>
  <si>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</si>
  <si>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</si>
  <si>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</si>
  <si>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</si>
  <si>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</si>
  <si>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</si>
  <si>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</si>
  <si>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</si>
  <si>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</si>
  <si>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</si>
  <si>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</si>
  <si>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</si>
  <si>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</si>
  <si>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</si>
  <si>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</si>
  <si>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</si>
  <si>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</si>
  <si>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</si>
  <si>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</si>
  <si>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</si>
  <si>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</si>
  <si>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</si>
  <si>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</si>
  <si>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</si>
  <si>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</si>
  <si>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</si>
  <si>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</si>
  <si>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</si>
  <si>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</si>
  <si>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</si>
  <si>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</si>
  <si>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</si>
  <si>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</si>
  <si>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</si>
  <si>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</si>
  <si>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</si>
  <si>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</si>
  <si>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</si>
  <si>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</si>
  <si>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</si>
  <si>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</si>
  <si>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</si>
  <si>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</si>
  <si>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</si>
  <si>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</si>
  <si>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</si>
  <si>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</si>
  <si>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</si>
  <si>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</si>
  <si>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</si>
  <si>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</si>
  <si>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</si>
  <si>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</si>
  <si>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</si>
  <si>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</si>
  <si>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</si>
  <si>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</si>
  <si>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</si>
  <si>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</si>
  <si>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</si>
  <si>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</si>
  <si>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</si>
  <si>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</si>
  <si>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</si>
  <si>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</si>
  <si>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</si>
  <si>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</si>
  <si>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</si>
  <si>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</si>
  <si>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</si>
  <si>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</si>
  <si>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</si>
  <si>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</si>
  <si>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</si>
  <si>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</si>
  <si>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</si>
  <si>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</si>
  <si>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</si>
  <si>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</si>
  <si>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</si>
  <si>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</si>
  <si>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</si>
  <si>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</si>
  <si>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</si>
  <si>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</si>
  <si>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</si>
  <si>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</si>
  <si>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</si>
  <si>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</si>
  <si>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</si>
  <si>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</si>
  <si>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</si>
  <si>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</si>
  <si>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</si>
  <si>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</si>
  <si>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</si>
  <si>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</si>
  <si>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</si>
  <si>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</si>
  <si>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</si>
  <si>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</si>
  <si>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</si>
  <si>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</si>
  <si>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</si>
  <si>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</si>
  <si>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</si>
  <si>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</si>
  <si>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</si>
  <si>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</si>
  <si>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</si>
  <si>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</si>
  <si>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</si>
  <si>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</si>
  <si>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</si>
  <si>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</si>
  <si>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</si>
  <si>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</si>
  <si>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</si>
  <si>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</si>
  <si>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</si>
  <si>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</si>
  <si>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</si>
  <si>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</si>
  <si>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</si>
  <si>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</si>
  <si>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</si>
  <si>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</si>
  <si>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</si>
  <si>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</si>
  <si>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</si>
  <si>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</si>
  <si>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</si>
  <si>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</si>
  <si>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</si>
  <si>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</si>
  <si>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</si>
  <si>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</si>
  <si>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</si>
  <si>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</si>
  <si>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</si>
  <si>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</si>
  <si>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</si>
  <si>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</si>
  <si>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</si>
  <si>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</si>
  <si>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</si>
  <si>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</si>
  <si>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</si>
  <si>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</si>
  <si>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</si>
  <si>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</si>
  <si>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</si>
  <si>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</si>
  <si>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</si>
  <si>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</si>
  <si>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</si>
  <si>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</si>
  <si>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</si>
  <si>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</si>
  <si>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</si>
  <si>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</si>
  <si>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</si>
  <si>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</si>
  <si>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</si>
  <si>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</si>
  <si>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</si>
  <si>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</si>
  <si>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</si>
  <si>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</si>
  <si>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</si>
  <si>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</si>
  <si>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</si>
  <si>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</si>
  <si>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</si>
  <si>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</si>
  <si>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</si>
  <si>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</si>
  <si>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</si>
  <si>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</si>
  <si>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</si>
  <si>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</si>
  <si>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</si>
  <si>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</si>
  <si>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</si>
  <si>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</si>
  <si>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</si>
  <si>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</si>
  <si>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</si>
  <si>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</si>
  <si>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</si>
  <si>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</si>
  <si>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</si>
  <si>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</si>
  <si>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</si>
  <si>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</si>
  <si>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</si>
  <si>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</si>
  <si>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</si>
  <si>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</si>
  <si>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</si>
  <si>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</si>
  <si>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</si>
  <si>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</si>
  <si>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</si>
  <si>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</si>
  <si>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</si>
  <si>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</si>
  <si>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</si>
  <si>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</si>
  <si>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</si>
  <si>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</si>
  <si>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</si>
  <si>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</si>
  <si>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</si>
  <si>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</si>
  <si>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</si>
  <si>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</si>
  <si>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</si>
  <si>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</si>
  <si>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</si>
  <si>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</si>
  <si>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</si>
  <si>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</si>
  <si>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</si>
  <si>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</si>
  <si>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</si>
  <si>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</si>
  <si>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</si>
  <si>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</si>
  <si>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</si>
  <si>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</si>
  <si>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</si>
  <si>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</si>
  <si>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</si>
  <si>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</si>
  <si>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</si>
  <si>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</si>
  <si>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</si>
  <si>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</si>
  <si>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</si>
  <si>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</si>
  <si>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</si>
  <si>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</si>
  <si>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</si>
  <si>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</si>
  <si>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</si>
  <si>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</si>
  <si>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</si>
  <si>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</si>
  <si>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</si>
  <si>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</si>
  <si>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</si>
  <si>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</si>
  <si>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</si>
  <si>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</si>
  <si>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</si>
  <si>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</si>
  <si>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</si>
  <si>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</si>
  <si>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</si>
  <si>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</si>
  <si>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</si>
  <si>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</si>
  <si>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</si>
  <si>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</si>
  <si>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</si>
  <si>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</si>
  <si>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</si>
  <si>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</si>
  <si>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</si>
  <si>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</si>
  <si>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</si>
  <si>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</si>
  <si>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</si>
  <si>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</si>
  <si>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</si>
  <si>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</si>
  <si>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</si>
  <si>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</si>
  <si>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</si>
  <si>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</si>
  <si>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</si>
  <si>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</si>
  <si>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</si>
  <si>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</si>
  <si>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</si>
  <si>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</si>
  <si>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</si>
  <si>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</si>
  <si>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</si>
  <si>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</si>
  <si>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</si>
  <si>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</si>
  <si>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</si>
  <si>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</si>
  <si>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</si>
  <si>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</si>
  <si>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</si>
  <si>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</si>
  <si>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</si>
  <si>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</si>
  <si>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</si>
  <si>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</si>
  <si>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</si>
  <si>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</si>
  <si>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</si>
  <si>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</si>
  <si>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</si>
  <si>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</si>
  <si>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</si>
  <si>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</si>
  <si>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</si>
  <si>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</si>
  <si>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</si>
  <si>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</si>
  <si>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</si>
  <si>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</si>
  <si>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</si>
  <si>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</si>
  <si>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</si>
  <si>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</si>
  <si>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</si>
  <si>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</si>
  <si>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</si>
  <si>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</si>
  <si>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</si>
  <si>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</si>
  <si>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</si>
  <si>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</si>
  <si>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</si>
  <si>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</si>
  <si>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</si>
  <si>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</si>
  <si>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</si>
  <si>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</si>
  <si>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</si>
  <si>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</si>
  <si>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</si>
  <si>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</si>
  <si>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</si>
  <si>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</si>
  <si>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</si>
  <si>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</si>
  <si>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</si>
  <si>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</si>
  <si>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</si>
  <si>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</si>
  <si>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</si>
  <si>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</si>
  <si>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</si>
  <si>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</si>
  <si>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</si>
  <si>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</si>
  <si>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</si>
  <si>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</si>
  <si>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</si>
  <si>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</si>
  <si>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</si>
  <si>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</si>
  <si>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</si>
  <si>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</si>
  <si>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</si>
  <si>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</si>
  <si>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</si>
  <si>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</si>
  <si>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</si>
  <si>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</si>
  <si>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</si>
  <si>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</si>
  <si>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</si>
  <si>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</si>
  <si>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</si>
  <si>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</si>
  <si>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</si>
  <si>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</si>
  <si>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</si>
  <si>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</si>
  <si>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</si>
  <si>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</si>
  <si>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</si>
  <si>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</si>
  <si>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</si>
  <si>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</si>
  <si>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</si>
  <si>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</si>
  <si>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</si>
  <si>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</si>
  <si>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</si>
  <si>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</si>
  <si>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</si>
  <si>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</si>
  <si>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</si>
  <si>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</si>
  <si>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</si>
  <si>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</si>
  <si>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</si>
  <si>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</si>
  <si>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</si>
  <si>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</si>
  <si>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</si>
  <si>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</si>
  <si>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</si>
  <si>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</si>
  <si>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</si>
  <si>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</si>
  <si>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</si>
  <si>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</si>
  <si>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</si>
  <si>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</si>
  <si>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</si>
  <si>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</si>
  <si>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</si>
  <si>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</si>
  <si>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</si>
  <si>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</si>
  <si>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</si>
  <si>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</si>
  <si>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</si>
  <si>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</si>
  <si>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</si>
  <si>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</si>
  <si>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</si>
  <si>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</si>
  <si>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</si>
  <si>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</si>
  <si>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</si>
  <si>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</si>
  <si>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</si>
  <si>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</si>
  <si>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</si>
  <si>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</si>
  <si>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</si>
  <si>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</si>
  <si>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</si>
  <si>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</si>
  <si>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</si>
  <si>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</si>
  <si>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</si>
  <si>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</si>
  <si>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</si>
  <si>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</si>
  <si>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</si>
  <si>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</si>
  <si>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</si>
  <si>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</si>
  <si>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</si>
  <si>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</si>
  <si>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</si>
  <si>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</si>
  <si>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</si>
  <si>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</si>
  <si>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</si>
  <si>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</si>
  <si>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</si>
  <si>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</si>
  <si>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</si>
  <si>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</si>
  <si>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</si>
  <si>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</si>
  <si>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</si>
  <si>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</si>
  <si>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</si>
  <si>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</si>
  <si>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</si>
  <si>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</si>
  <si>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</si>
  <si>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</si>
  <si>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</si>
  <si>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</si>
  <si>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</si>
  <si>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</si>
  <si>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</si>
  <si>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</si>
  <si>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</si>
  <si>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</si>
  <si>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</si>
  <si>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</si>
  <si>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</si>
  <si>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</si>
  <si>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</si>
  <si>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</si>
  <si>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</si>
  <si>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</si>
  <si>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</si>
  <si>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</si>
  <si>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</si>
  <si>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</si>
  <si>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</si>
  <si>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</si>
  <si>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</si>
  <si>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</si>
  <si>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</si>
  <si>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</si>
  <si>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</si>
  <si>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</si>
  <si>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</si>
  <si>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</si>
  <si>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</si>
  <si>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</si>
  <si>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</si>
  <si>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</si>
  <si>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</si>
  <si>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</si>
  <si>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</si>
  <si>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</si>
  <si>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</si>
  <si>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</si>
  <si>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</si>
  <si>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</si>
  <si>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</si>
  <si>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</si>
  <si>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</si>
  <si>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</si>
  <si>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</si>
  <si>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</si>
  <si>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</si>
  <si>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</si>
  <si>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</si>
  <si>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</si>
  <si>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</si>
  <si>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</si>
  <si>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</si>
  <si>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</si>
  <si>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</si>
  <si>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</si>
  <si>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</si>
  <si>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</si>
  <si>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</si>
  <si>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</si>
  <si>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</si>
  <si>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</si>
  <si>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</si>
  <si>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</si>
  <si>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</si>
  <si>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</si>
  <si>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</si>
  <si>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</si>
  <si>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</si>
  <si>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</si>
  <si>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</si>
  <si>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</si>
  <si>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</si>
  <si>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</si>
  <si>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</si>
  <si>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</si>
  <si>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</si>
  <si>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</si>
  <si>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</si>
  <si>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</si>
  <si>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</si>
  <si>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</si>
  <si>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</si>
  <si>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</si>
  <si>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</si>
  <si>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</si>
  <si>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</si>
  <si>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</si>
  <si>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</si>
  <si>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</si>
  <si>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</si>
  <si>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</si>
  <si>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</si>
  <si>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</si>
  <si>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</si>
  <si>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</si>
  <si>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</si>
  <si>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</si>
  <si>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</si>
  <si>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</si>
  <si>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</si>
  <si>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</si>
  <si>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</si>
  <si>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</si>
  <si>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</si>
  <si>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</si>
  <si>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</si>
  <si>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</si>
  <si>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</si>
  <si>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</si>
  <si>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</si>
  <si>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</si>
  <si>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</si>
  <si>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</si>
  <si>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</si>
  <si>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</si>
  <si>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</si>
  <si>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</si>
  <si>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</si>
  <si>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</si>
  <si>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</si>
  <si>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</si>
  <si>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</si>
  <si>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</si>
  <si>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</si>
  <si>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</si>
  <si>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</si>
  <si>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</si>
  <si>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</si>
  <si>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</si>
  <si>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</si>
  <si>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</si>
  <si>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</si>
  <si>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</si>
  <si>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</si>
  <si>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</si>
  <si>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</si>
  <si>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</si>
  <si>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</si>
  <si>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</si>
  <si>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</si>
  <si>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</si>
  <si>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</si>
  <si>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</si>
  <si>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</si>
  <si>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</si>
  <si>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</si>
  <si>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</si>
  <si>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</si>
  <si>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</si>
  <si>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</si>
  <si>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</si>
  <si>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</si>
  <si>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</si>
  <si>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</si>
  <si>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</si>
  <si>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</si>
  <si>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</si>
  <si>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</si>
  <si>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</si>
  <si>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</si>
  <si>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</si>
  <si>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</si>
  <si>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</si>
  <si>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</si>
  <si>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</si>
  <si>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</si>
  <si>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</si>
  <si>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</si>
  <si>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</si>
  <si>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</si>
  <si>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</si>
  <si>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</si>
  <si>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</si>
  <si>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</si>
  <si>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</si>
  <si>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</si>
  <si>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</si>
  <si>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</si>
  <si>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</si>
  <si>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</si>
  <si>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</si>
  <si>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</si>
  <si>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</si>
  <si>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</si>
  <si>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</si>
  <si>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</si>
  <si>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</si>
  <si>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</si>
  <si>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</si>
  <si>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</si>
  <si>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</si>
  <si>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</si>
  <si>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</si>
  <si>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</si>
  <si>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</si>
  <si>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</si>
  <si>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</si>
  <si>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</si>
  <si>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</si>
  <si>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</si>
  <si>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</si>
  <si>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</si>
  <si>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</si>
  <si>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</si>
  <si>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</si>
  <si>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</si>
  <si>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</si>
  <si>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</si>
  <si>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</si>
  <si>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</si>
  <si>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</si>
  <si>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</si>
  <si>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</si>
  <si>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</si>
  <si>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</si>
  <si>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</si>
  <si>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</si>
  <si>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</si>
  <si>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</si>
  <si>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</si>
  <si>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</si>
  <si>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</si>
  <si>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</si>
  <si>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</si>
  <si>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</si>
  <si>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</si>
  <si>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</si>
  <si>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</si>
  <si>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</si>
  <si>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</si>
  <si>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</si>
  <si>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</si>
  <si>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</si>
  <si>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</si>
  <si>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</si>
  <si>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</si>
  <si>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</si>
  <si>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</si>
  <si>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</si>
  <si>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</si>
  <si>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</si>
  <si>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</si>
  <si>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</si>
  <si>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</si>
  <si>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</si>
  <si>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</si>
  <si>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</si>
  <si>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</si>
  <si>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</si>
  <si>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</si>
  <si>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</si>
  <si>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</si>
  <si>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</si>
  <si>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</si>
  <si>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</si>
  <si>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</si>
  <si>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</si>
  <si>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</si>
  <si>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</si>
  <si>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</si>
  <si>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</si>
  <si>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</si>
  <si>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</si>
  <si>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</si>
  <si>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</si>
  <si>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</si>
  <si>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</si>
  <si>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</si>
  <si>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</si>
  <si>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</si>
  <si>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</si>
  <si>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</si>
  <si>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</si>
  <si>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</si>
  <si>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</si>
  <si>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</si>
  <si>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</si>
  <si>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</si>
  <si>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</si>
  <si>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</si>
  <si>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</si>
  <si>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</si>
  <si>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</si>
  <si>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</si>
  <si>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</si>
  <si>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</si>
  <si>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</si>
  <si>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</si>
  <si>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</si>
  <si>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</si>
  <si>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</si>
  <si>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</si>
  <si>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</si>
  <si>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</si>
  <si>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</si>
  <si>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</si>
  <si>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</si>
  <si>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</si>
  <si>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</si>
  <si>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</si>
  <si>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</si>
  <si>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</si>
  <si>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</si>
  <si>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</si>
  <si>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</si>
  <si>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</si>
  <si>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</si>
  <si>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</si>
  <si>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</si>
  <si>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</si>
  <si>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</si>
  <si>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</si>
  <si>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</si>
  <si>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</si>
  <si>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</si>
  <si>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</si>
  <si>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</si>
  <si>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</si>
  <si>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</si>
  <si>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</si>
  <si>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</si>
  <si>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</si>
  <si>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</si>
  <si>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</si>
  <si>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</si>
  <si>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</si>
  <si>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</si>
  <si>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</si>
  <si>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</si>
  <si>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</si>
  <si>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</si>
  <si>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</si>
  <si>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</si>
  <si>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</si>
  <si>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</si>
  <si>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</si>
  <si>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</si>
  <si>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</si>
  <si>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</si>
  <si>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</si>
  <si>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</si>
  <si>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</si>
  <si>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</si>
  <si>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</si>
  <si>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</si>
  <si>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</si>
  <si>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</si>
  <si>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</si>
  <si>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</si>
  <si>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</si>
  <si>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</si>
  <si>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</si>
  <si>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</si>
  <si>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</si>
  <si>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</si>
  <si>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</si>
  <si>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</si>
  <si>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</si>
  <si>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</si>
  <si>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</si>
  <si>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</si>
  <si>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</si>
  <si>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</si>
  <si>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</si>
  <si>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</si>
  <si>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</si>
  <si>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</si>
  <si>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</si>
  <si>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</si>
  <si>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</si>
  <si>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</si>
  <si>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</si>
  <si>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</si>
  <si>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</si>
  <si>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</si>
  <si>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</si>
  <si>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</si>
  <si>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</si>
  <si>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</si>
  <si>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</si>
  <si>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</si>
  <si>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</si>
  <si>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</si>
  <si>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</si>
  <si>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</si>
  <si>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</si>
  <si>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</si>
  <si>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</si>
  <si>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</si>
  <si>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</si>
  <si>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</si>
  <si>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</si>
  <si>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</si>
  <si>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</si>
  <si>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</si>
  <si>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</si>
  <si>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</si>
  <si>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</si>
  <si>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</si>
  <si>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</si>
  <si>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</si>
  <si>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</si>
  <si>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</si>
  <si>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</si>
  <si>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</si>
  <si>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</si>
  <si>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</si>
  <si>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</si>
  <si>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</si>
  <si>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</si>
  <si>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</si>
  <si>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</si>
  <si>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</si>
  <si>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</si>
  <si>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</si>
  <si>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</si>
  <si>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</si>
  <si>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</si>
  <si>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</si>
  <si>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</si>
  <si>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</si>
  <si>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</si>
  <si>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</si>
  <si>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</si>
  <si>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</si>
  <si>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</si>
  <si>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</si>
  <si>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</si>
  <si>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</si>
  <si>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</si>
  <si>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</si>
  <si>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</si>
  <si>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</si>
  <si>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</si>
  <si>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</si>
  <si>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</si>
  <si>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</si>
  <si>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</si>
  <si>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</si>
  <si>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</si>
  <si>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</si>
  <si>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</si>
  <si>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</si>
  <si>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</si>
  <si>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</si>
  <si>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</si>
  <si>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</si>
  <si>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</si>
  <si>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</si>
  <si>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</si>
  <si>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</si>
  <si>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</si>
  <si>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</si>
  <si>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</si>
  <si>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</si>
  <si>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</si>
  <si>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</si>
  <si>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</si>
  <si>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</si>
  <si>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</si>
  <si>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</si>
  <si>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</si>
  <si>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</si>
  <si>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</si>
  <si>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</si>
  <si>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</si>
  <si>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</si>
  <si>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</si>
  <si>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</si>
  <si>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</si>
  <si>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</si>
  <si>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</si>
  <si>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</si>
  <si>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</si>
  <si>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</si>
  <si>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</si>
  <si>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</si>
  <si>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</si>
  <si>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</si>
  <si>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</si>
  <si>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</si>
  <si>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</si>
  <si>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</si>
  <si>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</si>
  <si>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</si>
  <si>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</si>
  <si>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</si>
  <si>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</si>
  <si>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</si>
  <si>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</si>
  <si>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</si>
  <si>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</si>
  <si>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</si>
  <si>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</si>
  <si>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</si>
  <si>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</si>
  <si>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</si>
  <si>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</si>
  <si>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</si>
  <si>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</si>
  <si>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</si>
  <si>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</si>
  <si>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</si>
  <si>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</si>
  <si>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</si>
  <si>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</si>
  <si>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</si>
  <si>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</si>
  <si>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</si>
  <si>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</si>
  <si>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</si>
  <si>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</si>
  <si>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</si>
  <si>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</si>
  <si>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</si>
  <si>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</si>
  <si>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</si>
  <si>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</si>
  <si>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</si>
  <si>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</si>
  <si>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</si>
  <si>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</si>
  <si>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</si>
  <si>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</si>
  <si>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</si>
  <si>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</si>
  <si>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</si>
  <si>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</si>
  <si>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</si>
  <si>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</si>
  <si>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</si>
  <si>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</si>
  <si>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</si>
  <si>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</si>
  <si>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</si>
  <si>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</si>
  <si>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</si>
  <si>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</si>
  <si>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</si>
  <si>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</si>
  <si>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</si>
  <si>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</si>
  <si>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</si>
  <si>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</si>
  <si>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</si>
  <si>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</si>
  <si>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</si>
  <si>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</si>
  <si>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</si>
  <si>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</si>
  <si>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</si>
  <si>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</si>
  <si>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</si>
  <si>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</si>
  <si>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</si>
  <si>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</si>
  <si>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</si>
  <si>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</si>
  <si>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</si>
  <si>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</si>
  <si>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</si>
  <si>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</si>
  <si>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</si>
  <si>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</si>
  <si>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</si>
  <si>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</si>
  <si>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</si>
  <si>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</si>
  <si>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</si>
  <si>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</si>
  <si>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</si>
  <si>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</si>
  <si>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</si>
  <si>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</si>
  <si>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</si>
  <si>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</si>
  <si>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</si>
  <si>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</si>
  <si>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</si>
  <si>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</si>
  <si>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</si>
  <si>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</si>
  <si>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</si>
  <si>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</si>
  <si>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</si>
  <si>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</si>
  <si>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</si>
  <si>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</si>
  <si>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</si>
  <si>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</si>
  <si>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</si>
  <si>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</si>
  <si>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</si>
  <si>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</si>
  <si>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</si>
  <si>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</si>
  <si>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</si>
  <si>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</si>
  <si>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</si>
  <si>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</si>
  <si>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</si>
  <si>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</si>
  <si>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</si>
  <si>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</si>
  <si>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</si>
  <si>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</si>
  <si>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</si>
  <si>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</si>
  <si>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</si>
  <si>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</si>
  <si>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</si>
  <si>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</si>
  <si>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</si>
  <si>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</si>
  <si>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</si>
  <si>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</si>
  <si>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</si>
  <si>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</si>
  <si>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</si>
  <si>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</si>
  <si>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</si>
  <si>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</si>
  <si>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</si>
  <si>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</si>
  <si>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</si>
  <si>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</si>
  <si>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</si>
  <si>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</si>
  <si>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</si>
  <si>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</si>
  <si>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</si>
  <si>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</si>
  <si>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</si>
  <si>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</si>
  <si>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</si>
  <si>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</si>
  <si>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</si>
  <si>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</si>
  <si>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</si>
  <si>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</si>
  <si>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</si>
  <si>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</si>
  <si>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</si>
  <si>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</si>
  <si>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</si>
  <si>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</si>
  <si>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</si>
  <si>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</si>
  <si>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</si>
  <si>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</si>
  <si>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</si>
  <si>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</si>
  <si>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</si>
  <si>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</si>
  <si>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</si>
  <si>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</si>
  <si>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</si>
  <si>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</si>
  <si>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</si>
  <si>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</si>
  <si>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</si>
  <si>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</si>
  <si>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</si>
  <si>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</si>
  <si>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</si>
  <si>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</si>
  <si>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</si>
  <si>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</si>
  <si>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</si>
  <si>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</si>
  <si>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</si>
  <si>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</si>
  <si>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</si>
  <si>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</si>
  <si>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</si>
  <si>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</si>
  <si>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</si>
  <si>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</si>
  <si>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</si>
  <si>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</si>
  <si>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</si>
  <si>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</si>
  <si>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</si>
  <si>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</si>
  <si>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</si>
  <si>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</si>
  <si>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</si>
  <si>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</si>
  <si>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</si>
  <si>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</si>
  <si>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</si>
  <si>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</si>
  <si>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</si>
  <si>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</si>
  <si>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</si>
  <si>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</si>
  <si>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</si>
  <si>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</si>
  <si>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</si>
  <si>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</si>
  <si>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</si>
  <si>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</si>
  <si>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</si>
  <si>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</si>
  <si>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</si>
  <si>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</si>
  <si>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</si>
  <si>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</si>
  <si>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</si>
  <si>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</si>
  <si>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</si>
  <si>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</si>
  <si>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</si>
  <si>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</si>
  <si>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</si>
  <si>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</si>
  <si>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</si>
  <si>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</si>
  <si>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</si>
  <si>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</si>
  <si>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</si>
  <si>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</si>
  <si>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</si>
  <si>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</si>
  <si>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</si>
  <si>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</si>
  <si>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</si>
  <si>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</si>
  <si>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</si>
  <si>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</si>
  <si>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</si>
  <si>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</si>
  <si>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</si>
  <si>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</si>
  <si>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</si>
  <si>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</si>
  <si>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</si>
  <si>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</si>
  <si>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</si>
  <si>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</si>
  <si>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</si>
  <si>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</si>
  <si>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</si>
  <si>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</si>
  <si>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</si>
  <si>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</si>
  <si>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</si>
  <si>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</si>
  <si>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</si>
  <si>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</si>
  <si>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</si>
  <si>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</si>
  <si>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</si>
  <si>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</si>
  <si>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</si>
  <si>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</si>
  <si>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</si>
  <si>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</si>
  <si>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</si>
  <si>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</si>
  <si>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</si>
  <si>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</si>
  <si>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</si>
  <si>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</si>
  <si>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</si>
  <si>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</si>
  <si>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</si>
  <si>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</si>
  <si>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</si>
  <si>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</si>
  <si>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</si>
  <si>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</si>
  <si>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</si>
  <si>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</si>
  <si>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</si>
  <si>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</si>
  <si>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</si>
  <si>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</si>
  <si>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</si>
  <si>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</si>
  <si>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</si>
  <si>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</si>
  <si>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</si>
  <si>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</si>
  <si>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</si>
  <si>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</si>
  <si>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</si>
  <si>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</si>
  <si>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</si>
  <si>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</si>
  <si>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</si>
  <si>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</si>
  <si>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</si>
  <si>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</si>
  <si>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</si>
  <si>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</si>
  <si>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</si>
  <si>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</si>
  <si>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</si>
  <si>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</si>
  <si>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</si>
  <si>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</si>
  <si>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</si>
  <si>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</si>
  <si>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</si>
  <si>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</si>
  <si>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</si>
  <si>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</si>
  <si>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</si>
  <si>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</si>
  <si>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</si>
  <si>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</si>
  <si>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</si>
  <si>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</si>
  <si>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</si>
  <si>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</si>
  <si>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</si>
  <si>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</si>
  <si>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</si>
  <si>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</si>
  <si>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</si>
  <si>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</si>
  <si>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</si>
  <si>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</si>
  <si>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</si>
  <si>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</si>
  <si>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</si>
  <si>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</si>
  <si>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</si>
  <si>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</si>
  <si>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</si>
  <si>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</si>
  <si>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</si>
  <si>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</si>
  <si>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</si>
  <si>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</si>
  <si>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</si>
  <si>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</si>
  <si>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</si>
  <si>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</si>
  <si>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</si>
  <si>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</si>
  <si>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</si>
  <si>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</si>
  <si>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</si>
  <si>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</si>
  <si>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</si>
  <si>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</si>
  <si>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</si>
  <si>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</si>
  <si>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</si>
  <si>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</si>
  <si>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</si>
  <si>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</si>
  <si>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</si>
  <si>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</si>
  <si>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</si>
  <si>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</si>
  <si>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</si>
  <si>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</si>
  <si>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</si>
  <si>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</si>
  <si>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</si>
  <si>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</si>
  <si>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</si>
  <si>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</si>
  <si>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</si>
  <si>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</si>
  <si>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</si>
  <si>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</si>
  <si>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</si>
  <si>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</si>
  <si>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</si>
  <si>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</si>
  <si>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</si>
  <si>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</si>
  <si>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</si>
  <si>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</si>
  <si>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</si>
  <si>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</si>
  <si>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</si>
  <si>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</si>
  <si>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</si>
  <si>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</si>
  <si>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</si>
  <si>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</si>
  <si>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</si>
  <si>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</si>
  <si>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</si>
  <si>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</si>
  <si>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</si>
  <si>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</si>
  <si>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</si>
  <si>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</si>
  <si>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</si>
  <si>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</si>
  <si>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</si>
  <si>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</si>
  <si>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</si>
  <si>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</si>
  <si>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</si>
  <si>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</si>
  <si>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</si>
  <si>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</si>
  <si>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</si>
  <si>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</si>
  <si>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</si>
  <si>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</si>
  <si>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</si>
  <si>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</si>
  <si>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</si>
  <si>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</si>
  <si>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</si>
  <si>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</si>
  <si>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</si>
  <si>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</si>
  <si>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</si>
  <si>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</si>
  <si>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</si>
  <si>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</si>
  <si>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</si>
  <si>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</si>
  <si>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</si>
  <si>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</si>
  <si>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</si>
  <si>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</si>
  <si>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</si>
  <si>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</si>
  <si>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</si>
  <si>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</si>
  <si>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</si>
  <si>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</si>
  <si>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</si>
  <si>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</si>
  <si>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</si>
  <si>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</si>
  <si>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</si>
  <si>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</si>
  <si>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</si>
  <si>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</si>
  <si>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</si>
  <si>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</si>
  <si>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</si>
  <si>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</si>
  <si>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</si>
  <si>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</si>
  <si>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</si>
  <si>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</si>
  <si>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</si>
  <si>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</si>
  <si>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</si>
  <si>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</si>
  <si>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</si>
  <si>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</si>
  <si>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</si>
  <si>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</si>
  <si>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</si>
  <si>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</si>
  <si>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</si>
  <si>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</si>
  <si>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</si>
  <si>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</si>
  <si>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</si>
  <si>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</si>
  <si>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</si>
  <si>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</si>
  <si>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</si>
  <si>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</si>
  <si>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</si>
  <si>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</si>
  <si>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</si>
  <si>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</si>
  <si>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</si>
  <si>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</si>
  <si>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</si>
  <si>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</si>
  <si>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</si>
  <si>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</si>
  <si>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</si>
  <si>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</si>
  <si>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</si>
  <si>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</si>
  <si>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</si>
  <si>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</si>
  <si>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</si>
  <si>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</si>
  <si>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</si>
  <si>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</si>
  <si>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</si>
  <si>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</si>
  <si>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</si>
  <si>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</si>
  <si>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</si>
  <si>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</si>
  <si>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</si>
  <si>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</si>
  <si>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</si>
  <si>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</si>
  <si>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</si>
  <si>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</si>
  <si>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</si>
  <si>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</si>
  <si>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</si>
  <si>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</si>
  <si>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</si>
  <si>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</si>
  <si>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</si>
  <si>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</si>
  <si>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</si>
  <si>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</si>
  <si>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</si>
  <si>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</si>
  <si>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</si>
  <si>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</si>
  <si>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</si>
  <si>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</si>
  <si>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</si>
  <si>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</si>
  <si>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</si>
  <si>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</si>
  <si>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</si>
  <si>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</si>
  <si>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</si>
  <si>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</si>
  <si>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</si>
  <si>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</si>
  <si>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</si>
  <si>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</si>
  <si>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</si>
  <si>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</si>
  <si>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</si>
  <si>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</si>
  <si>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</si>
  <si>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</si>
  <si>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</si>
  <si>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</si>
  <si>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</si>
  <si>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</si>
  <si>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</si>
  <si>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</si>
  <si>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</si>
  <si>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</si>
  <si>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</si>
  <si>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</si>
  <si>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</si>
  <si>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</si>
  <si>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</si>
  <si>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</si>
  <si>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</si>
  <si>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</si>
  <si>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</si>
  <si>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</si>
  <si>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</si>
  <si>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</si>
  <si>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</si>
  <si>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</si>
  <si>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</si>
  <si>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</si>
  <si>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</si>
  <si>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</si>
  <si>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</si>
  <si>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</si>
  <si>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</si>
  <si>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</si>
  <si>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</si>
  <si>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</si>
  <si>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</si>
  <si>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</si>
  <si>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</si>
  <si>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</si>
  <si>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</si>
  <si>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</si>
  <si>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</si>
  <si>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</si>
  <si>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</si>
  <si>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</si>
  <si>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</si>
  <si>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</si>
  <si>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</si>
  <si>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</si>
  <si>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</si>
  <si>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</si>
  <si>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</si>
  <si>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</si>
  <si>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</si>
  <si>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</si>
  <si>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</si>
  <si>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</si>
  <si>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</si>
  <si>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</si>
  <si>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</si>
  <si>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</si>
  <si>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</si>
  <si>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</si>
  <si>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</si>
  <si>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</si>
  <si>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</si>
  <si>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</si>
  <si>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</si>
  <si>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</si>
  <si>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</si>
  <si>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</si>
  <si>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</si>
  <si>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</si>
  <si>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</si>
  <si>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</si>
  <si>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</si>
  <si>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</si>
  <si>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</si>
  <si>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</si>
  <si>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</si>
  <si>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</si>
  <si>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</si>
  <si>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</si>
  <si>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</si>
  <si>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</si>
  <si>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</si>
  <si>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</si>
  <si>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</si>
  <si>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</si>
  <si>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</si>
  <si>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</si>
  <si>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</si>
  <si>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</si>
  <si>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</si>
  <si>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</si>
  <si>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</si>
  <si>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</si>
  <si>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</si>
  <si>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</si>
  <si>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</si>
  <si>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</si>
  <si>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</si>
  <si>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</si>
  <si>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</si>
  <si>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</si>
  <si>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</si>
  <si>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</si>
  <si>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</si>
  <si>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</si>
  <si>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</si>
  <si>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</si>
  <si>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</si>
  <si>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</si>
  <si>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</si>
  <si>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</si>
  <si>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</si>
  <si>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</si>
  <si>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</si>
  <si>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</si>
  <si>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</si>
  <si>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</si>
  <si>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</si>
  <si>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</si>
  <si>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</si>
  <si>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</si>
  <si>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</si>
  <si>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</si>
  <si>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</si>
  <si>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</si>
  <si>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</si>
  <si>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</si>
  <si>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</si>
  <si>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</si>
  <si>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</si>
  <si>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</si>
  <si>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</si>
  <si>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</si>
  <si>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</si>
  <si>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</si>
  <si>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</si>
  <si>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</si>
  <si>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</si>
  <si>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</si>
  <si>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</si>
  <si>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</si>
  <si>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</si>
  <si>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</si>
  <si>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</si>
  <si>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</si>
  <si>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</si>
  <si>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</si>
  <si>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</si>
  <si>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</si>
  <si>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</si>
  <si>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</si>
  <si>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</si>
  <si>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</si>
  <si>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</si>
  <si>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</si>
  <si>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</si>
  <si>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</si>
  <si>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</si>
  <si>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</si>
  <si>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</si>
  <si>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</si>
  <si>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</si>
  <si>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</si>
  <si>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</si>
  <si>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</si>
  <si>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</si>
  <si>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</si>
  <si>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</si>
  <si>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</si>
  <si>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</si>
  <si>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</si>
  <si>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</si>
  <si>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</si>
  <si>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</si>
  <si>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</si>
  <si>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</si>
  <si>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</si>
  <si>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</si>
  <si>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</si>
  <si>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</si>
  <si>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</si>
  <si>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</si>
  <si>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</si>
  <si>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</si>
  <si>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</si>
  <si>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</si>
  <si>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</si>
  <si>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</si>
  <si>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</si>
  <si>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</si>
  <si>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</si>
  <si>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</si>
  <si>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</si>
  <si>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</si>
  <si>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</si>
  <si>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</si>
  <si>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</si>
  <si>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</si>
  <si>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</si>
  <si>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</si>
  <si>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</si>
  <si>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</si>
  <si>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</si>
  <si>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</si>
  <si>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</si>
  <si>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</si>
  <si>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</si>
  <si>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</si>
  <si>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</si>
  <si>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</si>
  <si>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</si>
  <si>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</si>
  <si>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</si>
  <si>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</si>
  <si>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</si>
  <si>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</si>
  <si>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</si>
  <si>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</si>
  <si>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</si>
  <si>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</si>
  <si>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</si>
  <si>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</si>
  <si>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</si>
  <si>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</si>
  <si>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</si>
  <si>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</si>
  <si>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</si>
  <si>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</si>
  <si>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</si>
  <si>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</si>
  <si>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</si>
  <si>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</si>
  <si>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</si>
  <si>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</si>
  <si>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</si>
  <si>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</si>
  <si>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</si>
  <si>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</si>
  <si>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</si>
  <si>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</si>
  <si>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</si>
  <si>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</si>
  <si>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</si>
  <si>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</si>
  <si>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</si>
  <si>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</si>
  <si>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</si>
  <si>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</si>
  <si>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</si>
  <si>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</si>
  <si>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</si>
  <si>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</si>
  <si>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</si>
  <si>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</si>
  <si>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</si>
  <si>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</si>
  <si>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</si>
  <si>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</si>
  <si>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</si>
  <si>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</si>
  <si>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</si>
  <si>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</si>
  <si>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</si>
  <si>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</si>
  <si>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</si>
  <si>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</si>
  <si>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</si>
  <si>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</si>
  <si>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</si>
  <si>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</si>
  <si>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</si>
  <si>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</si>
  <si>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</si>
  <si>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</si>
  <si>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</si>
  <si>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</si>
  <si>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</si>
  <si>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</si>
  <si>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</si>
  <si>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</si>
  <si>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</si>
  <si>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</si>
  <si>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</si>
  <si>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</si>
  <si>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</si>
  <si>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</si>
  <si>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</si>
  <si>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</si>
  <si>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</si>
  <si>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</si>
  <si>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</si>
  <si>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</si>
  <si>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</si>
  <si>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</si>
  <si>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</si>
  <si>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</si>
  <si>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</si>
  <si>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</si>
  <si>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</si>
  <si>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</si>
  <si>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</si>
  <si>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</si>
  <si>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</si>
  <si>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</si>
  <si>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</si>
  <si>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</si>
  <si>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</si>
  <si>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</si>
  <si>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</si>
  <si>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</si>
  <si>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</si>
  <si>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</si>
  <si>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</si>
  <si>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</si>
  <si>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</si>
  <si>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</si>
  <si>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</si>
  <si>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</si>
  <si>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</si>
  <si>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</si>
  <si>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</si>
  <si>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</si>
  <si>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</si>
  <si>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</si>
  <si>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</si>
  <si>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</si>
  <si>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</si>
  <si>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</si>
  <si>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</si>
  <si>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</si>
  <si>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</si>
  <si>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</si>
  <si>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</si>
  <si>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</si>
  <si>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</si>
  <si>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</si>
  <si>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</si>
  <si>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</si>
  <si>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</si>
  <si>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</si>
  <si>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</si>
  <si>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</si>
  <si>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</si>
  <si>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</si>
  <si>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</si>
  <si>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</si>
  <si>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</si>
  <si>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</si>
  <si>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</si>
  <si>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</si>
  <si>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</si>
  <si>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</si>
  <si>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</si>
  <si>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</si>
  <si>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</si>
  <si>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</si>
  <si>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</si>
  <si>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</si>
  <si>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</si>
  <si>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</si>
  <si>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</si>
  <si>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</si>
  <si>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</si>
  <si>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</si>
  <si>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</si>
  <si>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</si>
  <si>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</si>
  <si>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</si>
  <si>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</si>
  <si>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</si>
  <si>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</si>
  <si>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</si>
  <si>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</si>
  <si>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</si>
  <si>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</si>
  <si>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</si>
  <si>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</si>
  <si>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</si>
  <si>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</si>
  <si>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</si>
  <si>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</si>
  <si>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</si>
  <si>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</si>
  <si>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</si>
  <si>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</si>
  <si>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</si>
  <si>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</si>
  <si>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</si>
  <si>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</si>
  <si>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</si>
  <si>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</si>
  <si>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</si>
  <si>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</si>
  <si>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</si>
  <si>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</si>
  <si>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</si>
  <si>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</si>
  <si>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</si>
  <si>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</si>
  <si>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</si>
  <si>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</si>
  <si>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</si>
  <si>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</si>
  <si>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</si>
  <si>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</si>
  <si>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</si>
  <si>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</si>
  <si>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</si>
  <si>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</si>
  <si>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</si>
  <si>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</si>
  <si>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</si>
  <si>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</si>
  <si>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</si>
  <si>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</si>
  <si>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</si>
  <si>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</si>
  <si>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</si>
  <si>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</si>
  <si>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</si>
  <si>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</si>
  <si>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</si>
  <si>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</si>
  <si>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</si>
  <si>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</si>
  <si>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</si>
  <si>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</si>
  <si>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</si>
  <si>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</si>
  <si>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</si>
  <si>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</si>
  <si>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</si>
  <si>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</si>
  <si>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</si>
  <si>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</si>
  <si>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</si>
  <si>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</si>
  <si>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</si>
  <si>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</si>
  <si>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</si>
  <si>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</si>
  <si>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</si>
  <si>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</si>
  <si>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</si>
  <si>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</si>
  <si>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</si>
  <si>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</si>
  <si>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</si>
  <si>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</si>
  <si>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</si>
  <si>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</si>
  <si>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</si>
  <si>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</si>
  <si>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</si>
  <si>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</si>
  <si>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</si>
  <si>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</si>
  <si>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</si>
  <si>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</si>
  <si>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</si>
  <si>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</si>
  <si>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</si>
  <si>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</si>
  <si>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</si>
  <si>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</si>
  <si>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</si>
  <si>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</si>
  <si>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</si>
  <si>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</si>
  <si>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</si>
  <si>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</si>
  <si>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</si>
  <si>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</si>
  <si>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</si>
  <si>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</si>
  <si>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</si>
  <si>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</si>
  <si>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</si>
  <si>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</si>
  <si>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</si>
  <si>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</si>
  <si>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</si>
  <si>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</si>
  <si>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</si>
  <si>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</si>
  <si>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</si>
  <si>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</si>
  <si>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</si>
  <si>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</si>
  <si>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</si>
  <si>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</si>
  <si>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</si>
  <si>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</si>
  <si>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</si>
  <si>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</si>
  <si>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</si>
  <si>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</si>
  <si>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</si>
  <si>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</si>
  <si>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</si>
  <si>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</si>
  <si>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</si>
  <si>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</si>
  <si>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</si>
  <si>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</si>
  <si>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</si>
  <si>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</si>
  <si>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</si>
  <si>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</si>
  <si>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</si>
  <si>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</si>
  <si>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</si>
  <si>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</si>
  <si>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</si>
  <si>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</si>
  <si>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</si>
  <si>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</si>
  <si>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</si>
  <si>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</si>
  <si>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</si>
  <si>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</si>
  <si>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</si>
  <si>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</si>
  <si>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</si>
  <si>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</si>
  <si>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</si>
  <si>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</si>
  <si>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</si>
  <si>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</si>
  <si>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</si>
  <si>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</si>
  <si>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</si>
  <si>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</si>
  <si>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</si>
  <si>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</si>
  <si>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</si>
  <si>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</si>
  <si>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</si>
  <si>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</si>
  <si>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</si>
  <si>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</si>
  <si>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</si>
  <si>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</si>
  <si>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</si>
  <si>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</si>
  <si>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</si>
  <si>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</si>
  <si>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</si>
  <si>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</si>
  <si>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</si>
  <si>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</si>
  <si>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</si>
  <si>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</si>
  <si>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</si>
  <si>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</si>
  <si>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</si>
  <si>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</si>
  <si>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</si>
  <si>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</si>
  <si>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</si>
  <si>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</si>
  <si>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</si>
  <si>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</si>
  <si>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</si>
  <si>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</si>
  <si>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</si>
  <si>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</si>
  <si>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</si>
  <si>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</si>
  <si>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</si>
  <si>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</si>
  <si>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</si>
  <si>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</si>
  <si>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</si>
  <si>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</si>
  <si>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</si>
  <si>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</si>
  <si>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</si>
  <si>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</si>
  <si>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</si>
  <si>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</si>
  <si>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</si>
  <si>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</si>
  <si>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</si>
  <si>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</si>
  <si>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</si>
  <si>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</si>
  <si>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</si>
  <si>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</si>
  <si>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</si>
  <si>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</si>
  <si>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</si>
  <si>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</si>
  <si>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</si>
  <si>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</si>
  <si>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</si>
  <si>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</si>
  <si>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</si>
  <si>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</si>
  <si>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</si>
  <si>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</si>
  <si>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</si>
  <si>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</si>
  <si>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</si>
  <si>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</si>
  <si>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</si>
  <si>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</si>
  <si>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</si>
  <si>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</si>
  <si>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</si>
  <si>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</si>
  <si>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</si>
  <si>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</si>
  <si>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</si>
  <si>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</si>
  <si>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</si>
  <si>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</si>
  <si>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</si>
  <si>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</si>
  <si>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</si>
  <si>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</si>
  <si>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</si>
  <si>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</si>
  <si>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</si>
  <si>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</si>
  <si>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</si>
  <si>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</si>
  <si>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</si>
  <si>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</si>
  <si>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</si>
  <si>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</si>
  <si>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</si>
  <si>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</si>
  <si>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</si>
  <si>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</si>
  <si>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</si>
  <si>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</si>
  <si>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</si>
  <si>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</si>
  <si>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</si>
  <si>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</si>
  <si>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</si>
  <si>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</si>
  <si>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</si>
  <si>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</si>
  <si>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</si>
  <si>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</si>
  <si>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</si>
  <si>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</si>
  <si>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</si>
  <si>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</si>
  <si>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</si>
  <si>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</si>
  <si>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</si>
  <si>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</si>
  <si>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</si>
  <si>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</si>
  <si>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</si>
  <si>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</si>
  <si>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</si>
  <si>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</si>
  <si>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</si>
  <si>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</si>
  <si>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</si>
  <si>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</si>
  <si>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</si>
  <si>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</si>
  <si>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</si>
  <si>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</si>
  <si>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</si>
  <si>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</si>
  <si>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</si>
  <si>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</si>
  <si>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</si>
  <si>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</si>
  <si>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</si>
  <si>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</si>
  <si>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</si>
  <si>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</si>
  <si>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</si>
  <si>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</si>
  <si>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</si>
  <si>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</si>
  <si>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</si>
  <si>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</si>
  <si>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</si>
  <si>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</si>
  <si>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</si>
  <si>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</si>
  <si>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</si>
  <si>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</si>
  <si>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</si>
  <si>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</si>
  <si>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</si>
  <si>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</si>
  <si>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</si>
  <si>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</si>
  <si>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</si>
  <si>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</si>
  <si>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</si>
  <si>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</si>
  <si>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</si>
  <si>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</si>
  <si>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</si>
  <si>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</si>
  <si>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</si>
  <si>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</si>
  <si>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</si>
  <si>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</si>
  <si>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</si>
  <si>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</si>
  <si>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</si>
  <si>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</si>
  <si>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</si>
  <si>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</si>
  <si>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</si>
  <si>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</si>
  <si>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</si>
  <si>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</si>
  <si>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</si>
  <si>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</si>
  <si>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</si>
  <si>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</si>
  <si>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</si>
  <si>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</si>
  <si>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</si>
  <si>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</si>
  <si>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</si>
  <si>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</si>
  <si>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</si>
  <si>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</si>
  <si>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</si>
  <si>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</si>
  <si>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</si>
  <si>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</si>
  <si>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</si>
  <si>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</si>
  <si>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</si>
  <si>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</si>
  <si>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</si>
  <si>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</si>
  <si>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</si>
  <si>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</si>
  <si>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</si>
  <si>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</si>
  <si>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</si>
  <si>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</si>
  <si>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</si>
  <si>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</si>
  <si>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</si>
  <si>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</si>
  <si>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</si>
  <si>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</si>
  <si>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</si>
  <si>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</si>
  <si>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</si>
  <si>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</si>
  <si>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</si>
  <si>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</si>
  <si>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</si>
  <si>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</si>
  <si>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</si>
  <si>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</si>
  <si>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</si>
  <si>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</si>
  <si>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</si>
  <si>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</si>
  <si>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</si>
  <si>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</si>
  <si>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</si>
  <si>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</si>
  <si>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</si>
  <si>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</si>
  <si>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</si>
  <si>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</si>
  <si>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</si>
  <si>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</si>
  <si>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</si>
  <si>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</si>
  <si>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</si>
  <si>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</si>
  <si>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</si>
  <si>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</si>
  <si>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</si>
  <si>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</si>
  <si>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</si>
  <si>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</si>
  <si>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</si>
  <si>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</si>
  <si>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</si>
  <si>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</si>
  <si>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</si>
  <si>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</si>
  <si>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</si>
  <si>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</si>
  <si>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</si>
  <si>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</si>
  <si>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</si>
  <si>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</si>
  <si>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</si>
  <si>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</si>
  <si>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</si>
  <si>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</si>
  <si>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</si>
  <si>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</si>
  <si>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</si>
  <si>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</si>
  <si>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</si>
  <si>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</si>
  <si>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</si>
  <si>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</si>
  <si>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</si>
  <si>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</si>
  <si>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</si>
  <si>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</si>
  <si>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</si>
  <si>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</si>
  <si>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</si>
  <si>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</si>
  <si>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</si>
  <si>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</si>
  <si>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</si>
  <si>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</si>
  <si>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</si>
  <si>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</si>
  <si>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</si>
  <si>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</si>
  <si>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</si>
  <si>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</si>
  <si>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</si>
  <si>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</si>
  <si>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</si>
  <si>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</si>
  <si>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</si>
  <si>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</si>
  <si>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</si>
  <si>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</si>
  <si>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</si>
  <si>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</si>
  <si>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</si>
  <si>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</si>
  <si>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</si>
  <si>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</si>
  <si>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</si>
  <si>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</si>
  <si>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</si>
  <si>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</si>
  <si>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</si>
  <si>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</si>
  <si>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</si>
  <si>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</si>
  <si>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</si>
  <si>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</si>
  <si>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</si>
  <si>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</si>
  <si>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</si>
  <si>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</si>
  <si>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</si>
  <si>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</si>
  <si>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</si>
  <si>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</si>
  <si>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</si>
  <si>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</si>
  <si>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</si>
  <si>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</si>
  <si>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</si>
  <si>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</si>
  <si>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</si>
  <si>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</si>
  <si>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</si>
  <si>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</si>
  <si>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</si>
  <si>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</si>
  <si>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</si>
  <si>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</si>
  <si>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</si>
  <si>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</si>
  <si>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</si>
  <si>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</si>
  <si>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</si>
  <si>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</si>
  <si>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</si>
  <si>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</si>
  <si>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</si>
  <si>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</si>
  <si>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</si>
  <si>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</si>
  <si>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</si>
  <si>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</si>
  <si>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</si>
  <si>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</si>
  <si>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</si>
  <si>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</si>
  <si>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</si>
  <si>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</si>
  <si>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</si>
  <si>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</si>
  <si>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</si>
  <si>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</si>
  <si>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</si>
  <si>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</si>
  <si>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</si>
  <si>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</si>
  <si>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</si>
  <si>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</si>
  <si>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</si>
  <si>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</si>
  <si>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</si>
  <si>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</si>
  <si>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</si>
  <si>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</si>
  <si>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</si>
  <si>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</si>
  <si>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</si>
  <si>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</si>
  <si>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</si>
  <si>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</si>
  <si>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</si>
  <si>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</si>
  <si>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</si>
  <si>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</si>
  <si>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</si>
  <si>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</si>
  <si>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</si>
  <si>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</si>
  <si>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</si>
  <si>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</si>
  <si>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</si>
  <si>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</si>
  <si>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</si>
  <si>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</si>
  <si>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</si>
  <si>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</si>
  <si>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</si>
  <si>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</si>
  <si>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</si>
  <si>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</si>
  <si>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</si>
  <si>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</si>
  <si>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</si>
  <si>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</si>
  <si>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</si>
  <si>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</si>
  <si>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</si>
  <si>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</si>
  <si>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</si>
  <si>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</si>
  <si>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</si>
  <si>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</si>
  <si>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</si>
  <si>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</si>
  <si>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</si>
  <si>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</si>
  <si>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</si>
  <si>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</si>
  <si>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</si>
  <si>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</si>
  <si>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</si>
  <si>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</si>
  <si>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</si>
  <si>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</si>
  <si>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</si>
  <si>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</si>
  <si>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</si>
  <si>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</si>
  <si>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</si>
  <si>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</si>
  <si>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</si>
  <si>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</si>
  <si>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</si>
  <si>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</si>
  <si>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</si>
  <si>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</si>
  <si>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</si>
  <si>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</si>
  <si>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</si>
  <si>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</si>
  <si>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</si>
  <si>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</si>
  <si>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</si>
  <si>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</si>
  <si>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</si>
  <si>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</si>
  <si>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</si>
  <si>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</si>
  <si>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</si>
  <si>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</si>
  <si>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</si>
  <si>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</si>
  <si>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</si>
  <si>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</si>
  <si>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</si>
  <si>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</si>
  <si>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</si>
  <si>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</si>
  <si>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</si>
  <si>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</si>
  <si>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</si>
  <si>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</si>
  <si>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</si>
  <si>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</si>
  <si>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</si>
  <si>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</si>
  <si>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</si>
  <si>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</si>
  <si>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</si>
  <si>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</si>
  <si>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</si>
  <si>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</si>
  <si>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</si>
  <si>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</si>
  <si>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</si>
  <si>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</si>
  <si>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</si>
  <si>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</si>
  <si>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</si>
  <si>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</si>
  <si>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</si>
  <si>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</si>
  <si>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</si>
  <si>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</si>
  <si>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</si>
  <si>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</si>
  <si>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</si>
  <si>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</si>
  <si>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</si>
  <si>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</si>
  <si>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</si>
  <si>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</si>
  <si>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</si>
  <si>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</si>
  <si>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</si>
  <si>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</si>
  <si>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</si>
  <si>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</si>
  <si>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</si>
  <si>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</si>
  <si>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</si>
  <si>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</si>
  <si>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</si>
  <si>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</si>
  <si>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</si>
  <si>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</si>
  <si>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</si>
  <si>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</si>
  <si>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</si>
  <si>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</si>
  <si>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</si>
  <si>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</si>
  <si>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</si>
  <si>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</si>
  <si>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</si>
  <si>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</si>
  <si>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</si>
  <si>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</si>
  <si>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</si>
  <si>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</si>
  <si>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</si>
  <si>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</si>
  <si>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</si>
  <si>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</si>
  <si>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</si>
  <si>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</si>
  <si>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</si>
  <si>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</si>
  <si>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</si>
  <si>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</si>
  <si>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</si>
  <si>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</si>
  <si>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</si>
  <si>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</si>
  <si>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</si>
  <si>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</si>
  <si>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</si>
  <si>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</si>
  <si>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</si>
  <si>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</si>
  <si>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</si>
  <si>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</si>
  <si>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</si>
  <si>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</si>
  <si>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</si>
  <si>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</si>
  <si>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</si>
  <si>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</si>
  <si>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</si>
  <si>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</si>
  <si>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</si>
  <si>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</si>
  <si>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</si>
  <si>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</si>
  <si>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</si>
  <si>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</si>
  <si>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</si>
  <si>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</si>
  <si>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</si>
  <si>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</si>
  <si>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</si>
  <si>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</si>
  <si>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</si>
  <si>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</si>
  <si>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</si>
  <si>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</si>
  <si>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</si>
  <si>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</si>
  <si>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</si>
  <si>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</si>
  <si>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</si>
  <si>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</si>
  <si>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</si>
  <si>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</si>
  <si>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</si>
  <si>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</si>
  <si>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</si>
  <si>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</si>
  <si>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</si>
  <si>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</si>
  <si>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</si>
  <si>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</si>
  <si>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</si>
  <si>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</si>
  <si>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</si>
  <si>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</si>
  <si>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</si>
  <si>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</si>
  <si>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</si>
  <si>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</si>
  <si>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</si>
  <si>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</si>
  <si>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</si>
  <si>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</si>
  <si>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</si>
  <si>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</si>
  <si>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</si>
  <si>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</si>
  <si>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</si>
  <si>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</si>
  <si>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</si>
  <si>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</si>
  <si>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</si>
  <si>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</si>
  <si>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</si>
  <si>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</si>
  <si>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</si>
  <si>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</si>
  <si>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</si>
  <si>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</si>
  <si>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</si>
  <si>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</si>
  <si>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</si>
  <si>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</si>
  <si>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</si>
  <si>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</si>
  <si>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</si>
  <si>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</si>
  <si>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</si>
  <si>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</si>
  <si>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</si>
  <si>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</si>
  <si>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</si>
  <si>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</si>
  <si>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</si>
  <si>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</si>
  <si>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</si>
  <si>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</si>
  <si>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</si>
  <si>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</si>
  <si>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</si>
  <si>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</si>
  <si>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</si>
  <si>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</si>
  <si>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</si>
  <si>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</si>
  <si>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</si>
  <si>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</si>
  <si>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</si>
  <si>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</si>
  <si>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</si>
  <si>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</si>
  <si>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</si>
  <si>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</si>
  <si>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</si>
  <si>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</si>
  <si>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</si>
  <si>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</si>
  <si>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</si>
  <si>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</si>
  <si>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</si>
  <si>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</si>
  <si>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</si>
  <si>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</si>
  <si>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</si>
  <si>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</si>
  <si>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</si>
  <si>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</si>
  <si>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</si>
  <si>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</si>
  <si>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</si>
  <si>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</si>
  <si>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</si>
  <si>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</si>
  <si>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</si>
  <si>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</si>
  <si>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</si>
  <si>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</si>
  <si>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</si>
  <si>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</si>
  <si>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</si>
  <si>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</si>
  <si>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</si>
  <si>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</si>
  <si>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</si>
  <si>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</si>
  <si>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</si>
  <si>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</si>
  <si>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</si>
  <si>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</si>
  <si>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</si>
  <si>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</si>
  <si>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</si>
  <si>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</si>
  <si>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</si>
  <si>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</si>
  <si>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</si>
  <si>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</si>
  <si>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</si>
  <si>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</si>
  <si>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</si>
  <si>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</si>
  <si>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</si>
  <si>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</si>
  <si>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</si>
  <si>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</si>
  <si>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</si>
  <si>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</si>
  <si>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</si>
  <si>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</si>
  <si>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</si>
  <si>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</si>
  <si>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</si>
  <si>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</si>
  <si>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</si>
  <si>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</si>
  <si>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</si>
  <si>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</si>
  <si>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</si>
  <si>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</si>
  <si>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</si>
  <si>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</si>
  <si>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</si>
  <si>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</si>
  <si>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</si>
  <si>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</si>
  <si>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</si>
  <si>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</si>
  <si>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</si>
  <si>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</si>
  <si>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</si>
  <si>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</si>
  <si>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</si>
  <si>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</si>
  <si>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</si>
  <si>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</si>
  <si>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</si>
  <si>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</si>
  <si>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</si>
  <si>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</si>
  <si>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</si>
  <si>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</si>
  <si>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</si>
  <si>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</si>
  <si>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</si>
  <si>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</si>
  <si>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</si>
  <si>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</si>
  <si>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</si>
  <si>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</si>
  <si>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</si>
  <si>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</si>
  <si>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</si>
  <si>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</si>
  <si>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</si>
  <si>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</si>
  <si>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</si>
  <si>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</si>
  <si>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</si>
  <si>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</si>
  <si>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</si>
  <si>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</si>
  <si>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</si>
  <si>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</si>
  <si>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</si>
  <si>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</si>
  <si>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</si>
  <si>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</si>
  <si>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</si>
  <si>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</si>
  <si>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</si>
  <si>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</si>
  <si>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</si>
  <si>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</si>
  <si>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</si>
  <si>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</si>
  <si>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</si>
  <si>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</si>
  <si>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</si>
  <si>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</si>
  <si>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</si>
  <si>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</si>
  <si>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</si>
  <si>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</si>
  <si>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</si>
  <si>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</si>
  <si>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</si>
  <si>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</si>
  <si>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</si>
  <si>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</si>
  <si>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</si>
  <si>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</si>
  <si>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</si>
  <si>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</si>
  <si>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</si>
  <si>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</si>
  <si>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</si>
  <si>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</si>
  <si>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</si>
  <si>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</si>
  <si>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</si>
  <si>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</si>
  <si>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</si>
  <si>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</si>
  <si>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</si>
  <si>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</si>
  <si>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</si>
  <si>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</si>
  <si>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</si>
  <si>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</si>
  <si>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</si>
  <si>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</si>
  <si>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</si>
  <si>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</si>
  <si>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</si>
  <si>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</si>
  <si>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</si>
  <si>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</si>
  <si>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</si>
  <si>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</si>
  <si>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</si>
  <si>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</si>
  <si>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</si>
  <si>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</si>
  <si>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</si>
  <si>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</si>
  <si>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</si>
  <si>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</si>
  <si>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</si>
  <si>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</si>
  <si>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</si>
  <si>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</si>
  <si>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</si>
  <si>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</si>
  <si>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</si>
  <si>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</si>
  <si>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</si>
  <si>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</si>
  <si>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</si>
  <si>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</si>
  <si>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</si>
  <si>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</si>
  <si>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</si>
  <si>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</si>
  <si>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</si>
  <si>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</si>
  <si>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</si>
  <si>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</si>
  <si>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</si>
  <si>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</si>
  <si>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</si>
  <si>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</si>
  <si>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</si>
  <si>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</si>
  <si>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</si>
  <si>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</si>
  <si>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</si>
  <si>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</si>
  <si>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</si>
  <si>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</si>
  <si>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</si>
  <si>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</si>
  <si>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</si>
  <si>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</si>
  <si>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</si>
  <si>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</si>
  <si>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</si>
  <si>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</si>
  <si>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</si>
  <si>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</si>
  <si>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</si>
  <si>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</si>
  <si>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</si>
  <si>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</si>
  <si>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</si>
  <si>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</si>
  <si>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</si>
  <si>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</si>
  <si>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</si>
  <si>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</si>
  <si>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</si>
  <si>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</si>
  <si>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</si>
  <si>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</si>
  <si>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</si>
  <si>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</si>
  <si>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</si>
  <si>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</si>
  <si>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</si>
  <si>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</si>
  <si>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</si>
  <si>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</si>
  <si>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</si>
  <si>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</si>
  <si>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</si>
  <si>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</si>
  <si>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</si>
  <si>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</si>
  <si>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</si>
  <si>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</si>
  <si>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</si>
  <si>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</si>
  <si>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</si>
  <si>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</si>
  <si>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</si>
  <si>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</si>
  <si>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</si>
  <si>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</si>
  <si>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</si>
  <si>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</si>
  <si>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</si>
  <si>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</si>
  <si>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</si>
  <si>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</si>
  <si>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</si>
  <si>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</si>
  <si>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</si>
  <si>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</si>
  <si>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</si>
  <si>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</si>
  <si>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</si>
  <si>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</si>
  <si>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</si>
  <si>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</si>
  <si>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</si>
  <si>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</si>
  <si>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</si>
  <si>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</si>
  <si>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</si>
  <si>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</si>
  <si>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</si>
  <si>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</si>
  <si>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</si>
  <si>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</si>
  <si>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</si>
  <si>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</si>
  <si>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</si>
  <si>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</si>
  <si>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</si>
  <si>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</si>
  <si>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</si>
  <si>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</si>
  <si>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</si>
  <si>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</si>
  <si>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</si>
  <si>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</si>
  <si>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</si>
  <si>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</si>
  <si>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</si>
  <si>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</si>
  <si>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</si>
  <si>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</si>
  <si>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</si>
  <si>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</si>
  <si>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</si>
  <si>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</si>
  <si>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</si>
  <si>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</si>
  <si>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</si>
  <si>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</si>
  <si>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</si>
  <si>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</si>
  <si>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</si>
  <si>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</si>
  <si>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</si>
  <si>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</si>
  <si>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</si>
  <si>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</si>
  <si>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</si>
  <si>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</si>
  <si>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</si>
  <si>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</si>
  <si>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</si>
  <si>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</si>
  <si>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</si>
  <si>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</si>
  <si>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</si>
  <si>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</si>
  <si>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</si>
  <si>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</si>
  <si>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</si>
  <si>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</si>
  <si>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</si>
  <si>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</si>
  <si>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</si>
  <si>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</si>
  <si>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</si>
  <si>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</si>
  <si>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</si>
  <si>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</si>
  <si>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</si>
  <si>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</si>
  <si>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</si>
  <si>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</si>
  <si>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</si>
  <si>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</si>
  <si>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</si>
  <si>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</si>
  <si>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</si>
  <si>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</si>
  <si>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</si>
  <si>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</si>
  <si>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</si>
  <si>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</si>
  <si>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</si>
  <si>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</si>
  <si>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</si>
  <si>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</si>
  <si>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</si>
  <si>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</si>
  <si>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</si>
  <si>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</si>
  <si>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</si>
  <si>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</si>
  <si>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</si>
  <si>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</si>
  <si>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</si>
  <si>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</si>
  <si>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</si>
  <si>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</si>
  <si>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</si>
  <si>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</si>
  <si>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</si>
  <si>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</si>
  <si>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</si>
  <si>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</si>
  <si>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</si>
  <si>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</si>
  <si>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</si>
  <si>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</si>
  <si>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</si>
  <si>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</si>
  <si>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</si>
  <si>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</si>
  <si>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</si>
  <si>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</si>
  <si>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</si>
  <si>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</si>
  <si>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</si>
  <si>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</si>
  <si>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</si>
  <si>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</si>
  <si>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</si>
  <si>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</si>
  <si>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</si>
  <si>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</si>
  <si>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</si>
  <si>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</si>
  <si>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</si>
  <si>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</si>
  <si>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</si>
  <si>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</si>
  <si>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</si>
  <si>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</si>
  <si>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</si>
  <si>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</si>
  <si>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</si>
  <si>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</si>
  <si>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</si>
  <si>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</si>
  <si>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</si>
  <si>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</si>
  <si>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</si>
  <si>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</si>
  <si>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</si>
  <si>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</si>
  <si>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</si>
  <si>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</si>
  <si>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</si>
  <si>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</si>
  <si>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</si>
  <si>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</si>
  <si>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</si>
  <si>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</si>
  <si>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</si>
  <si>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</si>
  <si>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</si>
  <si>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</si>
  <si>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</si>
  <si>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</si>
  <si>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</si>
  <si>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</si>
  <si>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</si>
  <si>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</si>
  <si>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</si>
  <si>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</si>
  <si>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</si>
  <si>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</si>
  <si>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</si>
  <si>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</si>
  <si>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</si>
  <si>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</si>
  <si>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</si>
  <si>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</si>
  <si>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</si>
  <si>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</si>
  <si>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</si>
  <si>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</si>
  <si>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</si>
  <si>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</si>
  <si>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</si>
  <si>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</si>
  <si>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</si>
  <si>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</si>
  <si>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</si>
  <si>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</si>
  <si>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</si>
  <si>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</si>
  <si>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</si>
  <si>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</si>
  <si>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</si>
  <si>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</si>
  <si>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</si>
  <si>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</si>
  <si>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</si>
  <si>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</si>
  <si>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</si>
  <si>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</si>
  <si>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</si>
  <si>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</si>
  <si>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</si>
  <si>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</si>
  <si>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</si>
  <si>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</si>
  <si>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</si>
  <si>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</si>
  <si>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</si>
  <si>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</si>
  <si>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</si>
  <si>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</si>
  <si>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</si>
  <si>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</si>
  <si>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</si>
  <si>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</si>
  <si>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</si>
  <si>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</si>
  <si>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</si>
  <si>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</si>
  <si>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</si>
  <si>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</si>
  <si>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</si>
  <si>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</si>
  <si>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</si>
  <si>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</si>
  <si>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</si>
  <si>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</si>
  <si>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</si>
  <si>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</si>
  <si>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</si>
  <si>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</si>
  <si>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</si>
  <si>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</si>
  <si>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</si>
  <si>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</si>
  <si>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</si>
  <si>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</si>
  <si>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</si>
  <si>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</si>
  <si>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</si>
  <si>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</si>
  <si>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</si>
  <si>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</si>
  <si>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</si>
  <si>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</si>
  <si>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</si>
  <si>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</si>
  <si>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</si>
  <si>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</si>
  <si>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</si>
  <si>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</si>
  <si>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</si>
  <si>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</si>
  <si>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</si>
  <si>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</si>
  <si>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</si>
  <si>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</si>
  <si>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</si>
  <si>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</si>
  <si>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</si>
  <si>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</si>
  <si>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</si>
  <si>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</si>
  <si>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</si>
  <si>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</si>
  <si>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</si>
  <si>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</si>
  <si>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</si>
  <si>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</si>
  <si>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</si>
  <si>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</si>
  <si>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</si>
  <si>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</si>
  <si>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</si>
  <si>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</si>
  <si>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</si>
  <si>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</si>
  <si>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</si>
  <si>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</si>
  <si>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</si>
  <si>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</si>
  <si>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</si>
  <si>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</si>
  <si>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</si>
  <si>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</si>
  <si>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</si>
  <si>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</si>
  <si>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</si>
  <si>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</si>
  <si>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</si>
  <si>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</si>
  <si>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</si>
  <si>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</si>
  <si>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</si>
  <si>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</si>
  <si>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</si>
  <si>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</si>
  <si>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</si>
  <si>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</si>
  <si>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</si>
  <si>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</si>
  <si>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</si>
  <si>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</si>
  <si>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</si>
  <si>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</si>
  <si>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</si>
  <si>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</si>
  <si>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</si>
  <si>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</si>
  <si>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</si>
  <si>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</si>
  <si>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</si>
  <si>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</si>
  <si>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</si>
  <si>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</si>
  <si>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</si>
  <si>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</si>
  <si>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</si>
  <si>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</si>
  <si>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</si>
  <si>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</si>
  <si>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</si>
  <si>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</si>
  <si>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</si>
  <si>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</si>
  <si>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</si>
  <si>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</si>
  <si>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</si>
  <si>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</si>
  <si>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</si>
  <si>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</si>
  <si>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</si>
  <si>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</si>
  <si>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</si>
  <si>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</si>
  <si>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</si>
  <si>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</si>
  <si>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</si>
  <si>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</si>
  <si>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</si>
  <si>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</si>
  <si>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</si>
  <si>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</si>
  <si>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</si>
  <si>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</si>
  <si>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</si>
  <si>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</si>
  <si>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</si>
  <si>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</si>
  <si>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</si>
  <si>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</si>
  <si>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</si>
  <si>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</si>
  <si>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</si>
  <si>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</si>
  <si>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</si>
  <si>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</si>
  <si>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</si>
  <si>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</si>
  <si>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</si>
  <si>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</si>
  <si>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</si>
  <si>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</si>
  <si>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</si>
  <si>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</si>
  <si>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</si>
  <si>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</si>
  <si>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</si>
  <si>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</si>
  <si>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</si>
  <si>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</si>
  <si>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</si>
  <si>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</si>
  <si>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</si>
  <si>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</si>
  <si>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</si>
  <si>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</si>
  <si>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</si>
  <si>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</si>
  <si>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</si>
  <si>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</si>
  <si>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</si>
  <si>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</si>
  <si>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</si>
  <si>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</si>
  <si>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</si>
  <si>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</si>
  <si>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</si>
  <si>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</si>
  <si>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</si>
  <si>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</si>
  <si>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</si>
  <si>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</si>
  <si>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</si>
  <si>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</si>
  <si>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</si>
  <si>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</si>
  <si>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</si>
  <si>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</si>
  <si>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</si>
  <si>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</si>
  <si>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</si>
  <si>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</si>
  <si>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</si>
  <si>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</si>
  <si>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</si>
  <si>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</si>
  <si>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</si>
  <si>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</si>
  <si>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</si>
  <si>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</si>
  <si>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</si>
  <si>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</si>
  <si>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</si>
  <si>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</si>
  <si>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</si>
  <si>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</si>
  <si>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</si>
  <si>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</si>
  <si>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</si>
  <si>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</si>
  <si>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</si>
  <si>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</si>
  <si>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</si>
  <si>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</si>
  <si>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</si>
  <si>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</si>
  <si>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</si>
  <si>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</si>
  <si>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</si>
  <si>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</si>
  <si>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</si>
  <si>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</si>
  <si>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</si>
  <si>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</si>
  <si>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</si>
  <si>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</si>
  <si>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</si>
  <si>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</si>
  <si>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</si>
  <si>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</si>
  <si>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</si>
  <si>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</si>
  <si>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</si>
  <si>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</si>
  <si>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</si>
  <si>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</si>
  <si>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</si>
  <si>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</si>
  <si>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</si>
  <si>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</si>
  <si>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</si>
  <si>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</si>
  <si>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</si>
  <si>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</si>
  <si>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</si>
  <si>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</si>
  <si>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</si>
  <si>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</si>
  <si>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</si>
  <si>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</si>
  <si>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</si>
  <si>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</si>
  <si>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</si>
  <si>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</si>
  <si>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</si>
  <si>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</si>
  <si>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</si>
  <si>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</si>
  <si>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</si>
  <si>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</si>
  <si>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</si>
  <si>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</si>
  <si>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</si>
  <si>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</si>
  <si>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</si>
  <si>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</si>
  <si>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</si>
  <si>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</si>
  <si>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</si>
  <si>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</si>
  <si>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</si>
  <si>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</si>
  <si>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</si>
  <si>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</si>
  <si>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</si>
  <si>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</si>
  <si>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</si>
  <si>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</si>
  <si>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</si>
  <si>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</si>
  <si>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</si>
  <si>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</si>
  <si>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</si>
  <si>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</si>
  <si>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</si>
  <si>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</si>
  <si>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</si>
  <si>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</si>
  <si>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</si>
  <si>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</si>
  <si>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</si>
  <si>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</si>
  <si>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</si>
  <si>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</si>
  <si>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</si>
  <si>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</si>
  <si>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</si>
  <si>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</si>
  <si>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</si>
  <si>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</si>
  <si>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</si>
  <si>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</si>
  <si>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</si>
  <si>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</si>
  <si>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</si>
  <si>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</si>
  <si>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</si>
  <si>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</si>
  <si>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</si>
  <si>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</si>
  <si>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</si>
  <si>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</si>
  <si>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</si>
  <si>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</si>
  <si>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</si>
  <si>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</si>
  <si>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</si>
  <si>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</si>
  <si>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</si>
  <si>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</si>
  <si>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</si>
  <si>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</si>
  <si>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</si>
  <si>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</si>
  <si>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</si>
  <si>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</si>
  <si>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</si>
  <si>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</si>
  <si>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</si>
  <si>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</si>
  <si>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</si>
  <si>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</si>
  <si>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</si>
  <si>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</si>
  <si>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</si>
  <si>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</si>
  <si>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</si>
  <si>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</si>
  <si>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</si>
  <si>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</si>
  <si>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</si>
  <si>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</si>
  <si>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</si>
  <si>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</si>
  <si>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</si>
  <si>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</si>
  <si>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</si>
  <si>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</si>
  <si>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</si>
  <si>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</si>
  <si>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</si>
  <si>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</si>
  <si>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</si>
  <si>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</si>
  <si>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</si>
  <si>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</si>
  <si>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</si>
  <si>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</si>
  <si>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</si>
  <si>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</si>
  <si>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</si>
  <si>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</si>
  <si>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</si>
  <si>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</si>
  <si>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</si>
  <si>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</si>
  <si>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</si>
  <si>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</si>
  <si>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</si>
  <si>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</si>
  <si>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</si>
  <si>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</si>
  <si>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</si>
  <si>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</si>
  <si>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</si>
  <si>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</si>
  <si>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</si>
  <si>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</si>
  <si>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</si>
  <si>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</si>
  <si>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</si>
  <si>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</si>
  <si>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</si>
  <si>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</si>
  <si>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</si>
  <si>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</si>
  <si>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</si>
  <si>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</si>
  <si>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</si>
  <si>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</si>
  <si>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</si>
  <si>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</si>
  <si>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</si>
  <si>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</si>
  <si>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</si>
  <si>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</si>
  <si>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</si>
  <si>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</si>
  <si>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</si>
  <si>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</si>
  <si>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</si>
  <si>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</si>
  <si>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</si>
  <si>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</si>
  <si>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</si>
  <si>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</si>
  <si>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</si>
  <si>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</si>
  <si>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</si>
  <si>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</si>
  <si>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</si>
  <si>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</si>
  <si>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</si>
  <si>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</si>
  <si>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</si>
  <si>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</si>
  <si>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</si>
  <si>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</si>
  <si>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</si>
  <si>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</si>
  <si>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</si>
  <si>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</si>
  <si>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</si>
  <si>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</si>
  <si>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</si>
  <si>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</si>
  <si>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</si>
  <si>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</si>
  <si>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</si>
  <si>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</si>
  <si>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</si>
  <si>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</si>
  <si>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</si>
  <si>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</si>
  <si>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</si>
  <si>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</si>
  <si>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</si>
  <si>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</si>
  <si>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</si>
  <si>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</si>
  <si>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</si>
  <si>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</si>
  <si>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</si>
  <si>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</si>
  <si>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</si>
  <si>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</si>
  <si>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</si>
  <si>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</si>
  <si>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</si>
  <si>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</si>
  <si>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</si>
  <si>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</si>
  <si>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</si>
  <si>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</si>
  <si>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</si>
  <si>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</si>
  <si>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</si>
  <si>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</si>
  <si>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</si>
  <si>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</si>
  <si>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</si>
  <si>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</si>
  <si>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</si>
  <si>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</si>
  <si>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</si>
  <si>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</si>
  <si>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</si>
  <si>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</si>
  <si>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</si>
  <si>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</si>
  <si>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</si>
  <si>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</si>
  <si>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</si>
  <si>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</si>
  <si>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</si>
  <si>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</si>
  <si>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</si>
  <si>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</si>
  <si>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</si>
  <si>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</si>
  <si>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</si>
  <si>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</si>
  <si>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</si>
  <si>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</si>
  <si>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</si>
  <si>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</si>
  <si>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</si>
  <si>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</si>
  <si>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</si>
  <si>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</si>
  <si>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</si>
  <si>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</si>
  <si>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</si>
  <si>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</si>
  <si>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</si>
  <si>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</si>
  <si>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</si>
  <si>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</si>
  <si>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</si>
  <si>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</si>
  <si>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</si>
  <si>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</si>
  <si>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</si>
  <si>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</si>
  <si>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</si>
  <si>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</si>
  <si>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</si>
  <si>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</si>
  <si>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</si>
  <si>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</si>
  <si>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</si>
  <si>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</si>
  <si>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</si>
  <si>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</si>
  <si>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</si>
  <si>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</si>
  <si>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</si>
  <si>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</si>
  <si>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</si>
  <si>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</si>
  <si>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</si>
  <si>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</si>
  <si>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</si>
  <si>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</si>
  <si>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</si>
  <si>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</si>
  <si>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</si>
  <si>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</si>
  <si>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</si>
  <si>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</si>
  <si>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</si>
  <si>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</si>
  <si>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</si>
  <si>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</si>
  <si>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</si>
  <si>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</si>
  <si>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</si>
  <si>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</si>
  <si>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</si>
  <si>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</si>
  <si>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</si>
  <si>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</si>
  <si>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</si>
  <si>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</si>
  <si>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</si>
  <si>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</si>
  <si>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</si>
  <si>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</si>
  <si>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</si>
  <si>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</si>
  <si>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</si>
  <si>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</si>
  <si>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</si>
  <si>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</si>
  <si>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</si>
  <si>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</si>
  <si>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</si>
  <si>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</si>
  <si>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</si>
  <si>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</si>
  <si>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</si>
  <si>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</si>
  <si>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</si>
  <si>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</si>
  <si>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</si>
  <si>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</si>
  <si>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</si>
  <si>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</si>
  <si>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</si>
  <si>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</si>
  <si>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</si>
  <si>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</si>
  <si>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</si>
  <si>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</si>
  <si>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</si>
  <si>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</si>
  <si>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</si>
  <si>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</si>
  <si>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</si>
  <si>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</si>
  <si>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</si>
  <si>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</si>
  <si>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</si>
  <si>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</si>
  <si>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</si>
  <si>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</si>
  <si>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</si>
  <si>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</si>
  <si>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</si>
  <si>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</si>
  <si>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</si>
  <si>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</si>
  <si>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</si>
  <si>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</si>
  <si>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</si>
  <si>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</si>
  <si>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</si>
  <si>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</si>
  <si>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</si>
  <si>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</si>
  <si>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</si>
  <si>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</si>
  <si>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</si>
  <si>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</si>
  <si>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</si>
  <si>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</si>
  <si>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</si>
  <si>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</si>
  <si>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</si>
  <si>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</si>
  <si>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</si>
  <si>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</si>
  <si>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</si>
  <si>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</si>
  <si>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</si>
  <si>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</si>
  <si>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</si>
  <si>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</si>
  <si>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</si>
  <si>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</si>
  <si>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</si>
  <si>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</si>
  <si>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</si>
  <si>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</si>
  <si>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</si>
  <si>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</si>
  <si>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</si>
  <si>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</si>
  <si>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</si>
  <si>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</si>
  <si>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</si>
  <si>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</si>
  <si>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</si>
  <si>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</si>
  <si>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</si>
  <si>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</si>
  <si>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</si>
  <si>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</si>
  <si>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</si>
  <si>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</si>
  <si>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</si>
  <si>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</si>
  <si>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</si>
  <si>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</si>
  <si>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</si>
  <si>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</si>
  <si>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</si>
  <si>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</si>
  <si>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</si>
  <si>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</si>
  <si>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</si>
  <si>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</si>
  <si>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</si>
  <si>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</si>
  <si>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</si>
  <si>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</si>
  <si>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</si>
  <si>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</si>
  <si>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</si>
  <si>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</si>
  <si>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</si>
  <si>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</si>
  <si>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</si>
  <si>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</si>
  <si>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</si>
  <si>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</si>
  <si>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</si>
  <si>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</si>
  <si>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</si>
  <si>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</si>
  <si>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</si>
  <si>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</si>
  <si>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</si>
  <si>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</si>
  <si>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</si>
  <si>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</si>
  <si>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</si>
  <si>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</si>
  <si>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</si>
  <si>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</si>
  <si>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</si>
  <si>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</si>
  <si>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</si>
  <si>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</si>
  <si>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</si>
  <si>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</si>
  <si>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</si>
  <si>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</si>
  <si>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</si>
  <si>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</si>
  <si>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</si>
  <si>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</si>
  <si>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</si>
  <si>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</si>
  <si>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</si>
  <si>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</si>
  <si>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</si>
  <si>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</si>
  <si>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</si>
  <si>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</si>
  <si>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</si>
  <si>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</si>
  <si>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</si>
  <si>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</si>
  <si>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</si>
  <si>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</si>
  <si>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</si>
  <si>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</si>
  <si>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</si>
  <si>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</si>
  <si>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</si>
  <si>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</si>
  <si>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</si>
  <si>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</si>
  <si>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</si>
  <si>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</si>
  <si>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</si>
  <si>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</si>
  <si>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</si>
  <si>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</si>
  <si>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</si>
  <si>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</si>
  <si>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</si>
  <si>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</si>
  <si>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</si>
  <si>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</si>
  <si>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</si>
  <si>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</si>
  <si>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</si>
  <si>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</si>
  <si>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</si>
  <si>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</si>
  <si>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</si>
  <si>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</si>
  <si>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</si>
  <si>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</si>
  <si>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</si>
  <si>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</si>
  <si>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</si>
  <si>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</si>
  <si>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</si>
  <si>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</si>
  <si>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</si>
  <si>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</si>
  <si>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</si>
  <si>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</si>
  <si>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</si>
  <si>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</si>
  <si>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</si>
  <si>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</si>
  <si>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</si>
  <si>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</si>
  <si>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</si>
  <si>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</si>
  <si>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</si>
  <si>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</si>
  <si>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</si>
  <si>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</si>
  <si>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</si>
  <si>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</si>
  <si>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</si>
  <si>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</si>
  <si>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</si>
  <si>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</si>
  <si>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</si>
  <si>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</si>
  <si>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</si>
  <si>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</si>
  <si>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</si>
  <si>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</si>
  <si>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</si>
  <si>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</si>
  <si>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</si>
  <si>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</si>
  <si>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</si>
  <si>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</si>
  <si>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</si>
  <si>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</si>
  <si>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</si>
  <si>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</si>
  <si>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</si>
  <si>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</si>
  <si>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</si>
  <si>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</si>
  <si>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</si>
  <si>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</si>
  <si>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</si>
  <si>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</si>
  <si>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</si>
  <si>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</si>
  <si>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</si>
  <si>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</si>
  <si>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</si>
  <si>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</si>
  <si>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</si>
  <si>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</si>
  <si>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</si>
  <si>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</si>
  <si>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</si>
  <si>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</si>
  <si>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</si>
  <si>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</si>
  <si>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</si>
  <si>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</si>
  <si>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</si>
  <si>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</si>
  <si>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</si>
  <si>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</si>
  <si>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</si>
  <si>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</si>
  <si>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</si>
  <si>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</si>
  <si>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</si>
  <si>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</si>
  <si>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</si>
  <si>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</si>
  <si>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</si>
  <si>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</si>
  <si>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</si>
  <si>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</si>
  <si>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</si>
  <si>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</si>
  <si>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</si>
  <si>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</si>
  <si>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</si>
  <si>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</si>
  <si>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</si>
  <si>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</si>
  <si>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</si>
  <si>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</si>
  <si>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</si>
  <si>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</si>
  <si>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</si>
  <si>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</si>
  <si>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</si>
  <si>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</si>
  <si>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</si>
  <si>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</si>
  <si>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</si>
  <si>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</si>
  <si>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</si>
  <si>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</si>
  <si>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</si>
  <si>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</si>
  <si>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</si>
  <si>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</si>
  <si>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</si>
  <si>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</si>
  <si>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</si>
  <si>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</si>
  <si>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</si>
  <si>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</si>
  <si>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</si>
  <si>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</si>
  <si>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</si>
  <si>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</si>
  <si>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</si>
  <si>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</si>
  <si>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</si>
  <si>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</si>
  <si>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</si>
  <si>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</si>
  <si>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</si>
  <si>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</si>
  <si>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</si>
  <si>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</si>
  <si>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</si>
  <si>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</si>
  <si>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</si>
  <si>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</si>
  <si>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</si>
  <si>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</si>
  <si>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</si>
  <si>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</si>
  <si>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</si>
  <si>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</si>
  <si>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</si>
  <si>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</si>
  <si>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</si>
  <si>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</si>
  <si>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</si>
  <si>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</si>
  <si>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</si>
  <si>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</si>
  <si>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</si>
  <si>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</si>
  <si>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</si>
  <si>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</si>
  <si>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</si>
  <si>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</si>
  <si>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</si>
  <si>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</si>
  <si>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</si>
  <si>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</si>
  <si>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</si>
  <si>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</si>
  <si>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</si>
  <si>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</si>
  <si>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</si>
  <si>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</si>
  <si>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</si>
  <si>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</si>
  <si>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</si>
  <si>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</si>
  <si>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</si>
  <si>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</si>
  <si>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</si>
  <si>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</si>
  <si>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</si>
  <si>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</si>
  <si>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</si>
  <si>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</si>
  <si>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</si>
  <si>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</si>
  <si>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</si>
  <si>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</si>
  <si>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</si>
  <si>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</si>
  <si>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</si>
  <si>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</si>
  <si>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</si>
  <si>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</si>
  <si>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</si>
  <si>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</si>
  <si>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</si>
  <si>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</si>
  <si>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</si>
  <si>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</si>
  <si>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</si>
  <si>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</si>
  <si>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</si>
  <si>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</si>
  <si>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</si>
  <si>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</si>
  <si>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</si>
  <si>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</si>
  <si>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</si>
  <si>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</si>
  <si>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</si>
  <si>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</si>
  <si>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</si>
  <si>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</si>
  <si>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</si>
  <si>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</si>
  <si>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</si>
  <si>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</si>
  <si>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</si>
  <si>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</si>
  <si>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</si>
  <si>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</si>
  <si>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</si>
  <si>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</si>
  <si>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</si>
  <si>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</si>
  <si>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</si>
  <si>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</si>
  <si>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</si>
  <si>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</si>
  <si>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</si>
  <si>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</si>
  <si>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</si>
  <si>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</si>
  <si>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</si>
  <si>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</si>
  <si>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</si>
  <si>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</si>
  <si>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</si>
  <si>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</si>
  <si>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</si>
  <si>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</si>
  <si>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</si>
  <si>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</si>
  <si>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</si>
  <si>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</si>
  <si>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</si>
  <si>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</si>
  <si>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</si>
  <si>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</si>
  <si>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</si>
  <si>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</si>
  <si>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</si>
  <si>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</si>
  <si>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</si>
  <si>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</si>
  <si>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</si>
  <si>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</si>
  <si>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</si>
  <si>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</si>
  <si>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</si>
  <si>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</si>
  <si>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</si>
  <si>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</si>
  <si>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</si>
  <si>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</si>
  <si>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</si>
  <si>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</si>
  <si>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</si>
  <si>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</si>
  <si>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</si>
  <si>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</si>
  <si>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</si>
  <si>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</si>
  <si>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</si>
  <si>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</si>
  <si>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</si>
  <si>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</si>
  <si>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</si>
  <si>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</si>
  <si>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</si>
  <si>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</si>
  <si>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</si>
  <si>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</si>
  <si>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</si>
  <si>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</si>
  <si>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</si>
  <si>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</si>
  <si>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</si>
  <si>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</si>
  <si>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</si>
  <si>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</si>
  <si>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</si>
  <si>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</si>
  <si>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</si>
  <si>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</si>
  <si>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</si>
  <si>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</si>
  <si>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</si>
  <si>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</si>
  <si>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</si>
  <si>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</si>
  <si>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</si>
  <si>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</si>
  <si>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</si>
  <si>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</si>
  <si>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</si>
  <si>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</si>
  <si>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</si>
  <si>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</si>
  <si>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</si>
  <si>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</si>
  <si>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</si>
  <si>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</si>
  <si>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</si>
  <si>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</si>
  <si>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</si>
  <si>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</si>
  <si>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</si>
  <si>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</si>
  <si>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</si>
  <si>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</si>
  <si>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</si>
  <si>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</si>
  <si>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</si>
  <si>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</si>
  <si>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</si>
  <si>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</si>
  <si>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</si>
  <si>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</si>
  <si>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</si>
  <si>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</si>
  <si>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</si>
  <si>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</si>
  <si>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</si>
  <si>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</si>
  <si>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</si>
  <si>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</si>
  <si>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</si>
  <si>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</si>
  <si>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</si>
  <si>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</si>
  <si>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</si>
  <si>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</si>
  <si>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</si>
  <si>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</si>
  <si>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</si>
  <si>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</si>
  <si>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</si>
  <si>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</si>
  <si>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</si>
  <si>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</si>
  <si>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</si>
  <si>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</si>
  <si>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</si>
  <si>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</si>
  <si>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</si>
  <si>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</si>
  <si>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</si>
  <si>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</si>
  <si>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</si>
  <si>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</si>
  <si>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</si>
  <si>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</si>
  <si>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</si>
  <si>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</si>
  <si>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</si>
  <si>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</si>
  <si>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</si>
  <si>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</si>
  <si>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</si>
  <si>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</si>
  <si>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</si>
  <si>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</si>
  <si>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</si>
  <si>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</si>
  <si>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</si>
  <si>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</si>
  <si>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</si>
  <si>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</si>
  <si>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</si>
  <si>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</si>
  <si>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</si>
  <si>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</si>
  <si>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</si>
  <si>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</si>
  <si>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</si>
  <si>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</si>
  <si>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</si>
  <si>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</si>
  <si>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</si>
  <si>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</si>
  <si>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</si>
  <si>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</si>
  <si>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</si>
  <si>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</si>
  <si>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</si>
  <si>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</si>
  <si>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</si>
  <si>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</si>
  <si>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</si>
  <si>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</si>
  <si>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</si>
  <si>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</si>
  <si>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</si>
  <si>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</si>
  <si>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</si>
  <si>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</si>
  <si>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</si>
  <si>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</si>
  <si>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</si>
  <si>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</si>
  <si>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</si>
  <si>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</si>
  <si>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</si>
  <si>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</si>
  <si>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</si>
  <si>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</si>
  <si>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</si>
  <si>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</si>
  <si>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</si>
  <si>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</si>
  <si>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</si>
  <si>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</si>
  <si>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</si>
  <si>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</si>
  <si>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</si>
  <si>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</si>
  <si>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</si>
  <si>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</si>
  <si>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</si>
  <si>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</si>
  <si>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</si>
  <si>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</si>
  <si>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</si>
  <si>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</si>
  <si>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</si>
  <si>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</si>
  <si>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</si>
  <si>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</si>
  <si>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</si>
  <si>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</si>
  <si>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</si>
  <si>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</si>
  <si>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</si>
  <si>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</si>
  <si>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</si>
  <si>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</si>
  <si>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</si>
  <si>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</si>
  <si>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</si>
  <si>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</si>
  <si>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</si>
  <si>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</si>
  <si>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</si>
  <si>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</si>
  <si>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</si>
  <si>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</si>
  <si>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</si>
  <si>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</si>
  <si>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</si>
  <si>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</si>
  <si>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</si>
  <si>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</si>
  <si>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</si>
  <si>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</si>
  <si>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</si>
  <si>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</si>
  <si>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</si>
  <si>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</si>
  <si>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</si>
  <si>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</si>
  <si>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</si>
  <si>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</si>
  <si>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</si>
  <si>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</si>
  <si>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</si>
  <si>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</si>
  <si>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</si>
  <si>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</si>
  <si>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</si>
  <si>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</si>
  <si>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</si>
  <si>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</si>
  <si>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</si>
  <si>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</si>
  <si>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</si>
  <si>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</si>
  <si>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</si>
  <si>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</si>
  <si>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</si>
  <si>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</si>
  <si>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</si>
  <si>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</si>
  <si>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</si>
  <si>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</si>
  <si>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</si>
  <si>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</si>
  <si>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</si>
  <si>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</si>
  <si>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</si>
  <si>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</si>
  <si>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</si>
  <si>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</si>
  <si>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</si>
  <si>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</si>
  <si>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</si>
  <si>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</si>
  <si>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</si>
  <si>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</si>
  <si>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</si>
  <si>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</si>
  <si>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</si>
  <si>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</si>
  <si>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</si>
  <si>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</si>
  <si>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</si>
  <si>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</si>
  <si>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</si>
  <si>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</si>
  <si>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</si>
  <si>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</si>
  <si>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</si>
  <si>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</si>
  <si>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</si>
  <si>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</si>
  <si>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</si>
  <si>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</si>
  <si>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</si>
  <si>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</si>
  <si>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</si>
  <si>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</si>
  <si>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</si>
  <si>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</si>
  <si>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</si>
  <si>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</si>
  <si>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</si>
  <si>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</si>
  <si>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</si>
  <si>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</si>
  <si>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</si>
  <si>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</si>
  <si>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</si>
  <si>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</si>
  <si>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</si>
  <si>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</si>
  <si>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</si>
  <si>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</si>
  <si>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</si>
  <si>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</si>
  <si>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</si>
  <si>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</si>
  <si>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</si>
  <si>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</si>
  <si>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</si>
  <si>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</si>
  <si>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</si>
  <si>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</si>
  <si>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</si>
  <si>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</si>
  <si>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</si>
  <si>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</si>
  <si>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</si>
  <si>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</si>
  <si>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</si>
  <si>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</si>
  <si>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</si>
  <si>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</si>
  <si>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</si>
  <si>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</si>
  <si>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</si>
  <si>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</si>
  <si>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</si>
  <si>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</si>
  <si>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</si>
  <si>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</si>
  <si>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</si>
  <si>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</si>
  <si>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</si>
  <si>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</si>
  <si>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</si>
  <si>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</si>
  <si>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</si>
  <si>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</si>
  <si>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</si>
  <si>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</si>
  <si>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</si>
  <si>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</si>
  <si>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</si>
  <si>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</si>
  <si>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</si>
  <si>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</si>
  <si>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</si>
  <si>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</si>
  <si>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</si>
  <si>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</si>
  <si>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</si>
  <si>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</si>
  <si>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</si>
  <si>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</si>
  <si>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</si>
  <si>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</si>
  <si>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</si>
  <si>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</si>
  <si>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</si>
  <si>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</si>
  <si>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</si>
  <si>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</si>
  <si>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</si>
  <si>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</si>
  <si>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</si>
  <si>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</si>
  <si>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</si>
  <si>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</si>
  <si>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</si>
  <si>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</si>
  <si>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</si>
  <si>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</si>
  <si>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</si>
  <si>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</si>
  <si>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</si>
  <si>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</si>
  <si>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</si>
  <si>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</si>
  <si>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</si>
  <si>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</si>
  <si>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</si>
  <si>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</si>
  <si>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</si>
  <si>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</si>
  <si>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</si>
  <si>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</si>
  <si>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</si>
  <si>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</si>
  <si>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</si>
  <si>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</si>
  <si>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</si>
  <si>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</si>
  <si>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</si>
  <si>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</si>
  <si>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</si>
  <si>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</si>
  <si>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</si>
  <si>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</si>
  <si>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</si>
  <si>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</si>
  <si>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</si>
  <si>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</si>
  <si>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</si>
  <si>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</si>
  <si>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</si>
  <si>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</si>
  <si>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</si>
  <si>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</si>
  <si>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</si>
  <si>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</si>
  <si>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</si>
  <si>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</si>
  <si>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</si>
  <si>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</si>
  <si>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</si>
  <si>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</si>
  <si>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</si>
  <si>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</si>
  <si>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</si>
  <si>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</si>
  <si>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</si>
  <si>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</si>
  <si>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</si>
  <si>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</si>
  <si>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</si>
  <si>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</si>
  <si>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</si>
  <si>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</si>
  <si>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</si>
  <si>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</si>
  <si>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</si>
  <si>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</si>
  <si>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</si>
  <si>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</si>
  <si>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</si>
  <si>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</si>
  <si>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</si>
  <si>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</si>
  <si>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</si>
  <si>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</si>
  <si>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</si>
  <si>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</si>
  <si>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</si>
  <si>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</si>
  <si>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</si>
  <si>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</si>
  <si>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</si>
  <si>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</si>
  <si>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</si>
  <si>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</si>
  <si>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</si>
  <si>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</si>
  <si>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</si>
  <si>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</si>
  <si>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</si>
  <si>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</si>
  <si>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</si>
  <si>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</si>
  <si>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</si>
  <si>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</si>
  <si>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</si>
  <si>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</si>
  <si>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</si>
  <si>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</si>
  <si>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</si>
  <si>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</si>
  <si>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</si>
  <si>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</si>
  <si>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</si>
  <si>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</si>
  <si>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</si>
  <si>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</si>
  <si>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</si>
  <si>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</si>
  <si>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</si>
  <si>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</si>
  <si>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</si>
  <si>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</si>
  <si>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</si>
  <si>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</si>
  <si>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</si>
  <si>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</si>
  <si>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</si>
  <si>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</si>
  <si>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</si>
  <si>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</si>
  <si>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</si>
  <si>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</si>
  <si>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</si>
  <si>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</si>
  <si>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</si>
  <si>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</si>
  <si>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</si>
  <si>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</si>
  <si>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</si>
  <si>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</si>
  <si>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</si>
  <si>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</si>
  <si>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</si>
  <si>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</si>
  <si>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</si>
  <si>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</si>
  <si>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</si>
  <si>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</si>
  <si>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</si>
  <si>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</si>
  <si>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</si>
  <si>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</si>
  <si>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</si>
  <si>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</si>
  <si>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</si>
  <si>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</si>
  <si>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</si>
  <si>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</si>
  <si>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</si>
  <si>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</si>
  <si>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</si>
  <si>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</si>
  <si>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</si>
  <si>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</si>
  <si>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</si>
  <si>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</si>
  <si>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</si>
  <si>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</si>
  <si>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</si>
  <si>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</si>
  <si>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</si>
  <si>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</si>
  <si>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</si>
  <si>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</si>
  <si>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</si>
  <si>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</si>
  <si>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</si>
  <si>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</si>
  <si>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</si>
  <si>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</si>
  <si>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</si>
  <si>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</si>
  <si>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</si>
  <si>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</si>
  <si>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</si>
  <si>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</si>
  <si>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</si>
  <si>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</si>
  <si>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</si>
  <si>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</si>
  <si>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</si>
  <si>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</si>
  <si>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</si>
  <si>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</si>
  <si>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</si>
  <si>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</si>
  <si>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</si>
  <si>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</si>
  <si>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</si>
  <si>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</si>
  <si>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</si>
  <si>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</si>
  <si>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</si>
  <si>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</si>
  <si>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</si>
  <si>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</si>
  <si>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</si>
  <si>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</si>
  <si>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</si>
  <si>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</si>
  <si>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</si>
  <si>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</si>
  <si>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</si>
  <si>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</si>
  <si>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</si>
  <si>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</si>
  <si>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</si>
  <si>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</si>
  <si>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</si>
  <si>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</si>
  <si>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</si>
  <si>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</si>
  <si>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</si>
  <si>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</si>
  <si>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</si>
  <si>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</si>
  <si>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</si>
  <si>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</si>
  <si>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</si>
  <si>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</si>
  <si>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</si>
  <si>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</si>
  <si>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</si>
  <si>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</si>
  <si>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</si>
  <si>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</si>
  <si>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</si>
  <si>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</si>
  <si>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</si>
  <si>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</si>
  <si>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</si>
  <si>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</si>
  <si>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</si>
  <si>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</si>
  <si>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</si>
  <si>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</si>
  <si>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</si>
  <si>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</si>
  <si>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</si>
  <si>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</si>
  <si>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</si>
  <si>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</si>
  <si>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</si>
  <si>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</si>
  <si>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</si>
  <si>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</si>
  <si>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</si>
  <si>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</si>
  <si>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</si>
  <si>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</si>
  <si>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</si>
  <si>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</si>
  <si>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</si>
  <si>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</si>
  <si>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</si>
  <si>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</si>
  <si>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</si>
  <si>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</si>
  <si>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</si>
  <si>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</si>
  <si>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</si>
  <si>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</si>
  <si>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</si>
  <si>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</si>
  <si>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</si>
  <si>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</si>
  <si>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</si>
  <si>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</si>
  <si>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</si>
  <si>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</si>
  <si>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</si>
  <si>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</si>
  <si>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</si>
  <si>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</si>
  <si>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</si>
  <si>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</si>
  <si>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</si>
  <si>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</si>
  <si>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</si>
  <si>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</si>
  <si>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</si>
  <si>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</si>
  <si>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</si>
  <si>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</si>
  <si>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</si>
  <si>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</si>
  <si>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</si>
  <si>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</si>
  <si>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</si>
  <si>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</si>
  <si>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</si>
  <si>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</si>
  <si>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</si>
  <si>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</si>
  <si>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</si>
  <si>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</si>
  <si>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</si>
  <si>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</si>
  <si>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</si>
  <si>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</si>
  <si>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</si>
  <si>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</si>
  <si>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</si>
  <si>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</si>
  <si>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</si>
  <si>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</si>
  <si>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</si>
  <si>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</si>
  <si>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</si>
  <si>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</si>
  <si>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</si>
  <si>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</si>
  <si>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</si>
  <si>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</si>
  <si>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</si>
  <si>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</si>
  <si>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</si>
  <si>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</si>
  <si>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</si>
  <si>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</si>
  <si>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</si>
  <si>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</si>
  <si>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</si>
  <si>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</si>
  <si>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</si>
  <si>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</si>
  <si>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</si>
  <si>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</si>
  <si>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</si>
  <si>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</si>
  <si>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</si>
  <si>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</si>
  <si>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</si>
  <si>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</si>
  <si>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</si>
  <si>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</si>
  <si>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</si>
  <si>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</si>
  <si>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</si>
  <si>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</si>
  <si>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</si>
  <si>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</si>
  <si>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</si>
  <si>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</si>
  <si>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</si>
  <si>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</si>
  <si>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</si>
  <si>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</si>
  <si>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</si>
  <si>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</si>
  <si>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</si>
  <si>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</si>
  <si>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</si>
  <si>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</si>
  <si>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</si>
  <si>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</si>
  <si>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</si>
  <si>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</si>
  <si>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</si>
  <si>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</si>
  <si>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</si>
  <si>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</si>
  <si>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</si>
  <si>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</si>
  <si>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</si>
  <si>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</si>
  <si>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</si>
  <si>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</si>
  <si>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</si>
  <si>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</si>
  <si>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</si>
  <si>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</si>
  <si>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</si>
  <si>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</si>
  <si>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</si>
  <si>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</si>
  <si>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</si>
  <si>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</si>
  <si>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</si>
  <si>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</si>
  <si>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</si>
  <si>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</si>
  <si>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</si>
  <si>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</si>
  <si>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</si>
  <si>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</si>
  <si>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</si>
  <si>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</si>
  <si>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</si>
  <si>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</si>
  <si>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</si>
  <si>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</si>
  <si>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</si>
  <si>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</si>
  <si>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</si>
  <si>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</si>
  <si>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</si>
  <si>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</si>
  <si>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</si>
  <si>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</si>
  <si>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</si>
  <si>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</si>
  <si>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</si>
  <si>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</si>
  <si>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</si>
  <si>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</si>
  <si>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</si>
  <si>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</si>
  <si>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</si>
  <si>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</si>
  <si>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</si>
  <si>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</si>
  <si>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</si>
  <si>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</si>
  <si>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</si>
  <si>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</si>
  <si>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</si>
  <si>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</si>
  <si>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</si>
  <si>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</si>
  <si>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</si>
  <si>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</si>
  <si>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</si>
  <si>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</si>
  <si>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</si>
  <si>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</si>
  <si>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</si>
  <si>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</si>
  <si>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</si>
  <si>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</si>
  <si>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</si>
  <si>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</si>
  <si>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</si>
  <si>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</si>
  <si>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</si>
  <si>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</si>
  <si>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</si>
  <si>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</si>
  <si>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</si>
  <si>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</si>
  <si>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</si>
  <si>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</si>
  <si>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</si>
  <si>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</si>
  <si>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</si>
  <si>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</si>
  <si>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</si>
  <si>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</si>
  <si>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</si>
  <si>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</si>
  <si>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</si>
  <si>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</si>
  <si>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</si>
  <si>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</si>
  <si>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</si>
  <si>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</si>
  <si>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</si>
  <si>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</si>
  <si>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</si>
  <si>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</si>
  <si>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</si>
  <si>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</si>
  <si>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</si>
  <si>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</si>
  <si>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</si>
  <si>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</si>
  <si>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</si>
  <si>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</si>
  <si>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</si>
  <si>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</si>
  <si>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</si>
  <si>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</si>
  <si>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</si>
  <si>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</si>
  <si>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</si>
  <si>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</si>
  <si>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</si>
  <si>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</si>
  <si>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</si>
  <si>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</si>
  <si>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</si>
  <si>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</si>
  <si>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</si>
  <si>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</si>
  <si>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</si>
  <si>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</si>
  <si>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</si>
  <si>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</si>
  <si>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</si>
  <si>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</si>
  <si>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</si>
  <si>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</si>
  <si>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</si>
  <si>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</si>
  <si>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</si>
  <si>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</si>
  <si>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</si>
  <si>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</si>
  <si>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</si>
  <si>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</si>
  <si>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</si>
  <si>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</si>
  <si>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</si>
  <si>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</si>
  <si>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</si>
  <si>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</si>
  <si>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</si>
  <si>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</si>
  <si>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</si>
  <si>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</si>
  <si>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</si>
  <si>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</si>
  <si>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</si>
  <si>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</si>
  <si>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</si>
  <si>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</si>
  <si>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</si>
  <si>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</si>
  <si>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</si>
  <si>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</si>
  <si>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</si>
  <si>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</si>
  <si>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</si>
  <si>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</si>
  <si>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</si>
  <si>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</si>
  <si>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</si>
  <si>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</si>
  <si>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</si>
  <si>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</si>
  <si>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</si>
  <si>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</si>
  <si>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</si>
  <si>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</si>
  <si>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</si>
  <si>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</si>
  <si>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</si>
  <si>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</si>
  <si>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</si>
  <si>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</si>
  <si>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</si>
  <si>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</si>
  <si>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</si>
  <si>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</si>
  <si>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</si>
  <si>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</si>
  <si>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</si>
  <si>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</si>
  <si>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</si>
  <si>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</si>
  <si>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</si>
  <si>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</si>
  <si>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</si>
  <si>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</si>
  <si>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</si>
  <si>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</si>
  <si>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</si>
  <si>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</si>
  <si>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</si>
  <si>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</si>
  <si>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</si>
  <si>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</si>
  <si>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</si>
  <si>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</si>
  <si>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</si>
  <si>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</si>
  <si>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</si>
  <si>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</si>
  <si>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</si>
  <si>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</si>
  <si>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</si>
  <si>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</si>
  <si>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</si>
  <si>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</si>
  <si>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</si>
  <si>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</si>
  <si>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</si>
  <si>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</si>
  <si>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</si>
  <si>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</si>
  <si>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</si>
  <si>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</si>
  <si>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</si>
  <si>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</si>
  <si>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</si>
  <si>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</si>
  <si>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</si>
  <si>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</si>
  <si>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</si>
  <si>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</si>
  <si>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</si>
  <si>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</si>
  <si>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</si>
  <si>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</si>
  <si>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</si>
  <si>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</si>
  <si>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</si>
  <si>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</si>
  <si>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</si>
  <si>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</si>
  <si>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</si>
  <si>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</si>
  <si>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</si>
  <si>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</si>
  <si>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</si>
  <si>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</si>
  <si>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</si>
  <si>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</si>
  <si>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</si>
  <si>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</si>
  <si>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</si>
  <si>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</si>
  <si>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</si>
  <si>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</si>
  <si>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</si>
  <si>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</si>
  <si>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</si>
  <si>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</si>
  <si>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</si>
  <si>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</si>
  <si>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</si>
  <si>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</si>
  <si>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</si>
  <si>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</si>
  <si>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</si>
  <si>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</si>
  <si>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</si>
  <si>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</si>
  <si>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</si>
  <si>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</si>
  <si>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</si>
  <si>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</si>
  <si>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</si>
  <si>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</si>
  <si>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</si>
  <si>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</si>
  <si>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</si>
  <si>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</si>
  <si>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</si>
  <si>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</si>
  <si>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</si>
  <si>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</si>
  <si>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</si>
  <si>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</si>
  <si>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</si>
  <si>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</si>
  <si>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</si>
  <si>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</si>
  <si>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</si>
  <si>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</si>
  <si>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</si>
  <si>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</si>
  <si>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</si>
  <si>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</si>
  <si>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</si>
  <si>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</si>
  <si>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</si>
  <si>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</si>
  <si>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</si>
  <si>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</si>
  <si>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</si>
  <si>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</si>
  <si>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</si>
  <si>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</si>
  <si>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</si>
  <si>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</si>
  <si>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</si>
  <si>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</si>
  <si>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</si>
  <si>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</si>
  <si>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</si>
  <si>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</si>
  <si>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</si>
  <si>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</si>
  <si>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</si>
  <si>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</si>
  <si>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</si>
  <si>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</si>
  <si>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</si>
  <si>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</si>
  <si>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</si>
  <si>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</si>
  <si>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</si>
  <si>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</si>
  <si>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</si>
  <si>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</si>
  <si>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</si>
  <si>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</si>
  <si>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</si>
  <si>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</si>
  <si>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</si>
  <si>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</si>
  <si>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</si>
  <si>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</si>
  <si>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</si>
  <si>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</si>
  <si>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</si>
  <si>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</si>
  <si>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</si>
  <si>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</si>
  <si>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</si>
  <si>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</si>
  <si>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</si>
  <si>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</si>
  <si>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</si>
  <si>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</si>
  <si>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</si>
  <si>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</si>
  <si>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</si>
  <si>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</si>
  <si>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</si>
  <si>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</si>
  <si>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</si>
  <si>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</si>
  <si>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</si>
  <si>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</si>
  <si>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</si>
  <si>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</si>
  <si>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</si>
  <si>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</si>
  <si>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</si>
  <si>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</si>
  <si>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</si>
  <si>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</si>
  <si>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</si>
  <si>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</si>
  <si>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</si>
  <si>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</si>
  <si>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</si>
  <si>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</si>
  <si>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</si>
  <si>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</si>
  <si>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</si>
  <si>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</si>
  <si>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</si>
  <si>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</si>
  <si>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</si>
  <si>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</si>
  <si>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</si>
  <si>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</si>
  <si>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</si>
  <si>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</si>
  <si>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</si>
  <si>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</si>
  <si>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</si>
  <si>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</si>
  <si>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</si>
  <si>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</si>
  <si>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</si>
  <si>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</si>
  <si>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</si>
  <si>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</si>
  <si>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</si>
  <si>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</si>
  <si>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</si>
  <si>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</si>
  <si>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</si>
  <si>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</si>
  <si>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</si>
  <si>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</si>
  <si>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</si>
  <si>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</si>
  <si>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</si>
  <si>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</si>
  <si>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</si>
  <si>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</si>
  <si>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</si>
  <si>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</si>
  <si>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</si>
  <si>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</si>
  <si>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</si>
  <si>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</si>
  <si>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</si>
  <si>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</si>
  <si>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</si>
  <si>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</si>
  <si>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</si>
  <si>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</si>
  <si>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</si>
  <si>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</si>
  <si>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</si>
  <si>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</si>
  <si>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</si>
  <si>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</si>
  <si>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</si>
  <si>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</si>
  <si>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</si>
  <si>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</si>
  <si>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</si>
  <si>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</si>
  <si>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</si>
  <si>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</si>
  <si>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</si>
  <si>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</si>
  <si>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</si>
  <si>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</si>
  <si>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</si>
  <si>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</si>
  <si>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</si>
  <si>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</si>
  <si>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</si>
  <si>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</si>
  <si>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</si>
  <si>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</si>
  <si>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</si>
  <si>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</si>
  <si>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</si>
  <si>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</si>
  <si>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</si>
  <si>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</si>
  <si>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</si>
  <si>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</si>
  <si>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</si>
  <si>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</si>
  <si>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</si>
  <si>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</si>
  <si>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</si>
  <si>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</si>
  <si>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</si>
  <si>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</si>
  <si>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</si>
  <si>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</si>
  <si>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</si>
  <si>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</si>
  <si>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</si>
  <si>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</si>
  <si>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</si>
  <si>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</si>
  <si>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</si>
  <si>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</si>
  <si>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</si>
  <si>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</si>
  <si>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</si>
  <si>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</si>
  <si>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</si>
  <si>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</si>
  <si>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</si>
  <si>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</si>
  <si>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</si>
  <si>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</si>
  <si>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</si>
  <si>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</si>
  <si>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</si>
  <si>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</si>
  <si>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</si>
  <si>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</si>
  <si>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</si>
  <si>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</si>
  <si>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</si>
  <si>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</si>
  <si>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</si>
  <si>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</si>
  <si>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</si>
  <si>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</si>
  <si>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</si>
  <si>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</si>
  <si>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</si>
  <si>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</si>
  <si>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</si>
  <si>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</si>
  <si>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</si>
  <si>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</si>
  <si>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</si>
  <si>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</si>
  <si>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</si>
  <si>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</si>
  <si>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</si>
  <si>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</si>
  <si>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</si>
  <si>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</si>
  <si>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</si>
  <si>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</si>
  <si>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</si>
  <si>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</si>
  <si>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</si>
  <si>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</si>
  <si>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</si>
  <si>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</si>
  <si>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</si>
  <si>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</si>
  <si>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</si>
  <si>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</si>
  <si>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</si>
  <si>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</si>
  <si>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</si>
  <si>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</si>
  <si>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</si>
  <si>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</si>
  <si>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</si>
  <si>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</si>
  <si>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</si>
  <si>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</si>
  <si>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</si>
  <si>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</si>
  <si>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</si>
  <si>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</si>
  <si>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</si>
  <si>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</si>
  <si>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</si>
  <si>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</si>
  <si>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</si>
  <si>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</si>
  <si>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</si>
  <si>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</si>
  <si>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</si>
  <si>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</si>
  <si>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</si>
  <si>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</si>
  <si>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</si>
  <si>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</si>
  <si>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</si>
  <si>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</si>
  <si>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</si>
  <si>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</si>
  <si>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</si>
  <si>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</si>
  <si>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</si>
  <si>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</si>
  <si>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</si>
  <si>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</si>
  <si>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</si>
  <si>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</si>
  <si>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</si>
  <si>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</si>
  <si>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</si>
  <si>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</si>
  <si>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</si>
  <si>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</si>
  <si>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</si>
  <si>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</si>
  <si>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</si>
  <si>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</si>
  <si>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</si>
  <si>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</si>
  <si>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</si>
  <si>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</si>
  <si>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</si>
  <si>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</si>
  <si>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</si>
  <si>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</si>
  <si>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</si>
  <si>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</si>
  <si>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</si>
  <si>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</si>
  <si>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</si>
  <si>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</si>
  <si>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</si>
  <si>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</si>
  <si>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</si>
  <si>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</si>
  <si>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</si>
  <si>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</si>
  <si>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</si>
  <si>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</si>
  <si>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</si>
  <si>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</si>
  <si>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</si>
  <si>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</si>
  <si>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</si>
  <si>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</si>
  <si>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</si>
  <si>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</si>
  <si>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</si>
  <si>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</si>
  <si>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</si>
  <si>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</si>
  <si>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</si>
  <si>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</si>
  <si>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</si>
  <si>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</si>
  <si>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</si>
  <si>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</si>
  <si>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</si>
  <si>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</si>
  <si>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</si>
  <si>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</si>
  <si>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</si>
  <si>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</si>
  <si>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</si>
  <si>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</si>
  <si>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</si>
  <si>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</si>
  <si>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</si>
  <si>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</si>
  <si>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</si>
  <si>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</si>
  <si>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</si>
  <si>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</si>
  <si>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</si>
  <si>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</si>
  <si>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</si>
  <si>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</si>
  <si>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</si>
  <si>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</si>
  <si>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</si>
  <si>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</si>
  <si>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</si>
  <si>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</si>
  <si>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</si>
  <si>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</si>
  <si>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</si>
  <si>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</si>
  <si>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</si>
  <si>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</si>
  <si>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</si>
  <si>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</si>
  <si>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</si>
  <si>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</si>
  <si>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</si>
  <si>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</si>
  <si>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</si>
  <si>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</si>
  <si>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</si>
  <si>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</si>
  <si>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</si>
  <si>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</si>
  <si>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</si>
  <si>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</si>
  <si>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</si>
  <si>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</si>
  <si>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</si>
  <si>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</si>
  <si>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</si>
  <si>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</si>
  <si>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</si>
  <si>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</si>
  <si>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</si>
  <si>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</si>
  <si>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</si>
  <si>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</si>
  <si>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</si>
  <si>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</si>
  <si>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</si>
  <si>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</si>
  <si>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</si>
  <si>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</si>
  <si>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</si>
  <si>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</si>
  <si>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</si>
  <si>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</si>
  <si>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</si>
  <si>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</si>
  <si>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</si>
  <si>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</si>
  <si>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</si>
  <si>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</si>
  <si>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</si>
  <si>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</si>
  <si>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</si>
  <si>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</si>
  <si>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</si>
  <si>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</si>
  <si>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</si>
  <si>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</si>
  <si>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</si>
  <si>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</si>
  <si>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</si>
  <si>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</si>
  <si>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</si>
  <si>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</si>
  <si>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</si>
  <si>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</si>
  <si>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</si>
  <si>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</si>
  <si>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</si>
  <si>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</si>
  <si>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</si>
  <si>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</si>
  <si>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</si>
  <si>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</si>
  <si>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</si>
  <si>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</si>
  <si>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</si>
  <si>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</si>
  <si>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</si>
  <si>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</si>
  <si>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</si>
  <si>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</si>
  <si>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</si>
  <si>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</si>
  <si>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</si>
  <si>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</si>
  <si>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</si>
  <si>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</si>
  <si>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</si>
  <si>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</si>
  <si>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</si>
  <si>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</si>
  <si>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</si>
  <si>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</si>
  <si>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</si>
  <si>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</si>
  <si>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</si>
  <si>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</si>
  <si>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</si>
  <si>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</si>
  <si>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</si>
  <si>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</si>
  <si>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</si>
  <si>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</si>
  <si>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</si>
  <si>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</si>
  <si>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</si>
  <si>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</si>
  <si>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</si>
  <si>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</si>
  <si>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</si>
  <si>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</si>
  <si>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</si>
  <si>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</si>
  <si>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</si>
  <si>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</si>
  <si>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</si>
  <si>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</si>
  <si>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</si>
  <si>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</si>
  <si>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</si>
  <si>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</si>
  <si>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</si>
  <si>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</si>
  <si>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</si>
  <si>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</si>
  <si>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</si>
  <si>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</si>
  <si>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</si>
  <si>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</si>
  <si>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</si>
  <si>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</si>
  <si>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</si>
  <si>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</si>
  <si>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</si>
  <si>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</si>
  <si>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</si>
  <si>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</si>
  <si>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</si>
  <si>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</si>
  <si>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</si>
  <si>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</si>
  <si>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</si>
  <si>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</si>
  <si>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</si>
  <si>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</si>
  <si>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</si>
  <si>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</si>
  <si>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</si>
  <si>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</si>
  <si>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</si>
  <si>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</si>
  <si>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</si>
  <si>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</si>
  <si>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</si>
  <si>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</si>
  <si>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</si>
  <si>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</si>
  <si>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</si>
  <si>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</si>
  <si>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</si>
  <si>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</si>
  <si>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</si>
  <si>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</si>
  <si>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</si>
  <si>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</si>
  <si>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</si>
  <si>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</si>
  <si>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</si>
  <si>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</si>
  <si>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</si>
  <si>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</si>
  <si>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</si>
  <si>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</si>
  <si>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</si>
  <si>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</si>
  <si>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</si>
  <si>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</si>
  <si>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</si>
  <si>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</si>
  <si>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</si>
  <si>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</si>
  <si>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</si>
  <si>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</si>
  <si>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</si>
  <si>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</si>
  <si>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</si>
  <si>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</si>
  <si>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</si>
  <si>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</si>
  <si>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</si>
  <si>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</si>
  <si>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</si>
  <si>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</si>
  <si>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</si>
  <si>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</si>
  <si>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</si>
  <si>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</si>
  <si>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</si>
  <si>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</si>
  <si>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</si>
  <si>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</si>
  <si>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</si>
  <si>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</si>
  <si>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</si>
  <si>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</si>
  <si>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</si>
  <si>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</si>
  <si>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</si>
  <si>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</si>
  <si>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</si>
  <si>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</si>
  <si>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</si>
  <si>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</si>
  <si>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</si>
  <si>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</si>
  <si>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</si>
  <si>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</si>
  <si>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</si>
  <si>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</si>
  <si>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</si>
  <si>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</si>
  <si>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</si>
  <si>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</si>
  <si>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</si>
  <si>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</si>
  <si>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</si>
  <si>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</si>
  <si>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</si>
  <si>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</si>
  <si>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</si>
  <si>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</si>
  <si>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</si>
  <si>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</si>
  <si>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</si>
  <si>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</si>
  <si>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</si>
  <si>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</si>
  <si>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</si>
  <si>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</si>
  <si>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</si>
  <si>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</si>
  <si>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</si>
  <si>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</si>
  <si>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</si>
  <si>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</si>
  <si>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</si>
  <si>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</si>
  <si>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</si>
  <si>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</si>
  <si>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</si>
  <si>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</si>
  <si>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</si>
  <si>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</si>
  <si>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</si>
  <si>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</si>
  <si>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</si>
  <si>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</si>
  <si>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</si>
  <si>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</si>
  <si>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</si>
  <si>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</si>
  <si>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</si>
  <si>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</si>
  <si>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</si>
  <si>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</si>
  <si>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</si>
  <si>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</si>
  <si>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</si>
  <si>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</si>
  <si>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</si>
  <si>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</si>
  <si>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</si>
  <si>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</si>
  <si>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</si>
  <si>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</si>
  <si>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</si>
  <si>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</si>
  <si>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</si>
  <si>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</si>
  <si>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</si>
  <si>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</si>
  <si>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</si>
  <si>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</si>
  <si>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</si>
  <si>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</si>
  <si>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</si>
  <si>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</si>
  <si>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</si>
  <si>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</si>
  <si>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</si>
  <si>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</si>
  <si>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</si>
  <si>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</si>
  <si>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</si>
  <si>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</si>
  <si>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</si>
  <si>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</si>
  <si>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</si>
  <si>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</si>
  <si>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</si>
  <si>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</si>
  <si>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</si>
  <si>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</si>
  <si>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</si>
  <si>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</si>
  <si>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</si>
  <si>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</si>
  <si>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</si>
  <si>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</si>
  <si>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</si>
  <si>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</si>
  <si>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</si>
  <si>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</si>
  <si>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</si>
  <si>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</si>
  <si>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</si>
  <si>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</si>
  <si>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</si>
  <si>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</si>
  <si>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</si>
  <si>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</si>
  <si>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</si>
  <si>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</si>
  <si>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</si>
  <si>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</si>
  <si>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</si>
  <si>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</si>
  <si>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</si>
  <si>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</si>
  <si>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</si>
  <si>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</si>
  <si>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</si>
  <si>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</si>
  <si>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</si>
  <si>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</si>
  <si>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</si>
  <si>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</si>
  <si>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</si>
  <si>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</si>
  <si>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</si>
  <si>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</si>
  <si>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</si>
  <si>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</si>
  <si>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</si>
  <si>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</si>
  <si>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</si>
  <si>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</si>
  <si>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</si>
  <si>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</si>
  <si>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</si>
  <si>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</si>
  <si>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</si>
  <si>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</si>
  <si>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</si>
  <si>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</si>
  <si>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</si>
  <si>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</si>
  <si>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</si>
  <si>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</si>
  <si>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</si>
  <si>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</si>
  <si>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</si>
  <si>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</si>
  <si>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</si>
  <si>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</si>
  <si>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</si>
  <si>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</si>
  <si>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</si>
  <si>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</si>
  <si>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</si>
  <si>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</si>
  <si>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</si>
  <si>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</si>
  <si>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</si>
  <si>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</si>
  <si>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</si>
  <si>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</si>
  <si>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</si>
  <si>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</si>
  <si>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</si>
  <si>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</si>
  <si>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</si>
  <si>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</si>
  <si>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</si>
  <si>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</si>
  <si>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</si>
  <si>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</si>
  <si>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</si>
  <si>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</si>
  <si>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</si>
  <si>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</si>
  <si>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</si>
  <si>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</si>
  <si>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</si>
  <si>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</si>
  <si>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</si>
  <si>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</si>
  <si>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</si>
  <si>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</si>
  <si>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</si>
  <si>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</si>
  <si>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</si>
  <si>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</si>
  <si>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</si>
  <si>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</si>
  <si>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</si>
  <si>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</si>
  <si>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</si>
  <si>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</si>
  <si>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</si>
  <si>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</si>
  <si>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</si>
  <si>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</si>
  <si>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</si>
  <si>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</si>
  <si>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</si>
  <si>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</si>
  <si>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</si>
  <si>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</si>
  <si>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</si>
  <si>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</si>
  <si>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</si>
  <si>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</si>
  <si>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</si>
  <si>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</si>
  <si>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</si>
  <si>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</si>
  <si>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</si>
  <si>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</si>
  <si>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</si>
  <si>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</si>
  <si>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</si>
  <si>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</si>
  <si>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</si>
  <si>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</si>
  <si>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</si>
  <si>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</si>
  <si>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</si>
  <si>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</si>
  <si>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</si>
  <si>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</si>
  <si>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</si>
  <si>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</si>
  <si>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</si>
  <si>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</si>
  <si>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</si>
  <si>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</si>
  <si>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</si>
  <si>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</si>
  <si>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</si>
  <si>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</si>
  <si>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</si>
  <si>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</si>
  <si>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</si>
  <si>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</si>
  <si>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</si>
  <si>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</si>
  <si>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</si>
  <si>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</si>
  <si>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</si>
  <si>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</si>
  <si>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</si>
  <si>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</si>
  <si>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</si>
  <si>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</si>
  <si>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</si>
  <si>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</si>
  <si>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</si>
  <si>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</si>
  <si>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</si>
  <si>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</si>
  <si>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</si>
  <si>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</si>
  <si>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</si>
  <si>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</si>
  <si>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</si>
  <si>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</si>
  <si>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</si>
  <si>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</si>
  <si>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</si>
  <si>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</si>
  <si>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</si>
  <si>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</si>
  <si>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</si>
  <si>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</si>
  <si>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</si>
  <si>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</si>
  <si>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</si>
  <si>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</si>
  <si>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</si>
  <si>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</si>
  <si>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</si>
  <si>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</si>
  <si>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</si>
  <si>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</si>
  <si>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</si>
  <si>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</si>
  <si>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</si>
  <si>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</si>
  <si>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</si>
  <si>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</si>
  <si>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</si>
  <si>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</si>
  <si>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</si>
  <si>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</si>
  <si>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</si>
  <si>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</si>
  <si>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</si>
  <si>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</si>
  <si>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</si>
  <si>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</si>
  <si>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</si>
  <si>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</si>
  <si>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</si>
  <si>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</si>
  <si>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</si>
  <si>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</si>
  <si>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</si>
  <si>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</si>
  <si>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</si>
  <si>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</si>
  <si>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</si>
  <si>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</si>
  <si>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</si>
  <si>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</si>
  <si>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</si>
  <si>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</si>
  <si>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</si>
  <si>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</si>
  <si>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</si>
  <si>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</si>
  <si>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</si>
  <si>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</si>
  <si>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</si>
  <si>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</si>
  <si>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</si>
  <si>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</si>
  <si>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</si>
  <si>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</si>
  <si>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</si>
  <si>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</si>
  <si>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</si>
  <si>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</si>
  <si>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</si>
  <si>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</si>
  <si>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</si>
  <si>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</si>
  <si>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</si>
  <si>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</si>
  <si>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</si>
  <si>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</si>
  <si>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</si>
  <si>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</si>
  <si>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</si>
  <si>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</si>
  <si>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</si>
  <si>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</si>
  <si>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</si>
  <si>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</si>
  <si>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</si>
  <si>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</si>
  <si>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</si>
  <si>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</si>
  <si>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</si>
  <si>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</si>
  <si>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</si>
  <si>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</si>
  <si>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</si>
  <si>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</si>
  <si>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</si>
  <si>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</si>
  <si>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</si>
  <si>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</si>
  <si>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</si>
  <si>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</si>
  <si>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</si>
  <si>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</si>
  <si>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</si>
  <si>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</si>
  <si>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</si>
  <si>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</si>
  <si>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</si>
  <si>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</si>
  <si>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</si>
  <si>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</si>
  <si>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</si>
  <si>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</si>
  <si>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</si>
  <si>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</si>
  <si>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</si>
  <si>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</si>
  <si>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</si>
  <si>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</si>
  <si>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</si>
  <si>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</si>
  <si>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</si>
  <si>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</si>
  <si>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</si>
  <si>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</si>
  <si>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</si>
  <si>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</si>
  <si>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</si>
  <si>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</si>
  <si>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</si>
  <si>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</si>
  <si>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</si>
  <si>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</si>
  <si>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</si>
  <si>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</si>
  <si>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</si>
  <si>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</si>
  <si>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</si>
  <si>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</si>
  <si>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</si>
  <si>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</si>
  <si>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</si>
  <si>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</si>
  <si>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</si>
  <si>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</si>
  <si>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</si>
  <si>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</si>
  <si>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</si>
  <si>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</si>
  <si>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</si>
  <si>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</si>
  <si>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</si>
  <si>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</si>
  <si>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</si>
  <si>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</si>
  <si>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</si>
  <si>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</si>
  <si>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</si>
  <si>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</si>
  <si>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</si>
  <si>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</si>
  <si>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</si>
  <si>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</si>
  <si>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</si>
  <si>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</si>
  <si>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</si>
  <si>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</si>
  <si>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</si>
  <si>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</si>
  <si>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</si>
  <si>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</si>
  <si>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</si>
  <si>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</si>
  <si>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</si>
  <si>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</si>
  <si>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</si>
  <si>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</si>
  <si>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</si>
  <si>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</si>
  <si>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</si>
  <si>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</si>
  <si>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</si>
  <si>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</si>
  <si>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</si>
  <si>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</si>
  <si>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</si>
  <si>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</si>
  <si>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</si>
  <si>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</si>
  <si>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</si>
  <si>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</si>
  <si>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</si>
  <si>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</si>
  <si>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</si>
  <si>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</si>
  <si>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</si>
  <si>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</si>
  <si>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</si>
  <si>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</si>
  <si>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</si>
  <si>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</si>
  <si>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</si>
  <si>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</si>
  <si>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</si>
  <si>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</si>
  <si>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</si>
  <si>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</si>
  <si>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</si>
  <si>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</si>
  <si>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</si>
  <si>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</si>
  <si>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</si>
  <si>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</si>
  <si>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</si>
  <si>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</si>
  <si>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</si>
  <si>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</si>
  <si>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</si>
  <si>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</si>
  <si>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</si>
  <si>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</si>
  <si>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</si>
  <si>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</si>
  <si>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</si>
  <si>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</si>
  <si>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</si>
  <si>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</si>
  <si>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</si>
  <si>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</si>
  <si>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</si>
  <si>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</si>
  <si>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</si>
  <si>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</si>
  <si>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</si>
  <si>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</si>
  <si>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</si>
  <si>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</si>
  <si>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</si>
  <si>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</si>
  <si>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</si>
  <si>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</si>
  <si>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</si>
  <si>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</si>
  <si>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</si>
  <si>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</si>
  <si>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</si>
  <si>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</si>
  <si>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</si>
  <si>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</si>
  <si>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</si>
  <si>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</si>
  <si>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</si>
  <si>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</si>
  <si>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</si>
  <si>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</si>
  <si>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</si>
  <si>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</si>
  <si>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</si>
  <si>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</si>
  <si>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</si>
  <si>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</si>
  <si>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</si>
  <si>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</si>
  <si>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</si>
  <si>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</si>
  <si>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</si>
  <si>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</si>
  <si>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</si>
  <si>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</si>
  <si>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</si>
  <si>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</si>
  <si>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</si>
  <si>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</si>
  <si>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</si>
  <si>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</si>
  <si>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</si>
  <si>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</si>
  <si>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</si>
  <si>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</si>
  <si>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</si>
  <si>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</si>
  <si>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</si>
  <si>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</si>
  <si>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</si>
  <si>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</si>
  <si>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</si>
  <si>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</si>
  <si>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</si>
  <si>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</si>
  <si>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</si>
  <si>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</si>
  <si>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</si>
  <si>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</si>
  <si>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</si>
  <si>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</si>
  <si>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</si>
  <si>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</si>
  <si>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</si>
  <si>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</si>
  <si>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</si>
  <si>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</si>
  <si>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</si>
  <si>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</si>
  <si>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</si>
  <si>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</si>
  <si>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</si>
  <si>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</si>
  <si>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</si>
  <si>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</si>
  <si>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</si>
  <si>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</si>
  <si>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</si>
  <si>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</si>
  <si>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</si>
  <si>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</si>
  <si>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</si>
  <si>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</si>
  <si>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</si>
  <si>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</si>
  <si>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</si>
  <si>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</si>
  <si>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</si>
  <si>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</si>
  <si>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</si>
  <si>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</si>
  <si>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</si>
  <si>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</si>
  <si>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</si>
  <si>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</si>
  <si>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</si>
  <si>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</si>
  <si>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</si>
  <si>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</si>
  <si>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</si>
  <si>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</si>
  <si>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</si>
  <si>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</si>
  <si>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</si>
  <si>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</si>
  <si>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</si>
  <si>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</si>
  <si>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</si>
  <si>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</si>
  <si>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</si>
  <si>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</si>
  <si>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</si>
  <si>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</si>
  <si>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</si>
  <si>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</si>
  <si>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</si>
  <si>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</si>
  <si>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</si>
  <si>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</si>
  <si>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</si>
  <si>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</si>
  <si>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</si>
  <si>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</si>
  <si>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</si>
  <si>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</si>
  <si>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</si>
  <si>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</si>
  <si>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</si>
  <si>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</si>
  <si>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</si>
  <si>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</si>
  <si>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</si>
  <si>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</si>
  <si>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</si>
  <si>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</si>
  <si>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</si>
  <si>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</si>
  <si>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</si>
  <si>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</si>
  <si>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</si>
  <si>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</si>
  <si>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</si>
  <si>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</si>
  <si>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</si>
  <si>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</si>
  <si>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</si>
  <si>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</si>
  <si>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</si>
  <si>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</si>
  <si>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</si>
  <si>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</si>
  <si>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</si>
  <si>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</si>
  <si>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</si>
  <si>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</si>
  <si>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</si>
  <si>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</si>
  <si>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</si>
  <si>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</si>
  <si>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</si>
  <si>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</si>
  <si>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</si>
  <si>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</si>
  <si>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</si>
  <si>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</si>
  <si>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</si>
  <si>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</si>
  <si>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</si>
  <si>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</si>
  <si>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</si>
  <si>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</si>
  <si>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</si>
  <si>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</si>
  <si>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</si>
  <si>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</si>
  <si>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</si>
  <si>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</si>
  <si>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</si>
  <si>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</si>
  <si>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</si>
  <si>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</si>
  <si>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</si>
  <si>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</si>
  <si>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</si>
  <si>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</si>
  <si>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</si>
  <si>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</si>
  <si>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</si>
  <si>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</si>
  <si>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</si>
  <si>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</si>
  <si>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</si>
  <si>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</si>
  <si>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</si>
  <si>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</si>
  <si>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</si>
  <si>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</si>
  <si>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</si>
  <si>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</si>
  <si>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</si>
  <si>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</si>
  <si>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</si>
  <si>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</si>
  <si>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</si>
  <si>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</si>
  <si>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</si>
  <si>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</si>
  <si>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</si>
  <si>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</si>
  <si>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</si>
  <si>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</si>
  <si>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</si>
  <si>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</si>
  <si>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</si>
  <si>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</si>
  <si>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</si>
  <si>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</si>
  <si>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</si>
  <si>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</si>
  <si>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</si>
  <si>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</si>
  <si>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</si>
  <si>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</si>
  <si>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</si>
  <si>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</si>
  <si>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</si>
  <si>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</si>
  <si>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</si>
  <si>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</si>
  <si>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</si>
  <si>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</si>
  <si>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</si>
  <si>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</si>
  <si>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</si>
  <si>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</si>
  <si>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</si>
  <si>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</si>
  <si>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</si>
  <si>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</si>
  <si>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</si>
  <si>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</si>
  <si>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</si>
  <si>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</si>
  <si>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</si>
  <si>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</si>
  <si>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</si>
  <si>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</si>
  <si>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</si>
  <si>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</si>
  <si>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</si>
  <si>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</si>
  <si>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</si>
  <si>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</si>
  <si>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</si>
  <si>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</si>
  <si>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</si>
  <si>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</si>
  <si>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</si>
  <si>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</si>
  <si>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</si>
  <si>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</si>
  <si>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</si>
  <si>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</si>
  <si>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</si>
  <si>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</si>
  <si>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</si>
  <si>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</si>
  <si>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</si>
  <si>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</si>
  <si>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</si>
  <si>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</si>
  <si>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</si>
  <si>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</si>
  <si>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</si>
  <si>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</si>
  <si>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</si>
  <si>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</si>
  <si>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</si>
  <si>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</si>
  <si>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</si>
  <si>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</si>
  <si>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</si>
  <si>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</si>
  <si>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</si>
  <si>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</si>
  <si>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</si>
  <si>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</si>
  <si>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</si>
  <si>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</si>
  <si>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</si>
  <si>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</si>
  <si>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</si>
  <si>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</si>
  <si>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</si>
  <si>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</si>
  <si>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</si>
  <si>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</si>
  <si>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</si>
  <si>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</si>
  <si>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</si>
  <si>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</si>
  <si>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</si>
  <si>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</si>
  <si>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</si>
  <si>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</si>
  <si>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</si>
  <si>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</si>
  <si>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</si>
  <si>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</si>
  <si>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</si>
  <si>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</si>
  <si>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</si>
  <si>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</si>
  <si>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</si>
  <si>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</si>
  <si>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</si>
  <si>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</si>
  <si>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</si>
  <si>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</si>
  <si>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</si>
  <si>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</si>
  <si>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</si>
  <si>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</si>
  <si>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</si>
  <si>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</si>
  <si>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</si>
  <si>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</si>
  <si>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</si>
  <si>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</si>
  <si>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</si>
  <si>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</si>
  <si>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</si>
  <si>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</si>
  <si>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</si>
  <si>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</si>
  <si>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</si>
  <si>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</si>
  <si>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</si>
  <si>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</si>
  <si>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</si>
  <si>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</si>
  <si>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</si>
  <si>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</si>
  <si>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</si>
  <si>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</si>
  <si>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</si>
  <si>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</si>
  <si>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</si>
  <si>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</si>
  <si>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</si>
  <si>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</si>
  <si>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</si>
  <si>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</si>
  <si>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</si>
  <si>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</si>
  <si>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</si>
  <si>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</si>
  <si>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</si>
  <si>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</si>
  <si>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</si>
  <si>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</si>
  <si>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</si>
  <si>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</si>
  <si>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</si>
  <si>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</si>
  <si>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</si>
  <si>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</si>
  <si>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</si>
  <si>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</si>
  <si>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</si>
  <si>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</si>
  <si>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</si>
  <si>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</si>
  <si>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</si>
  <si>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</si>
  <si>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</si>
  <si>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</si>
  <si>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</si>
  <si>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</si>
  <si>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</si>
  <si>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</si>
  <si>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</si>
  <si>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</si>
  <si>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</si>
  <si>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</si>
  <si>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</si>
  <si>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</si>
  <si>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</si>
  <si>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</si>
  <si>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</si>
  <si>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</si>
  <si>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</si>
  <si>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</si>
  <si>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</si>
  <si>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</si>
  <si>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</si>
  <si>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</si>
  <si>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</si>
  <si>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</si>
  <si>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</si>
  <si>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</si>
  <si>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</si>
  <si>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</si>
  <si>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</si>
  <si>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</si>
  <si>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</si>
  <si>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</si>
  <si>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</si>
  <si>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</si>
  <si>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</si>
  <si>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</si>
  <si>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</si>
  <si>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</si>
  <si>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</si>
  <si>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</si>
  <si>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</si>
  <si>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</si>
  <si>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</si>
  <si>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</si>
  <si>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</si>
  <si>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</si>
  <si>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</si>
  <si>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</si>
  <si>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</si>
  <si>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</si>
  <si>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</si>
  <si>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</si>
  <si>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</si>
  <si>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</si>
  <si>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</si>
  <si>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</si>
  <si>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</si>
  <si>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</si>
  <si>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</si>
  <si>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</si>
  <si>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</si>
  <si>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</si>
  <si>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</si>
  <si>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</si>
  <si>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</si>
  <si>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</si>
  <si>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</si>
  <si>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</si>
  <si>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</si>
  <si>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</si>
  <si>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</si>
  <si>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</si>
  <si>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</si>
  <si>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</si>
  <si>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</si>
  <si>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</si>
  <si>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</si>
  <si>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</si>
  <si>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</si>
  <si>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</si>
  <si>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</si>
  <si>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</si>
  <si>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</si>
  <si>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</si>
  <si>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</si>
  <si>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</si>
  <si>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</si>
  <si>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</si>
  <si>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</si>
  <si>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</si>
  <si>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</si>
  <si>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</si>
  <si>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</si>
  <si>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</si>
  <si>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</si>
  <si>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</si>
  <si>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</si>
  <si>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</si>
  <si>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</si>
  <si>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</si>
  <si>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</si>
  <si>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</si>
  <si>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</si>
  <si>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</si>
  <si>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</si>
  <si>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</si>
  <si>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</si>
  <si>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</si>
  <si>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</si>
  <si>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</si>
  <si>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</si>
  <si>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</si>
  <si>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</si>
  <si>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</si>
  <si>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</si>
  <si>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</si>
  <si>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</si>
  <si>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</si>
  <si>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</si>
  <si>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</si>
  <si>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</si>
  <si>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</si>
  <si>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</si>
  <si>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</si>
  <si>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</si>
  <si>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</si>
  <si>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</si>
  <si>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</si>
  <si>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</si>
  <si>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</si>
  <si>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</si>
  <si>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</si>
  <si>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</si>
  <si>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</si>
  <si>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</si>
  <si>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</si>
  <si>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</si>
  <si>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</si>
  <si>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</si>
  <si>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</si>
  <si>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</si>
  <si>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</si>
  <si>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</si>
  <si>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</si>
  <si>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</si>
  <si>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</si>
  <si>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</si>
  <si>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</si>
  <si>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</si>
  <si>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</si>
  <si>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</si>
  <si>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</si>
  <si>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</si>
  <si>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</si>
  <si>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</si>
  <si>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</si>
  <si>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</si>
  <si>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</si>
  <si>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</si>
  <si>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</si>
  <si>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</si>
  <si>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</si>
  <si>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</si>
  <si>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</si>
  <si>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</si>
  <si>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</si>
  <si>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</si>
  <si>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</si>
  <si>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</si>
  <si>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</si>
  <si>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</si>
  <si>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</si>
  <si>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</si>
  <si>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</si>
  <si>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</si>
  <si>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</si>
  <si>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</si>
  <si>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</si>
  <si>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</si>
  <si>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</si>
  <si>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</si>
  <si>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</si>
  <si>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</si>
  <si>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</si>
  <si>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</si>
  <si>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</si>
  <si>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</si>
  <si>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</si>
  <si>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</si>
  <si>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</si>
  <si>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</si>
  <si>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</si>
  <si>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</si>
  <si>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</si>
  <si>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</si>
  <si>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</si>
  <si>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</si>
  <si>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</si>
  <si>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</si>
  <si>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</si>
  <si>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</si>
  <si>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</si>
  <si>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</si>
  <si>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</si>
  <si>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</si>
  <si>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</si>
  <si>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</si>
  <si>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</si>
  <si>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</si>
  <si>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</si>
  <si>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</si>
  <si>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</si>
  <si>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</si>
  <si>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</si>
  <si>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</si>
  <si>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</si>
  <si>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</si>
  <si>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</si>
  <si>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</si>
  <si>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</si>
  <si>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</si>
  <si>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</si>
  <si>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</si>
  <si>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</si>
  <si>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</si>
  <si>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</si>
  <si>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</si>
  <si>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</si>
  <si>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</si>
  <si>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</si>
  <si>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</si>
  <si>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</si>
  <si>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</si>
  <si>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</si>
  <si>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</si>
  <si>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</si>
  <si>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</si>
  <si>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</si>
  <si>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</si>
  <si>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</si>
  <si>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</si>
  <si>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</si>
  <si>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</si>
  <si>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</si>
  <si>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</si>
  <si>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</si>
  <si>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</si>
  <si>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</si>
  <si>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</si>
  <si>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</si>
  <si>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</si>
  <si>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</si>
  <si>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</si>
  <si>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</si>
  <si>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</si>
  <si>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</si>
  <si>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</si>
  <si>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</si>
  <si>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</si>
  <si>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</si>
  <si>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</si>
  <si>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</si>
  <si>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</si>
  <si>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</si>
  <si>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</si>
  <si>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</si>
  <si>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</si>
  <si>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</si>
  <si>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</si>
  <si>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</si>
  <si>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</si>
  <si>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</si>
  <si>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</si>
  <si>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</si>
  <si>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</si>
  <si>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</si>
  <si>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</si>
  <si>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</si>
  <si>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</si>
  <si>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</si>
  <si>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</si>
  <si>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</si>
  <si>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</si>
  <si>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</si>
  <si>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</si>
  <si>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</si>
  <si>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</si>
  <si>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</si>
  <si>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</si>
  <si>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</si>
  <si>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</si>
  <si>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</si>
  <si>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</si>
  <si>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</si>
  <si>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</si>
  <si>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</si>
  <si>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</si>
  <si>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</si>
  <si>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</si>
  <si>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</si>
  <si>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</si>
  <si>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</si>
  <si>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</si>
  <si>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</si>
  <si>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</si>
  <si>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</si>
  <si>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</si>
  <si>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</si>
  <si>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</si>
  <si>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</si>
  <si>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</si>
  <si>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</si>
  <si>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</si>
  <si>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</si>
  <si>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</si>
  <si>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</si>
  <si>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</si>
  <si>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</si>
  <si>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</si>
  <si>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</si>
  <si>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</si>
  <si>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</si>
  <si>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</si>
  <si>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</si>
  <si>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</si>
  <si>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</si>
  <si>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</si>
  <si>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</si>
  <si>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</si>
  <si>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</si>
  <si>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</si>
  <si>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</si>
  <si>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</si>
  <si>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</si>
  <si>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</si>
  <si>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</si>
  <si>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</si>
  <si>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</si>
  <si>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</si>
  <si>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</si>
  <si>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</si>
  <si>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</si>
  <si>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</si>
  <si>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</si>
  <si>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</si>
  <si>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</si>
  <si>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</si>
  <si>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</si>
  <si>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</si>
  <si>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</si>
  <si>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</si>
  <si>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</si>
  <si>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</si>
  <si>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</si>
  <si>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</si>
  <si>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</si>
  <si>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</si>
  <si>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</si>
  <si>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</si>
  <si>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</si>
  <si>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</si>
  <si>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</si>
  <si>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</si>
  <si>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</si>
  <si>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</si>
  <si>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</si>
  <si>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</si>
  <si>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</si>
  <si>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</si>
  <si>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</si>
  <si>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</si>
  <si>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</si>
  <si>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</si>
  <si>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</si>
  <si>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</si>
  <si>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</si>
  <si>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</si>
  <si>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</si>
  <si>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</si>
  <si>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</si>
  <si>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</si>
  <si>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</si>
  <si>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</si>
  <si>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</si>
  <si>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</si>
  <si>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</si>
  <si>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</si>
  <si>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</si>
  <si>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</si>
  <si>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</si>
  <si>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</si>
  <si>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</si>
  <si>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</si>
  <si>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</si>
  <si>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</si>
  <si>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</si>
  <si>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</si>
  <si>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</si>
  <si>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</si>
  <si>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</si>
  <si>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</si>
  <si>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</si>
  <si>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</si>
  <si>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</si>
  <si>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</si>
  <si>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</si>
  <si>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</si>
  <si>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</si>
  <si>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</si>
  <si>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</si>
  <si>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</si>
  <si>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</si>
  <si>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</si>
  <si>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</si>
  <si>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</si>
  <si>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</si>
  <si>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</si>
  <si>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</si>
  <si>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</si>
  <si>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</si>
  <si>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</si>
  <si>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</si>
  <si>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</si>
  <si>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</si>
  <si>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</si>
  <si>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</si>
  <si>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</si>
  <si>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</si>
  <si>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</si>
  <si>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</si>
  <si>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</si>
  <si>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</si>
  <si>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</si>
  <si>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</si>
  <si>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</si>
  <si>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</si>
  <si>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</si>
  <si>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</si>
  <si>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</si>
  <si>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</si>
  <si>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</si>
  <si>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</si>
  <si>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</si>
  <si>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</si>
  <si>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</si>
  <si>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</si>
  <si>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</si>
  <si>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</si>
  <si>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</si>
  <si>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</si>
  <si>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</si>
  <si>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</si>
  <si>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</si>
  <si>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</si>
  <si>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</si>
  <si>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</si>
  <si>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</si>
  <si>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</si>
  <si>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</si>
  <si>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</si>
  <si>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</si>
  <si>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</si>
  <si>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</si>
  <si>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</si>
  <si>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</si>
  <si>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</si>
  <si>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</si>
  <si>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</si>
  <si>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</si>
  <si>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</si>
  <si>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</si>
  <si>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</si>
  <si>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</si>
  <si>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</si>
  <si>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</si>
  <si>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</si>
  <si>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</si>
  <si>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</si>
  <si>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</si>
  <si>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</si>
  <si>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</si>
  <si>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</si>
  <si>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</si>
  <si>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</si>
  <si>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</si>
  <si>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</si>
  <si>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</si>
  <si>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</si>
  <si>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</si>
  <si>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</si>
  <si>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</si>
  <si>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</si>
  <si>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</si>
  <si>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</si>
  <si>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</si>
  <si>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</si>
  <si>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</si>
  <si>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</si>
  <si>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</si>
  <si>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</si>
  <si>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</si>
  <si>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</si>
  <si>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</si>
  <si>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</si>
  <si>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</si>
  <si>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</si>
  <si>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</si>
  <si>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</si>
  <si>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</si>
  <si>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</si>
  <si>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</si>
  <si>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</si>
  <si>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</si>
  <si>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</si>
  <si>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</si>
  <si>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</si>
  <si>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</si>
  <si>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</si>
  <si>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</si>
  <si>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</si>
  <si>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</si>
  <si>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</si>
  <si>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</si>
  <si>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</si>
  <si>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</si>
  <si>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</si>
  <si>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</si>
  <si>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</si>
  <si>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</si>
  <si>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</si>
  <si>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</si>
  <si>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</si>
  <si>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</si>
  <si>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</si>
  <si>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</si>
  <si>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</si>
  <si>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</si>
  <si>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</si>
  <si>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</si>
  <si>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</si>
  <si>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</si>
  <si>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</si>
  <si>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</si>
  <si>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</si>
  <si>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</si>
  <si>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</si>
  <si>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</si>
  <si>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</si>
  <si>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</si>
  <si>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</si>
  <si>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</si>
  <si>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</si>
  <si>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</si>
  <si>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</si>
  <si>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</si>
  <si>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</si>
  <si>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</si>
  <si>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</si>
  <si>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</si>
  <si>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</si>
  <si>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</si>
  <si>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</si>
  <si>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</si>
  <si>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</si>
  <si>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</si>
  <si>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</si>
  <si>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</si>
  <si>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</si>
  <si>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</si>
  <si>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</si>
  <si>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</si>
  <si>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</si>
  <si>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</si>
  <si>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</si>
  <si>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</si>
  <si>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</si>
  <si>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</si>
  <si>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</si>
  <si>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</si>
  <si>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</si>
  <si>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</si>
  <si>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</si>
  <si>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</si>
  <si>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</si>
  <si>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</si>
  <si>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</si>
  <si>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</si>
  <si>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</si>
  <si>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</si>
  <si>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</si>
  <si>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</si>
  <si>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</si>
  <si>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</si>
  <si>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</si>
  <si>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</si>
  <si>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</si>
  <si>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</si>
  <si>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</si>
  <si>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</si>
  <si>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</si>
  <si>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</si>
  <si>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</si>
  <si>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</si>
  <si>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</si>
  <si>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</si>
  <si>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</si>
  <si>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</si>
  <si>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</si>
  <si>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</si>
  <si>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</si>
  <si>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</si>
  <si>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</si>
  <si>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</si>
  <si>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</si>
  <si>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</si>
  <si>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</si>
  <si>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</si>
  <si>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</si>
  <si>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</si>
  <si>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</si>
  <si>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</si>
  <si>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</si>
  <si>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</si>
  <si>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</si>
  <si>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</si>
  <si>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</si>
  <si>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</si>
  <si>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</si>
  <si>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</si>
  <si>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</si>
  <si>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</si>
  <si>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</si>
  <si>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</si>
  <si>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</si>
  <si>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</si>
  <si>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</si>
  <si>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</si>
  <si>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</si>
  <si>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</si>
  <si>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</si>
  <si>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</si>
  <si>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</si>
  <si>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</si>
  <si>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</si>
  <si>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</si>
  <si>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</si>
  <si>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</si>
  <si>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</si>
  <si>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</si>
  <si>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</si>
  <si>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</si>
  <si>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</si>
  <si>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</si>
  <si>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</si>
  <si>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</si>
  <si>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</si>
  <si>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</si>
  <si>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</si>
  <si>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</si>
  <si>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</si>
  <si>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</si>
  <si>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</si>
  <si>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</si>
  <si>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</si>
  <si>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</si>
  <si>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</si>
  <si>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</si>
  <si>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</si>
  <si>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</si>
  <si>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</si>
  <si>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</si>
  <si>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</si>
  <si>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</si>
  <si>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</si>
  <si>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</si>
  <si>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</si>
  <si>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</si>
  <si>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</si>
  <si>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</si>
  <si>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</si>
  <si>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</si>
  <si>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</si>
  <si>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</si>
  <si>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</si>
  <si>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</si>
  <si>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</si>
  <si>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</si>
  <si>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</si>
  <si>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</si>
  <si>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</si>
  <si>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</si>
  <si>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</si>
  <si>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</si>
  <si>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</si>
  <si>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</si>
  <si>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</si>
  <si>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</si>
  <si>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</si>
  <si>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</si>
  <si>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</si>
  <si>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</si>
  <si>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</si>
  <si>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</si>
  <si>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</si>
  <si>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</si>
  <si>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</si>
  <si>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</si>
  <si>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</si>
  <si>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</si>
  <si>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</si>
  <si>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</si>
  <si>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</si>
  <si>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</si>
  <si>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</si>
  <si>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</si>
  <si>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</si>
  <si>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</si>
  <si>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</si>
  <si>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</si>
  <si>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</si>
  <si>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</si>
  <si>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</si>
  <si>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</si>
  <si>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</si>
  <si>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</si>
  <si>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</si>
  <si>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</si>
  <si>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</si>
  <si>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</si>
  <si>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</si>
  <si>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</si>
  <si>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</si>
  <si>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</si>
  <si>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</si>
  <si>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</si>
  <si>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</si>
  <si>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</si>
  <si>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</si>
  <si>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</si>
  <si>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</si>
  <si>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</si>
  <si>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</si>
  <si>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</si>
  <si>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</si>
  <si>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</si>
  <si>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</si>
  <si>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</si>
  <si>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</si>
  <si>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</si>
  <si>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</si>
  <si>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</si>
  <si>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</si>
  <si>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</si>
  <si>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</si>
  <si>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</si>
  <si>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</si>
  <si>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</si>
  <si>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</si>
  <si>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</si>
  <si>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</si>
  <si>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</si>
  <si>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</si>
  <si>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</si>
  <si>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</si>
  <si>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</si>
  <si>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</si>
  <si>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</si>
  <si>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</si>
  <si>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</si>
  <si>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</si>
  <si>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</si>
  <si>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</si>
  <si>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</si>
  <si>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</si>
  <si>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</si>
  <si>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</si>
  <si>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</si>
  <si>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</si>
  <si>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</si>
  <si>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</si>
  <si>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</si>
  <si>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</si>
  <si>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</si>
  <si>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</si>
  <si>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</si>
  <si>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</si>
  <si>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</si>
  <si>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</si>
  <si>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</si>
  <si>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</si>
  <si>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</si>
  <si>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</si>
  <si>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</si>
  <si>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</si>
  <si>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</si>
  <si>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</si>
  <si>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</si>
  <si>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</si>
  <si>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</si>
  <si>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</si>
  <si>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</si>
  <si>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</si>
  <si>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</si>
  <si>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</si>
  <si>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</si>
  <si>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</si>
  <si>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</si>
  <si>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</si>
  <si>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</si>
  <si>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</si>
  <si>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</si>
  <si>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</si>
  <si>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</si>
  <si>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</si>
  <si>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</si>
  <si>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</si>
  <si>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</si>
  <si>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</si>
  <si>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</si>
  <si>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</si>
  <si>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</si>
  <si>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</si>
  <si>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</si>
  <si>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</si>
  <si>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</si>
  <si>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</si>
  <si>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</si>
  <si>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</si>
  <si>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</si>
  <si>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</si>
  <si>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</si>
  <si>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</si>
  <si>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</si>
  <si>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</si>
  <si>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</si>
  <si>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</si>
  <si>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</si>
  <si>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</si>
  <si>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</si>
  <si>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</si>
  <si>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</si>
  <si>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</si>
  <si>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</si>
  <si>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</si>
  <si>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</si>
  <si>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</si>
  <si>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</si>
  <si>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</si>
  <si>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</si>
  <si>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</si>
  <si>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</si>
  <si>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</si>
  <si>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</si>
  <si>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</si>
  <si>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</si>
  <si>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</si>
  <si>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</si>
  <si>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</si>
  <si>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</si>
  <si>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</si>
  <si>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</si>
  <si>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</si>
  <si>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</si>
  <si>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</si>
  <si>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</si>
  <si>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</si>
  <si>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</si>
  <si>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</si>
  <si>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</si>
  <si>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</si>
  <si>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</si>
  <si>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</si>
  <si>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</si>
  <si>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</si>
  <si>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</si>
  <si>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</si>
  <si>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</si>
  <si>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</si>
  <si>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</si>
  <si>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</si>
  <si>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</si>
  <si>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</si>
  <si>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</si>
  <si>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</si>
  <si>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</si>
  <si>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</si>
  <si>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</si>
  <si>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</si>
  <si>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</si>
  <si>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</si>
  <si>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</si>
  <si>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</si>
  <si>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</si>
  <si>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</si>
  <si>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</si>
  <si>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</si>
  <si>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</si>
  <si>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</si>
  <si>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</si>
  <si>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</si>
  <si>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</si>
  <si>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</si>
  <si>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</si>
  <si>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</si>
  <si>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</si>
  <si>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</si>
  <si>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</si>
  <si>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</si>
  <si>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</si>
  <si>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</si>
  <si>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</si>
  <si>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</si>
  <si>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</si>
  <si>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</si>
  <si>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</si>
  <si>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</si>
  <si>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</si>
  <si>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</si>
  <si>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</si>
  <si>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</si>
  <si>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</si>
  <si>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</si>
  <si>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</si>
  <si>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</si>
  <si>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</si>
  <si>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</si>
  <si>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</si>
  <si>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</si>
  <si>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</si>
  <si>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</si>
  <si>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</si>
  <si>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</si>
  <si>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</si>
  <si>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</si>
  <si>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</si>
  <si>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</si>
  <si>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</si>
  <si>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</si>
  <si>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</si>
  <si>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</si>
  <si>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</si>
  <si>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</si>
  <si>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</si>
  <si>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</si>
  <si>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</si>
  <si>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</si>
  <si>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</si>
  <si>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</si>
  <si>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</si>
  <si>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</si>
  <si>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</si>
  <si>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</si>
  <si>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</si>
  <si>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</si>
  <si>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</si>
  <si>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</si>
  <si>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</si>
  <si>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</si>
  <si>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</si>
  <si>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</si>
  <si>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</si>
  <si>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</si>
  <si>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</si>
  <si>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</si>
  <si>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</si>
  <si>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</si>
  <si>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</si>
  <si>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</si>
  <si>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</si>
  <si>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</si>
  <si>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</si>
  <si>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</si>
  <si>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</si>
  <si>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</si>
  <si>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</si>
  <si>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</si>
  <si>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</si>
  <si>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</si>
  <si>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</si>
  <si>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</si>
  <si>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</si>
  <si>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</si>
  <si>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</si>
  <si>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</si>
  <si>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</si>
  <si>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</si>
  <si>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</si>
  <si>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</si>
  <si>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</si>
  <si>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</si>
  <si>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</si>
  <si>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</si>
  <si>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</si>
  <si>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</si>
  <si>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</si>
  <si>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</si>
  <si>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</si>
  <si>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</si>
  <si>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</si>
  <si>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</si>
  <si>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</si>
  <si>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</si>
  <si>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</si>
  <si>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</si>
  <si>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</si>
  <si>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</si>
  <si>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</si>
  <si>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</si>
  <si>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</si>
  <si>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</si>
  <si>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</si>
  <si>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</si>
  <si>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</si>
  <si>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</si>
  <si>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</si>
  <si>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</si>
  <si>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</si>
  <si>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</si>
  <si>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</si>
  <si>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</si>
  <si>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</si>
  <si>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</si>
  <si>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</si>
  <si>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</si>
  <si>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</si>
  <si>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</si>
  <si>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</si>
  <si>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</si>
  <si>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</si>
  <si>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</si>
  <si>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</si>
  <si>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</si>
  <si>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</si>
  <si>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</si>
  <si>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</si>
  <si>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</si>
  <si>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</si>
  <si>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</si>
  <si>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</si>
  <si>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</si>
  <si>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</si>
  <si>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</si>
  <si>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</si>
  <si>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</si>
  <si>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</si>
  <si>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</si>
  <si>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</si>
  <si>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</si>
  <si>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</si>
  <si>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</si>
  <si>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</si>
  <si>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</si>
  <si>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</si>
  <si>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</si>
  <si>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</si>
  <si>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</si>
  <si>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</si>
  <si>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</si>
  <si>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</si>
  <si>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</si>
  <si>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</si>
  <si>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</si>
  <si>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</si>
  <si>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</si>
  <si>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</si>
  <si>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</si>
  <si>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</si>
  <si>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</si>
  <si>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</si>
  <si>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</si>
  <si>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</si>
  <si>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</si>
  <si>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</si>
  <si>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</si>
  <si>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</si>
  <si>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</si>
  <si>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</si>
  <si>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</si>
  <si>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</si>
  <si>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</si>
  <si>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</si>
  <si>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</si>
  <si>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</si>
  <si>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</si>
  <si>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</si>
  <si>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</si>
  <si>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</si>
  <si>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</si>
  <si>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</si>
  <si>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</si>
  <si>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</si>
  <si>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</si>
  <si>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</si>
  <si>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</si>
  <si>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</si>
  <si>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</si>
  <si>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</si>
  <si>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</si>
  <si>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</si>
  <si>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</si>
  <si>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</si>
  <si>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</si>
  <si>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</si>
  <si>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</si>
  <si>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</si>
  <si>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</si>
  <si>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</si>
  <si>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</si>
  <si>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</si>
  <si>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</si>
  <si>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</si>
  <si>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</si>
  <si>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</si>
  <si>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</si>
  <si>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</si>
  <si>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</si>
  <si>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</si>
  <si>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</si>
  <si>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</si>
  <si>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</si>
  <si>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</si>
  <si>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</si>
  <si>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</si>
  <si>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</si>
  <si>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</si>
  <si>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</si>
  <si>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</si>
  <si>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</si>
  <si>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</si>
  <si>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</si>
  <si>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</si>
  <si>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</si>
  <si>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</si>
  <si>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</si>
  <si>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</si>
  <si>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</si>
  <si>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</si>
  <si>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</si>
  <si>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</si>
  <si>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</si>
  <si>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</si>
  <si>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</si>
  <si>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</si>
  <si>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</si>
  <si>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</si>
  <si>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</si>
  <si>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</si>
  <si>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</si>
  <si>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</si>
  <si>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</si>
  <si>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</si>
  <si>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</si>
  <si>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</si>
  <si>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</si>
  <si>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</si>
  <si>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</si>
  <si>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</si>
  <si>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</si>
  <si>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</si>
  <si>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</si>
  <si>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</si>
  <si>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</si>
  <si>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</si>
  <si>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</si>
  <si>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</si>
  <si>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</si>
  <si>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</si>
  <si>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</si>
  <si>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</si>
  <si>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</si>
  <si>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</si>
  <si>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</si>
  <si>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</si>
  <si>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</si>
  <si>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</si>
  <si>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</si>
  <si>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</si>
  <si>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</si>
  <si>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</si>
  <si>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</si>
  <si>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</si>
  <si>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</si>
  <si>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</si>
  <si>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</si>
  <si>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</si>
  <si>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</si>
  <si>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</si>
  <si>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</si>
  <si>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</si>
  <si>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</si>
  <si>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</si>
  <si>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</si>
  <si>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</si>
  <si>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</si>
  <si>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</si>
  <si>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</si>
  <si>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</si>
  <si>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</si>
  <si>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</si>
  <si>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</si>
  <si>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</si>
  <si>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</si>
  <si>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</si>
  <si>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</si>
  <si>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</si>
  <si>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</si>
  <si>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</si>
  <si>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</si>
  <si>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</si>
  <si>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</si>
  <si>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</si>
  <si>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</si>
  <si>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</si>
  <si>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</si>
  <si>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</si>
  <si>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</si>
  <si>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</si>
  <si>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</si>
  <si>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</si>
  <si>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</si>
  <si>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</si>
  <si>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</si>
  <si>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</si>
  <si>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</si>
  <si>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</si>
  <si>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</si>
  <si>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</si>
  <si>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</si>
  <si>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</si>
  <si>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</si>
  <si>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</si>
  <si>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</si>
  <si>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</si>
  <si>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</si>
  <si>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</si>
  <si>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</si>
  <si>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</si>
  <si>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</si>
  <si>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</si>
  <si>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</si>
  <si>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</si>
  <si>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</si>
  <si>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</si>
  <si>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</si>
  <si>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</si>
  <si>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</si>
  <si>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</si>
  <si>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</si>
  <si>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</si>
  <si>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</si>
  <si>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</si>
  <si>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</si>
  <si>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</si>
  <si>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</si>
  <si>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</si>
  <si>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</si>
  <si>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</si>
  <si>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</si>
  <si>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</si>
  <si>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</si>
  <si>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</si>
  <si>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</si>
  <si>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</si>
  <si>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</si>
  <si>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</si>
  <si>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</si>
  <si>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</si>
  <si>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</si>
  <si>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</si>
  <si>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</si>
  <si>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</si>
  <si>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</si>
  <si>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</si>
  <si>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</si>
  <si>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</si>
  <si>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</si>
  <si>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</si>
  <si>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</si>
  <si>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</si>
  <si>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</si>
  <si>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</si>
  <si>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</si>
  <si>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</si>
  <si>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</si>
  <si>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</si>
  <si>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</si>
  <si>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</si>
  <si>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</si>
  <si>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</si>
  <si>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</si>
  <si>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</si>
  <si>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</si>
  <si>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</si>
  <si>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</si>
  <si>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</si>
  <si>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</si>
  <si>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</si>
  <si>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</si>
  <si>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</si>
  <si>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</si>
  <si>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</si>
  <si>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</si>
  <si>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</si>
  <si>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</si>
  <si>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</si>
  <si>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</si>
  <si>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</si>
  <si>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</si>
  <si>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</si>
  <si>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</si>
  <si>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</si>
  <si>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</si>
  <si>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</si>
  <si>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</si>
  <si>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</si>
  <si>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</si>
  <si>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</si>
  <si>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</si>
  <si>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</si>
  <si>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</si>
  <si>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</si>
  <si>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</si>
  <si>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</si>
  <si>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</si>
  <si>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</si>
  <si>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</si>
  <si>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</si>
  <si>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</si>
  <si>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</si>
  <si>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</si>
  <si>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</si>
  <si>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</si>
  <si>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</si>
  <si>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</si>
  <si>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</si>
  <si>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</si>
  <si>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</si>
  <si>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</si>
  <si>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</si>
  <si>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</si>
  <si>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</si>
  <si>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</si>
  <si>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</si>
  <si>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</si>
  <si>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</si>
  <si>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</si>
  <si>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</si>
  <si>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</si>
  <si>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</si>
  <si>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</si>
  <si>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</si>
  <si>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</si>
  <si>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</si>
  <si>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</si>
  <si>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</si>
  <si>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</si>
  <si>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</si>
  <si>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</si>
  <si>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</si>
  <si>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</si>
  <si>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</si>
  <si>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</si>
  <si>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</si>
  <si>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</si>
  <si>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</si>
  <si>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</si>
  <si>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</si>
  <si>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</si>
  <si>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</si>
  <si>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</si>
  <si>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</si>
  <si>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</si>
  <si>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</si>
  <si>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</si>
  <si>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</si>
  <si>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</si>
  <si>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</si>
  <si>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</si>
  <si>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</si>
  <si>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</si>
  <si>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</si>
  <si>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</si>
  <si>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</si>
  <si>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</si>
  <si>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</si>
  <si>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</si>
  <si>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</si>
  <si>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</si>
  <si>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</si>
  <si>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</si>
  <si>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</si>
  <si>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</si>
  <si>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</si>
  <si>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</si>
  <si>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</si>
  <si>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</si>
  <si>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</si>
  <si>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</si>
  <si>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</si>
  <si>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</si>
  <si>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</si>
  <si>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</si>
  <si>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</si>
  <si>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</si>
  <si>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</si>
  <si>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</si>
  <si>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</si>
  <si>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</si>
  <si>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</si>
  <si>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</si>
  <si>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</si>
  <si>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</si>
  <si>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</si>
  <si>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</si>
  <si>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</si>
  <si>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</si>
  <si>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</si>
  <si>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</si>
  <si>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</si>
  <si>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</si>
  <si>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</si>
  <si>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</si>
  <si>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</si>
  <si>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</si>
  <si>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</si>
  <si>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</si>
  <si>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</si>
  <si>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</si>
  <si>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</si>
  <si>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</si>
  <si>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</si>
  <si>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</si>
  <si>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</si>
  <si>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</si>
  <si>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</si>
  <si>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</si>
  <si>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</si>
  <si>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</si>
  <si>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</si>
  <si>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</si>
  <si>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</si>
  <si>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</si>
  <si>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</si>
  <si>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</si>
  <si>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</si>
  <si>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</si>
  <si>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</si>
  <si>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</si>
  <si>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</si>
  <si>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</si>
  <si>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</si>
  <si>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</si>
  <si>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</si>
  <si>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</si>
  <si>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</si>
  <si>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</si>
  <si>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</si>
  <si>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</si>
  <si>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</si>
  <si>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</si>
  <si>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</si>
  <si>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</si>
  <si>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</si>
  <si>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</si>
  <si>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</si>
  <si>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</si>
  <si>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</si>
  <si>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</si>
  <si>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</si>
  <si>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</si>
  <si>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</si>
  <si>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</si>
  <si>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</si>
  <si>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</si>
  <si>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</si>
  <si>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</si>
  <si>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</si>
  <si>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</si>
  <si>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</si>
  <si>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</si>
  <si>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</si>
  <si>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</si>
  <si>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</si>
  <si>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</si>
  <si>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</si>
  <si>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</si>
  <si>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</si>
  <si>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</si>
  <si>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</si>
  <si>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</si>
  <si>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</si>
  <si>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</si>
  <si>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</si>
  <si>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</si>
  <si>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</si>
  <si>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</si>
  <si>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</si>
  <si>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</si>
  <si>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</si>
  <si>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</si>
  <si>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</si>
  <si>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</si>
  <si>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</si>
  <si>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</si>
  <si>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</si>
  <si>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</si>
  <si>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</si>
  <si>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</si>
  <si>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</si>
  <si>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</si>
  <si>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</si>
  <si>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</si>
  <si>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</si>
  <si>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</si>
  <si>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</si>
  <si>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</si>
  <si>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</si>
  <si>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</si>
  <si>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</si>
  <si>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</si>
  <si>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</si>
  <si>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</si>
  <si>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</si>
  <si>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</si>
  <si>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</si>
  <si>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</si>
  <si>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</si>
  <si>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</si>
  <si>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</si>
  <si>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</si>
  <si>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</si>
  <si>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</si>
  <si>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</si>
  <si>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</si>
  <si>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</si>
  <si>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</si>
  <si>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</si>
  <si>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</si>
  <si>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</si>
  <si>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</si>
  <si>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</si>
  <si>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</si>
  <si>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</si>
  <si>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</si>
  <si>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</si>
  <si>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</si>
  <si>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</si>
  <si>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</si>
  <si>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</si>
  <si>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</si>
  <si>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</si>
  <si>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</si>
  <si>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</si>
  <si>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</si>
  <si>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</si>
  <si>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</si>
  <si>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</si>
  <si>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</si>
  <si>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</si>
  <si>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</si>
  <si>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</si>
  <si>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</si>
  <si>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</si>
  <si>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</si>
  <si>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</si>
  <si>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</si>
  <si>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</si>
  <si>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</si>
  <si>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</si>
  <si>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</si>
  <si>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</si>
  <si>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</si>
  <si>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</si>
  <si>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</si>
  <si>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</si>
  <si>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</si>
  <si>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</si>
  <si>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</si>
  <si>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</si>
  <si>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</si>
  <si>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</si>
  <si>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</si>
  <si>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</si>
  <si>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</si>
  <si>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</si>
  <si>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</si>
  <si>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</si>
  <si>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</si>
  <si>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</si>
  <si>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</si>
  <si>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</si>
  <si>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</si>
  <si>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</si>
  <si>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</si>
  <si>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</si>
  <si>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</si>
  <si>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</si>
  <si>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</si>
  <si>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</si>
  <si>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</si>
  <si>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</si>
  <si>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</si>
  <si>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</si>
  <si>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</si>
  <si>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</si>
  <si>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</si>
  <si>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</si>
  <si>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</si>
  <si>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</si>
  <si>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</si>
  <si>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</si>
  <si>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</si>
  <si>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</si>
  <si>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</si>
  <si>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</si>
  <si>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</si>
  <si>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</si>
  <si>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</si>
  <si>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</si>
  <si>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</si>
  <si>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</si>
  <si>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</si>
  <si>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</si>
  <si>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</si>
  <si>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</si>
  <si>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</si>
  <si>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</si>
  <si>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</si>
  <si>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</si>
  <si>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</si>
  <si>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</si>
  <si>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</si>
  <si>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</si>
  <si>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</si>
  <si>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</si>
  <si>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</si>
  <si>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</si>
  <si>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</si>
  <si>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</si>
  <si>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</si>
  <si>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</si>
  <si>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</si>
  <si>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</si>
  <si>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</si>
  <si>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</si>
  <si>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</si>
  <si>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</si>
  <si>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</si>
  <si>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</si>
  <si>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</si>
  <si>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</si>
  <si>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</si>
  <si>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</si>
  <si>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</si>
  <si>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</si>
  <si>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</si>
  <si>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</si>
  <si>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</si>
  <si>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</si>
  <si>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</si>
  <si>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</si>
  <si>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</si>
  <si>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</si>
  <si>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</si>
  <si>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</si>
  <si>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</si>
  <si>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</si>
  <si>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</si>
  <si>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</si>
  <si>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</si>
  <si>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</si>
  <si>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</si>
  <si>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</si>
  <si>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</si>
  <si>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</si>
  <si>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</si>
  <si>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</si>
  <si>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</si>
  <si>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</si>
  <si>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</si>
  <si>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</si>
  <si>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</si>
  <si>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</si>
  <si>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</si>
  <si>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</si>
  <si>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</si>
  <si>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</si>
  <si>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</si>
  <si>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</si>
  <si>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</si>
  <si>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</si>
  <si>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</si>
  <si>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</si>
  <si>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</si>
  <si>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</si>
  <si>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</si>
  <si>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</si>
  <si>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</si>
  <si>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</si>
  <si>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</si>
  <si>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</si>
  <si>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</si>
  <si>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</si>
  <si>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</si>
  <si>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</si>
  <si>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</si>
  <si>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</si>
  <si>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</si>
  <si>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</si>
  <si>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</si>
  <si>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</si>
  <si>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</si>
  <si>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</si>
  <si>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</si>
  <si>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</si>
  <si>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</si>
  <si>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</si>
  <si>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</si>
  <si>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</si>
  <si>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</si>
  <si>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</si>
  <si>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</si>
  <si>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</si>
  <si>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</si>
  <si>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</si>
  <si>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</si>
  <si>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</si>
  <si>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</si>
  <si>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</si>
  <si>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</si>
  <si>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</si>
  <si>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</si>
  <si>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</si>
  <si>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</si>
  <si>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</si>
  <si>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</si>
  <si>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</si>
  <si>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</si>
  <si>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</si>
  <si>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</si>
  <si>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</si>
  <si>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</si>
  <si>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</si>
  <si>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</si>
  <si>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</si>
  <si>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</si>
  <si>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</si>
  <si>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</si>
  <si>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</si>
  <si>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</si>
  <si>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</si>
  <si>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</si>
  <si>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</si>
  <si>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</si>
  <si>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</si>
  <si>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</si>
  <si>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</si>
  <si>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</si>
  <si>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</si>
  <si>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</si>
  <si>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</si>
  <si>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</si>
  <si>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</si>
  <si>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</si>
  <si>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</si>
  <si>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</si>
  <si>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</si>
  <si>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</si>
  <si>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</si>
  <si>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</si>
  <si>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</si>
  <si>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</si>
  <si>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</si>
  <si>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</si>
  <si>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</si>
  <si>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</si>
  <si>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</si>
  <si>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</si>
  <si>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</si>
  <si>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</si>
  <si>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</si>
  <si>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</si>
  <si>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</si>
  <si>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</si>
  <si>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</si>
  <si>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</si>
  <si>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</si>
  <si>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</si>
  <si>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</si>
  <si>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</si>
  <si>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</si>
  <si>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</si>
  <si>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</si>
  <si>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</si>
  <si>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</si>
  <si>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</si>
  <si>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</si>
  <si>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</si>
  <si>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</si>
  <si>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</si>
  <si>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</si>
  <si>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</si>
  <si>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</si>
  <si>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</si>
  <si>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</si>
  <si>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</si>
  <si>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</si>
  <si>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</si>
  <si>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</si>
  <si>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</si>
  <si>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</si>
  <si>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</si>
  <si>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</si>
  <si>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</si>
  <si>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</si>
  <si>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</si>
  <si>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</si>
  <si>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</si>
  <si>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</si>
  <si>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</si>
  <si>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</si>
  <si>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</si>
  <si>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</si>
  <si>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</si>
  <si>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</si>
  <si>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</si>
  <si>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</si>
  <si>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</si>
  <si>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</si>
  <si>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</si>
  <si>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</si>
  <si>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</si>
  <si>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</si>
  <si>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</si>
  <si>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</si>
  <si>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</si>
  <si>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</si>
  <si>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</si>
  <si>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</si>
  <si>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</si>
  <si>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</si>
  <si>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</si>
  <si>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</si>
  <si>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</si>
  <si>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</si>
  <si>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</si>
  <si>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</si>
  <si>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</si>
  <si>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</si>
  <si>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</si>
  <si>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</si>
  <si>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</si>
  <si>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</si>
  <si>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</si>
  <si>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</si>
  <si>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</si>
  <si>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</si>
  <si>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</si>
  <si>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</si>
  <si>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</si>
  <si>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</si>
  <si>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</si>
  <si>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</si>
  <si>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</si>
  <si>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</si>
  <si>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</si>
  <si>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</si>
  <si>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</si>
  <si>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</si>
  <si>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</si>
  <si>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</si>
  <si>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</si>
  <si>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</si>
  <si>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</si>
  <si>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</si>
  <si>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</si>
  <si>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</si>
  <si>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</si>
  <si>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</si>
  <si>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</si>
  <si>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</si>
  <si>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</si>
  <si>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</si>
  <si>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</si>
  <si>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</si>
  <si>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</si>
  <si>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</si>
  <si>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</si>
  <si>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</si>
  <si>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</si>
  <si>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</si>
  <si>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</si>
  <si>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</si>
  <si>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</si>
  <si>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</si>
  <si>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</si>
  <si>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</si>
  <si>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</si>
  <si>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</si>
  <si>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</si>
  <si>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</si>
  <si>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</si>
  <si>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</si>
  <si>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</si>
  <si>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</si>
  <si>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</si>
  <si>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</si>
  <si>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</si>
  <si>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</si>
  <si>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</si>
  <si>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</si>
  <si>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</si>
  <si>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</si>
  <si>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</si>
  <si>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</si>
  <si>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</si>
  <si>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</si>
  <si>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</si>
  <si>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</si>
  <si>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</si>
  <si>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</si>
  <si>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</si>
  <si>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</si>
  <si>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</si>
  <si>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</si>
  <si>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</si>
  <si>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</si>
  <si>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</si>
  <si>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</si>
  <si>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</si>
  <si>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</si>
  <si>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</si>
  <si>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</si>
  <si>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</si>
  <si>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</si>
  <si>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</si>
  <si>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</si>
  <si>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</si>
  <si>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</si>
  <si>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</si>
  <si>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</si>
  <si>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</si>
  <si>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</si>
  <si>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</si>
  <si>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</si>
  <si>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</si>
  <si>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</si>
  <si>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</si>
  <si>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</si>
  <si>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</si>
  <si>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</si>
  <si>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</si>
  <si>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</si>
  <si>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</si>
  <si>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</si>
  <si>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</si>
  <si>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</si>
  <si>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</si>
  <si>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</si>
  <si>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</si>
  <si>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</si>
  <si>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</si>
  <si>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</si>
  <si>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</si>
  <si>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</si>
  <si>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</si>
  <si>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</si>
  <si>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</si>
  <si>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</si>
  <si>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</si>
  <si>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</si>
  <si>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</si>
  <si>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</si>
  <si>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</si>
  <si>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</si>
  <si>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</si>
  <si>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</si>
  <si>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</si>
  <si>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</si>
  <si>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</si>
  <si>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</si>
  <si>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</si>
  <si>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</si>
  <si>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</si>
  <si>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</si>
  <si>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</si>
  <si>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</si>
  <si>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</si>
  <si>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</si>
  <si>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</si>
  <si>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</si>
  <si>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</si>
  <si>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</si>
  <si>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</si>
  <si>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</si>
  <si>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</si>
  <si>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</si>
  <si>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</si>
  <si>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</si>
  <si>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</si>
  <si>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</si>
  <si>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</si>
  <si>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</si>
  <si>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</si>
  <si>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</si>
  <si>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</si>
  <si>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</si>
  <si>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</si>
  <si>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</si>
  <si>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</si>
  <si>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</si>
  <si>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</si>
  <si>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</si>
  <si>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</si>
  <si>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</si>
  <si>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</si>
  <si>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</si>
  <si>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</si>
  <si>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</si>
  <si>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</si>
  <si>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</si>
  <si>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</si>
  <si>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</si>
  <si>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</si>
  <si>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</si>
  <si>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</si>
  <si>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</si>
  <si>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</si>
  <si>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</si>
  <si>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</si>
  <si>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</si>
  <si>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</si>
  <si>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</si>
  <si>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</si>
  <si>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</si>
  <si>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</si>
  <si>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</si>
  <si>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</si>
  <si>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</si>
  <si>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</si>
  <si>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</si>
  <si>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</si>
  <si>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</si>
  <si>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</si>
  <si>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</si>
  <si>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</si>
  <si>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</si>
  <si>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</si>
  <si>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</si>
  <si>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</si>
  <si>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</si>
  <si>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</si>
  <si>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</si>
  <si>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</si>
  <si>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</si>
  <si>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</si>
  <si>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</si>
  <si>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</si>
  <si>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</si>
  <si>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</si>
  <si>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</si>
  <si>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</si>
  <si>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</si>
  <si>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</si>
  <si>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</si>
  <si>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</si>
  <si>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</si>
  <si>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</si>
  <si>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</si>
  <si>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</si>
  <si>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</si>
  <si>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</si>
  <si>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</si>
  <si>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</si>
  <si>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</si>
  <si>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</si>
  <si>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</si>
  <si>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</si>
  <si>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</si>
  <si>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</si>
  <si>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</si>
  <si>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</si>
  <si>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</si>
  <si>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</si>
  <si>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</si>
  <si>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</si>
  <si>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</si>
  <si>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</si>
  <si>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</si>
  <si>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</si>
  <si>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</si>
  <si>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</si>
  <si>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</si>
  <si>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</si>
  <si>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</si>
  <si>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</si>
  <si>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</si>
  <si>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</si>
  <si>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</si>
  <si>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</si>
  <si>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</si>
  <si>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</si>
  <si>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</si>
  <si>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</si>
  <si>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</si>
  <si>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</si>
  <si>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</si>
  <si>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</si>
  <si>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</si>
  <si>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</si>
  <si>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</si>
  <si>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</si>
  <si>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</si>
  <si>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</si>
  <si>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</si>
  <si>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</si>
  <si>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</si>
  <si>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</si>
  <si>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</si>
  <si>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</si>
  <si>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</si>
  <si>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</si>
  <si>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</si>
  <si>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</si>
  <si>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</si>
  <si>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</si>
  <si>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</si>
  <si>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</si>
  <si>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</si>
  <si>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</si>
  <si>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</si>
  <si>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</si>
  <si>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</si>
  <si>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</si>
  <si>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</si>
  <si>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</si>
  <si>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</si>
  <si>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</si>
  <si>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</si>
  <si>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</si>
  <si>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</si>
  <si>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</si>
  <si>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</si>
  <si>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</si>
  <si>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</si>
  <si>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</si>
  <si>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</si>
  <si>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</si>
  <si>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</si>
  <si>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</si>
  <si>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</si>
  <si>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</si>
  <si>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</si>
  <si>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</si>
  <si>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</si>
  <si>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</si>
  <si>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</si>
  <si>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</si>
  <si>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</si>
  <si>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</si>
  <si>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</si>
  <si>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</si>
  <si>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</si>
  <si>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</si>
  <si>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</si>
  <si>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</si>
  <si>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</si>
  <si>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</si>
  <si>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</si>
  <si>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</si>
  <si>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</si>
  <si>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</si>
  <si>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</si>
  <si>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</si>
  <si>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</si>
  <si>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</si>
  <si>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</si>
  <si>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</si>
  <si>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</si>
  <si>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</si>
  <si>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</si>
  <si>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</si>
  <si>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</si>
  <si>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</si>
  <si>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</si>
  <si>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</si>
  <si>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</si>
  <si>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</si>
  <si>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</si>
  <si>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</si>
  <si>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</si>
  <si>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</si>
  <si>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</si>
  <si>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</si>
  <si>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</si>
  <si>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</si>
  <si>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</si>
  <si>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</si>
  <si>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</si>
  <si>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</si>
  <si>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</si>
  <si>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</si>
  <si>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</si>
  <si>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</si>
  <si>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</si>
  <si>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</si>
  <si>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</si>
  <si>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</si>
  <si>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</si>
  <si>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</si>
  <si>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</si>
  <si>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</si>
  <si>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</si>
  <si>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</si>
  <si>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</si>
  <si>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</si>
  <si>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</si>
  <si>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</si>
  <si>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</si>
  <si>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</si>
  <si>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</si>
  <si>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</si>
  <si>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</si>
  <si>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</si>
  <si>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</si>
  <si>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</si>
  <si>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</si>
  <si>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</si>
  <si>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</si>
  <si>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</si>
  <si>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</si>
  <si>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</si>
  <si>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</si>
  <si>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</si>
  <si>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</si>
  <si>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</si>
  <si>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</si>
  <si>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</si>
  <si>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</si>
  <si>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</si>
  <si>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</si>
  <si>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</si>
  <si>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</si>
  <si>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</si>
  <si>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</si>
  <si>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</si>
  <si>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</si>
  <si>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</si>
  <si>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</si>
  <si>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</si>
  <si>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</si>
  <si>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</si>
  <si>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</si>
  <si>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</si>
  <si>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</si>
  <si>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</si>
  <si>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</si>
  <si>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</si>
  <si>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</si>
  <si>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</si>
  <si>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</si>
  <si>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</si>
  <si>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</si>
  <si>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</si>
  <si>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</si>
  <si>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</si>
  <si>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</si>
  <si>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</si>
  <si>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</si>
  <si>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</si>
  <si>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</si>
  <si>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</si>
  <si>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</si>
  <si>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</si>
  <si>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</si>
  <si>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</si>
  <si>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</si>
  <si>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</si>
  <si>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</si>
  <si>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</si>
  <si>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</si>
  <si>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</si>
  <si>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</si>
  <si>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</si>
  <si>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</si>
  <si>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</si>
  <si>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</si>
  <si>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</si>
  <si>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</si>
  <si>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</si>
  <si>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</si>
  <si>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</si>
  <si>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</si>
  <si>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</si>
  <si>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</si>
  <si>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</si>
  <si>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</si>
  <si>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</si>
  <si>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</si>
  <si>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</si>
  <si>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</si>
  <si>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</si>
  <si>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</si>
  <si>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</si>
  <si>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</si>
  <si>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</si>
  <si>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</si>
  <si>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</si>
  <si>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</si>
  <si>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</si>
  <si>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</si>
  <si>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</si>
  <si>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</si>
  <si>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</si>
  <si>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</si>
  <si>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</si>
  <si>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</si>
  <si>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</si>
  <si>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</si>
  <si>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</si>
  <si>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</si>
  <si>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</si>
  <si>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</si>
  <si>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</si>
  <si>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</si>
  <si>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</si>
  <si>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</si>
  <si>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</si>
  <si>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</si>
  <si>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</si>
  <si>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</si>
  <si>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</si>
  <si>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</si>
  <si>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</si>
  <si>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</si>
  <si>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</si>
  <si>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</si>
  <si>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</si>
  <si>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</si>
  <si>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</si>
  <si>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</si>
  <si>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</si>
  <si>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</si>
  <si>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</si>
  <si>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</si>
  <si>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</si>
  <si>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</si>
  <si>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</si>
  <si>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</si>
  <si>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</si>
  <si>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</si>
  <si>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</si>
  <si>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</si>
  <si>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</si>
  <si>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</si>
  <si>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</si>
  <si>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</si>
  <si>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</si>
  <si>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</si>
  <si>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</si>
  <si>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</si>
  <si>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</si>
  <si>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</si>
  <si>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</si>
  <si>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</si>
  <si>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</si>
  <si>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</si>
  <si>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</si>
  <si>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</si>
  <si>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</si>
  <si>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</si>
  <si>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</si>
  <si>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</si>
  <si>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</si>
  <si>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</si>
  <si>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</si>
  <si>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</si>
  <si>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</si>
  <si>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</si>
  <si>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</si>
  <si>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</si>
  <si>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</si>
  <si>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</si>
  <si>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</si>
  <si>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</si>
  <si>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</si>
  <si>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</si>
  <si>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</si>
  <si>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</si>
  <si>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</si>
  <si>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</si>
  <si>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</si>
  <si>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</si>
  <si>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</si>
  <si>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</si>
  <si>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</si>
  <si>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</si>
  <si>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</si>
  <si>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</si>
  <si>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</si>
  <si>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</si>
  <si>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</si>
  <si>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</si>
  <si>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</si>
  <si>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</si>
  <si>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</si>
  <si>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</si>
  <si>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</si>
  <si>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</si>
  <si>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</si>
  <si>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</si>
  <si>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</si>
  <si>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</si>
  <si>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</si>
  <si>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</si>
  <si>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</si>
  <si>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</si>
  <si>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</si>
  <si>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</si>
  <si>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</si>
  <si>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</si>
  <si>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</si>
  <si>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</si>
  <si>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</si>
  <si>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</si>
  <si>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</si>
  <si>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</si>
  <si>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</si>
  <si>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</si>
  <si>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</si>
  <si>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</si>
  <si>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</si>
  <si>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</si>
  <si>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</si>
  <si>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</si>
  <si>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</si>
  <si>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</si>
  <si>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</si>
  <si>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</si>
  <si>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</si>
  <si>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</si>
  <si>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</si>
  <si>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</si>
  <si>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</si>
  <si>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</si>
  <si>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</si>
  <si>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</si>
  <si>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</si>
  <si>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</si>
  <si>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</si>
  <si>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</si>
  <si>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</si>
  <si>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</si>
  <si>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</si>
  <si>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</si>
  <si>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</si>
  <si>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</si>
  <si>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</si>
  <si>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</si>
  <si>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</si>
  <si>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</si>
  <si>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</si>
  <si>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</si>
  <si>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</si>
  <si>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</si>
  <si>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</si>
  <si>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</si>
  <si>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</si>
  <si>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</si>
  <si>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</si>
  <si>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</si>
  <si>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</si>
  <si>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</si>
  <si>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</si>
  <si>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</si>
  <si>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</si>
  <si>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</si>
  <si>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</si>
  <si>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</si>
  <si>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</si>
  <si>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</si>
  <si>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</si>
  <si>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</si>
  <si>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</si>
  <si>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</si>
  <si>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</si>
  <si>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</si>
  <si>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</si>
  <si>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</si>
  <si>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</si>
  <si>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</si>
  <si>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</si>
  <si>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</si>
  <si>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</si>
  <si>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</si>
  <si>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</si>
  <si>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</si>
  <si>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</si>
  <si>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</si>
  <si>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</si>
  <si>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</si>
  <si>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</si>
  <si>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</si>
  <si>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</si>
  <si>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</si>
  <si>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</si>
  <si>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</si>
  <si>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</si>
  <si>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</si>
  <si>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</si>
  <si>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</si>
  <si>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</si>
  <si>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</si>
  <si>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</si>
  <si>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</si>
  <si>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</si>
  <si>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</si>
  <si>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</si>
  <si>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</si>
  <si>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</si>
  <si>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</si>
  <si>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</si>
  <si>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</si>
  <si>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</si>
  <si>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</si>
  <si>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</si>
  <si>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</si>
  <si>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</si>
  <si>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</si>
  <si>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</si>
  <si>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</si>
  <si>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</si>
  <si>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</si>
  <si>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</si>
  <si>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</si>
  <si>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</si>
  <si>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</si>
  <si>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</si>
  <si>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</si>
  <si>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</si>
  <si>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</si>
  <si>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</si>
  <si>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</si>
  <si>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</si>
  <si>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</si>
  <si>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</si>
  <si>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</si>
  <si>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</si>
  <si>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</si>
  <si>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</si>
  <si>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</si>
  <si>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</si>
  <si>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</si>
  <si>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</si>
  <si>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</si>
  <si>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</si>
  <si>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</si>
  <si>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</si>
  <si>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</si>
  <si>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</si>
  <si>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</si>
  <si>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</si>
  <si>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</si>
  <si>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</si>
  <si>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</si>
  <si>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</si>
  <si>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</si>
  <si>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</si>
  <si>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</si>
  <si>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</si>
  <si>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</si>
  <si>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</si>
  <si>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</si>
  <si>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</si>
  <si>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</si>
  <si>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</si>
  <si>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</si>
  <si>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</si>
  <si>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</si>
  <si>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</si>
  <si>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</si>
  <si>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</si>
  <si>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</si>
  <si>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</si>
  <si>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</si>
  <si>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</si>
  <si>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</si>
  <si>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</si>
  <si>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</si>
  <si>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</si>
  <si>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</si>
  <si>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</si>
  <si>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</si>
  <si>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</si>
  <si>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</si>
  <si>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</si>
  <si>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</si>
  <si>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</si>
  <si>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</si>
  <si>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</si>
  <si>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</si>
  <si>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</si>
  <si>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</si>
  <si>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</si>
  <si>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</si>
  <si>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</si>
  <si>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</si>
  <si>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</si>
  <si>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</si>
  <si>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</si>
  <si>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</si>
  <si>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</si>
  <si>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</si>
  <si>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</si>
  <si>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</si>
  <si>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</si>
  <si>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</si>
  <si>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</si>
  <si>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</si>
  <si>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</si>
  <si>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</si>
  <si>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</si>
  <si>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</si>
  <si>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</si>
  <si>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</si>
  <si>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</si>
  <si>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</si>
  <si>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</si>
  <si>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</si>
  <si>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</si>
  <si>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</si>
  <si>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</si>
  <si>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</si>
  <si>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</si>
  <si>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</si>
  <si>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</si>
  <si>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</si>
  <si>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</si>
  <si>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</si>
  <si>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</si>
  <si>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</si>
  <si>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</si>
  <si>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</si>
  <si>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</si>
  <si>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</si>
  <si>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</si>
  <si>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</si>
  <si>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</si>
  <si>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</si>
  <si>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</si>
  <si>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</si>
  <si>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</si>
  <si>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</si>
  <si>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</si>
  <si>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</si>
  <si>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</si>
  <si>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</si>
  <si>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</si>
  <si>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</si>
  <si>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</si>
  <si>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</si>
  <si>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</si>
  <si>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</si>
  <si>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</si>
  <si>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</si>
  <si>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</si>
  <si>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</si>
  <si>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</si>
  <si>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</si>
  <si>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</si>
  <si>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</si>
  <si>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</si>
  <si>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</si>
  <si>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</si>
  <si>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</si>
  <si>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</si>
  <si>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</si>
  <si>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</si>
  <si>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</si>
  <si>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</si>
  <si>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</si>
  <si>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</si>
  <si>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</si>
  <si>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</si>
  <si>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</si>
  <si>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</si>
  <si>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</si>
  <si>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</si>
  <si>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</si>
  <si>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</si>
  <si>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</si>
  <si>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</si>
  <si>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</si>
  <si>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</si>
  <si>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</si>
  <si>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</si>
  <si>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</si>
  <si>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</si>
  <si>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</si>
  <si>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</si>
  <si>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</si>
  <si>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</si>
  <si>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</si>
  <si>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</si>
  <si>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</si>
  <si>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</si>
  <si>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</si>
  <si>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</si>
  <si>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</si>
  <si>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</si>
  <si>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</si>
  <si>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</si>
  <si>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</si>
  <si>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</si>
  <si>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</si>
  <si>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</si>
  <si>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</si>
  <si>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</si>
  <si>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</si>
  <si>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</si>
  <si>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</si>
  <si>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</si>
  <si>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</si>
  <si>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</si>
  <si>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</si>
  <si>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</si>
  <si>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</si>
  <si>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</si>
  <si>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</si>
  <si>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</si>
  <si>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</si>
  <si>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</si>
  <si>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</si>
  <si>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</si>
  <si>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</si>
  <si>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</si>
  <si>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</si>
  <si>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</si>
  <si>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</si>
  <si>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</si>
  <si>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</si>
  <si>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</si>
  <si>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</si>
  <si>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</si>
  <si>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</si>
  <si>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</si>
  <si>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</si>
  <si>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</si>
  <si>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</si>
  <si>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</si>
  <si>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</si>
  <si>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</si>
  <si>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</si>
  <si>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</si>
  <si>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</si>
  <si>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</si>
  <si>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</si>
  <si>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</si>
  <si>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</si>
  <si>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</si>
  <si>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</si>
  <si>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</si>
  <si>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</si>
  <si>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</si>
  <si>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</si>
  <si>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</si>
  <si>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</si>
  <si>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</si>
  <si>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</si>
  <si>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</si>
  <si>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</si>
  <si>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</si>
  <si>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</si>
  <si>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</si>
  <si>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</si>
  <si>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</si>
  <si>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</si>
  <si>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</si>
  <si>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</si>
  <si>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</si>
  <si>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</si>
  <si>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</si>
  <si>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</si>
  <si>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</si>
  <si>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</si>
  <si>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</si>
  <si>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</si>
  <si>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</si>
  <si>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</si>
  <si>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</si>
  <si>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</si>
  <si>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</si>
  <si>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</si>
  <si>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</si>
  <si>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</si>
  <si>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</si>
  <si>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</si>
  <si>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</si>
  <si>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</si>
  <si>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</si>
  <si>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</si>
  <si>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</si>
  <si>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</si>
  <si>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</si>
  <si>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</si>
  <si>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</si>
  <si>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</si>
  <si>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</si>
  <si>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</si>
  <si>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</si>
  <si>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</si>
  <si>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</si>
  <si>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</si>
  <si>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</si>
  <si>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</si>
  <si>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</si>
  <si>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</si>
  <si>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</si>
  <si>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</si>
  <si>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</si>
  <si>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</si>
  <si>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</si>
  <si>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</si>
  <si>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</si>
  <si>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</si>
  <si>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</si>
  <si>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</si>
  <si>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</si>
  <si>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</si>
  <si>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</si>
  <si>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</si>
  <si>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</si>
  <si>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</si>
  <si>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</si>
  <si>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</si>
  <si>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</si>
  <si>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</si>
  <si>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</si>
  <si>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</si>
  <si>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</si>
  <si>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</si>
  <si>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</si>
  <si>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</si>
  <si>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</si>
  <si>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</si>
  <si>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</si>
  <si>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</si>
  <si>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</si>
  <si>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</si>
  <si>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</si>
  <si>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</si>
  <si>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</si>
  <si>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</si>
  <si>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</si>
  <si>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</si>
  <si>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</si>
  <si>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</si>
  <si>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</si>
  <si>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</si>
  <si>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</si>
  <si>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</si>
  <si>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</si>
  <si>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</si>
  <si>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</si>
  <si>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</si>
  <si>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</si>
  <si>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</si>
  <si>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</si>
  <si>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</si>
  <si>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</si>
  <si>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</si>
  <si>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</si>
  <si>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</si>
  <si>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</si>
  <si>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</si>
  <si>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</si>
  <si>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</si>
  <si>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</si>
  <si>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</si>
  <si>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</si>
  <si>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</si>
  <si>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</si>
  <si>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</si>
  <si>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</si>
  <si>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</si>
  <si>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</si>
  <si>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</si>
  <si>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</si>
  <si>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</si>
  <si>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</si>
  <si>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</si>
  <si>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</si>
  <si>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</si>
  <si>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</si>
  <si>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</si>
  <si>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</si>
  <si>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</si>
  <si>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</si>
  <si>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</si>
  <si>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</si>
  <si>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</si>
  <si>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</si>
  <si>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</si>
  <si>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</si>
  <si>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</si>
  <si>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</si>
  <si>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</si>
  <si>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</si>
  <si>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</si>
  <si>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</si>
  <si>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</si>
  <si>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</si>
  <si>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</si>
  <si>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</si>
  <si>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</si>
  <si>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</si>
  <si>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</si>
  <si>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</si>
  <si>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</si>
  <si>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</si>
  <si>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</si>
  <si>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</si>
  <si>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</si>
  <si>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</si>
  <si>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</si>
  <si>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</si>
  <si>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</si>
  <si>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</si>
  <si>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</si>
  <si>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</si>
  <si>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</si>
  <si>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</si>
  <si>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</si>
  <si>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</si>
  <si>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</si>
  <si>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</si>
  <si>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</si>
  <si>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</si>
  <si>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</si>
  <si>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</si>
  <si>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</si>
  <si>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</si>
  <si>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</si>
  <si>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</si>
  <si>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</si>
  <si>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</si>
  <si>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</si>
  <si>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</si>
  <si>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</si>
  <si>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</si>
  <si>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</si>
  <si>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</si>
  <si>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</si>
  <si>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</si>
  <si>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</si>
  <si>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</si>
  <si>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</si>
  <si>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</si>
  <si>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</si>
  <si>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</si>
  <si>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</si>
  <si>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</si>
  <si>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</si>
  <si>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</si>
  <si>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</si>
  <si>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</si>
  <si>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</si>
  <si>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</si>
  <si>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</si>
  <si>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</si>
  <si>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</si>
  <si>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</si>
  <si>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</si>
  <si>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</si>
  <si>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</si>
  <si>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</si>
  <si>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</si>
  <si>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</si>
  <si>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</si>
  <si>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</si>
  <si>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</si>
  <si>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</si>
  <si>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</si>
  <si>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</si>
  <si>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</si>
  <si>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</si>
  <si>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</si>
  <si>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</si>
  <si>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</si>
  <si>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</si>
  <si>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</si>
  <si>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</si>
  <si>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</si>
  <si>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</si>
  <si>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</si>
  <si>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</si>
  <si>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</si>
  <si>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</si>
  <si>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</si>
  <si>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</si>
  <si>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</si>
  <si>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</si>
  <si>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</si>
  <si>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</si>
  <si>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</si>
  <si>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</si>
  <si>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</si>
  <si>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</si>
  <si>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</si>
  <si>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</si>
  <si>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</si>
  <si>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</si>
  <si>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</si>
  <si>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</si>
  <si>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</si>
  <si>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</si>
  <si>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</si>
  <si>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</si>
  <si>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</si>
  <si>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</si>
  <si>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</si>
  <si>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</si>
  <si>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</si>
  <si>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</si>
  <si>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</si>
  <si>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</si>
  <si>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</si>
  <si>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</si>
  <si>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</si>
  <si>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</si>
  <si>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</si>
  <si>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</si>
  <si>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</si>
  <si>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</si>
  <si>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</si>
  <si>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</si>
  <si>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</si>
  <si>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</si>
  <si>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</si>
  <si>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</si>
  <si>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</si>
  <si>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</si>
  <si>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</si>
  <si>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</si>
  <si>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</si>
  <si>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</si>
  <si>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</si>
  <si>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</si>
  <si>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</si>
  <si>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</si>
  <si>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</si>
  <si>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</si>
  <si>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</si>
  <si>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</si>
  <si>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</si>
  <si>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</si>
  <si>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</si>
  <si>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</si>
  <si>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</si>
  <si>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</si>
  <si>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</si>
  <si>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</si>
  <si>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</si>
  <si>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</si>
  <si>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</si>
  <si>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</si>
  <si>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</si>
  <si>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</si>
  <si>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</si>
  <si>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</si>
  <si>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</si>
  <si>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</si>
  <si>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</si>
  <si>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</si>
  <si>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</si>
  <si>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</si>
  <si>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</si>
  <si>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</si>
  <si>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</si>
  <si>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</si>
  <si>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</si>
  <si>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</si>
  <si>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</si>
  <si>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</si>
  <si>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</si>
  <si>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</si>
  <si>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</si>
  <si>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</si>
  <si>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</si>
  <si>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</si>
  <si>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</si>
  <si>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</si>
  <si>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</si>
  <si>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</si>
  <si>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</si>
  <si>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</si>
  <si>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</si>
  <si>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</si>
  <si>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</si>
  <si>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</si>
  <si>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</si>
  <si>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</si>
  <si>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</si>
  <si>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</si>
  <si>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</si>
  <si>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</si>
  <si>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</si>
  <si>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</si>
  <si>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</si>
  <si>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</si>
  <si>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</si>
  <si>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</si>
  <si>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</si>
  <si>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</si>
  <si>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</si>
  <si>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</si>
  <si>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</si>
  <si>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</si>
  <si>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</si>
  <si>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</si>
  <si>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</si>
  <si>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</si>
  <si>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</si>
  <si>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</si>
  <si>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</si>
  <si>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</si>
  <si>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</si>
  <si>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</si>
  <si>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</si>
  <si>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</si>
  <si>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</si>
  <si>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</si>
  <si>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</si>
  <si>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</si>
  <si>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</si>
  <si>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</si>
  <si>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</si>
  <si>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</si>
  <si>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</si>
  <si>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</si>
  <si>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</si>
  <si>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</si>
  <si>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</si>
  <si>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</si>
  <si>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</si>
  <si>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</si>
  <si>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</si>
  <si>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</si>
  <si>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</si>
  <si>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</si>
  <si>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</si>
  <si>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</si>
  <si>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</si>
  <si>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</si>
  <si>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</si>
  <si>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</si>
  <si>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</si>
  <si>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</si>
  <si>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</si>
  <si>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</si>
  <si>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</si>
  <si>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</si>
  <si>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</si>
  <si>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</si>
  <si>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</si>
  <si>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</si>
  <si>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</si>
  <si>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</si>
  <si>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</si>
  <si>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</si>
  <si>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</si>
  <si>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</si>
  <si>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</si>
  <si>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</si>
  <si>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</si>
  <si>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</si>
  <si>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</si>
  <si>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</si>
  <si>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</si>
  <si>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</si>
  <si>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</si>
  <si>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</si>
  <si>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</si>
  <si>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</si>
  <si>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</si>
  <si>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</si>
  <si>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</si>
  <si>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</si>
  <si>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</si>
  <si>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</si>
  <si>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</si>
  <si>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</si>
  <si>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</si>
  <si>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</si>
  <si>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</si>
  <si>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</si>
  <si>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</si>
  <si>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</si>
  <si>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</si>
  <si>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</si>
  <si>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</si>
  <si>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</si>
  <si>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</si>
  <si>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</si>
  <si>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</si>
  <si>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</si>
  <si>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</si>
  <si>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</si>
  <si>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</si>
  <si>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</si>
  <si>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</si>
  <si>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</si>
  <si>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</si>
  <si>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</si>
  <si>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</si>
  <si>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</si>
  <si>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</si>
  <si>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</si>
  <si>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</si>
  <si>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</si>
  <si>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</si>
  <si>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</si>
  <si>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</si>
  <si>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</si>
  <si>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</si>
  <si>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</si>
  <si>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</si>
  <si>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</si>
  <si>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</si>
  <si>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</si>
  <si>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</si>
  <si>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</si>
  <si>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</si>
  <si>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</si>
  <si>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</si>
  <si>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</si>
  <si>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</si>
  <si>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</si>
  <si>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</si>
  <si>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</si>
  <si>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</si>
  <si>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</si>
  <si>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</si>
  <si>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</si>
  <si>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</si>
  <si>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</si>
  <si>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</si>
  <si>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</si>
  <si>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</si>
  <si>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</si>
  <si>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</si>
  <si>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</si>
  <si>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</si>
  <si>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</si>
  <si>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</si>
  <si>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</si>
  <si>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</si>
  <si>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</si>
  <si>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</si>
  <si>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</si>
  <si>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</si>
  <si>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</si>
  <si>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</si>
  <si>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</si>
  <si>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</si>
  <si>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</si>
  <si>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</si>
  <si>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</si>
  <si>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</si>
  <si>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</si>
  <si>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</si>
  <si>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</si>
  <si>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</si>
  <si>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</si>
  <si>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</si>
  <si>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</si>
  <si>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</si>
  <si>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</si>
  <si>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</si>
  <si>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</si>
  <si>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</si>
  <si>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</si>
  <si>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</si>
  <si>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</si>
  <si>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</si>
  <si>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</si>
  <si>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</si>
  <si>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</si>
  <si>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</si>
  <si>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</si>
  <si>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</si>
  <si>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</si>
  <si>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</si>
  <si>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</si>
  <si>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</si>
  <si>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</si>
  <si>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</si>
  <si>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</si>
  <si>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</si>
  <si>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</si>
  <si>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</si>
  <si>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</si>
  <si>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</si>
  <si>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</si>
  <si>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</si>
  <si>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</si>
  <si>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</si>
  <si>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</si>
  <si>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</si>
  <si>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</si>
  <si>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</si>
  <si>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</si>
  <si>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</si>
  <si>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</si>
  <si>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</si>
  <si>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</si>
  <si>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</si>
  <si>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</si>
  <si>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</si>
  <si>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</si>
  <si>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</si>
  <si>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</si>
  <si>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</si>
  <si>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</si>
  <si>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</si>
  <si>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</si>
  <si>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</si>
  <si>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</si>
  <si>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</si>
  <si>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</si>
  <si>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</si>
  <si>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</si>
  <si>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</si>
  <si>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</si>
  <si>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</si>
  <si>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</si>
  <si>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</si>
  <si>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</si>
  <si>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</si>
  <si>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</si>
  <si>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</si>
  <si>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</si>
  <si>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</si>
  <si>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</si>
  <si>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</si>
  <si>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</si>
  <si>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</si>
  <si>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</si>
  <si>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</si>
  <si>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</si>
  <si>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</si>
  <si>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</si>
  <si>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</si>
  <si>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</si>
  <si>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</si>
  <si>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</si>
  <si>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</si>
  <si>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</si>
  <si>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</si>
  <si>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</si>
  <si>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</si>
  <si>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</si>
  <si>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</si>
  <si>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</si>
  <si>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</si>
  <si>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</si>
  <si>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</si>
  <si>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</si>
  <si>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</si>
  <si>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</si>
  <si>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</si>
  <si>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</si>
  <si>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</si>
  <si>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</si>
  <si>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</si>
  <si>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</si>
  <si>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</si>
  <si>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</si>
  <si>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</si>
  <si>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</si>
  <si>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</si>
  <si>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</si>
  <si>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</si>
  <si>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</si>
  <si>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</si>
  <si>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</si>
  <si>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</si>
  <si>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</si>
  <si>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</si>
  <si>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</si>
  <si>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</si>
  <si>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</si>
  <si>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</si>
  <si>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</si>
  <si>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</si>
  <si>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</si>
  <si>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</si>
  <si>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</si>
  <si>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</si>
  <si>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</si>
  <si>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</si>
  <si>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</si>
  <si>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</si>
  <si>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</si>
  <si>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</si>
  <si>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</si>
  <si>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</si>
  <si>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</si>
  <si>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</si>
  <si>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</si>
  <si>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</si>
  <si>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</si>
  <si>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</si>
  <si>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</si>
  <si>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</si>
  <si>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</si>
  <si>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</si>
  <si>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</si>
  <si>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</si>
  <si>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</si>
  <si>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</si>
  <si>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</si>
  <si>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</si>
  <si>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</si>
  <si>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</si>
  <si>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</si>
  <si>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</si>
  <si>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</si>
  <si>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</si>
  <si>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</si>
  <si>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</si>
  <si>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</si>
  <si>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</si>
  <si>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</si>
  <si>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</si>
  <si>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</si>
  <si>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</si>
  <si>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</si>
  <si>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</si>
  <si>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</si>
  <si>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</si>
  <si>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</si>
  <si>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</si>
  <si>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</si>
  <si>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</si>
  <si>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</si>
  <si>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</si>
  <si>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</si>
  <si>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</si>
  <si>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</si>
  <si>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</si>
  <si>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</si>
  <si>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</si>
  <si>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</si>
  <si>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</si>
  <si>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</si>
  <si>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</si>
  <si>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</si>
  <si>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</si>
  <si>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</si>
  <si>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</si>
  <si>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</si>
  <si>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</si>
  <si>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</si>
  <si>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</si>
  <si>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</si>
  <si>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</si>
  <si>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</si>
  <si>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</si>
  <si>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</si>
  <si>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</si>
  <si>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</si>
  <si>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</si>
  <si>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</si>
  <si>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</si>
  <si>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</si>
  <si>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</si>
  <si>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</si>
  <si>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</si>
  <si>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</si>
  <si>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</si>
  <si>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</si>
  <si>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</si>
  <si>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</si>
  <si>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</si>
  <si>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</si>
  <si>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</si>
  <si>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</si>
  <si>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</si>
  <si>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</si>
  <si>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</si>
  <si>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</si>
  <si>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</si>
  <si>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</si>
  <si>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</si>
  <si>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</si>
  <si>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</si>
  <si>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</si>
  <si>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</si>
  <si>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</si>
  <si>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</si>
  <si>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</si>
  <si>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</si>
  <si>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</si>
  <si>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</si>
  <si>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</si>
  <si>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</si>
  <si>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</si>
  <si>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</si>
  <si>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</si>
  <si>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</si>
  <si>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</si>
  <si>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</si>
  <si>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</si>
  <si>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</si>
  <si>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</si>
  <si>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</si>
  <si>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</si>
  <si>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</si>
  <si>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</si>
  <si>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</si>
  <si>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</si>
  <si>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</si>
  <si>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</si>
  <si>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</si>
  <si>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</si>
  <si>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</si>
  <si>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</si>
  <si>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</si>
  <si>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</si>
  <si>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</si>
  <si>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</si>
  <si>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</si>
  <si>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</si>
  <si>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</si>
  <si>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</si>
  <si>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</si>
  <si>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</si>
  <si>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</si>
  <si>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</si>
  <si>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</si>
  <si>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</si>
  <si>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</si>
  <si>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</si>
  <si>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</si>
  <si>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</si>
  <si>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</si>
  <si>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</si>
  <si>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</si>
  <si>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</si>
  <si>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</si>
  <si>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</si>
  <si>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</si>
  <si>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</si>
  <si>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</si>
  <si>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</si>
  <si>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</si>
  <si>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</si>
  <si>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</si>
  <si>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</si>
  <si>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</si>
  <si>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</si>
  <si>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</si>
  <si>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</si>
  <si>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</si>
  <si>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</si>
  <si>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</si>
  <si>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</si>
  <si>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</si>
  <si>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</si>
  <si>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</si>
  <si>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</si>
  <si>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</si>
  <si>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</si>
  <si>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</si>
  <si>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</si>
  <si>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</si>
  <si>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</si>
  <si>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</si>
  <si>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</si>
  <si>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</si>
  <si>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</si>
  <si>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</si>
  <si>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</si>
  <si>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</si>
  <si>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</si>
  <si>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</si>
  <si>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</si>
  <si>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</si>
  <si>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</si>
  <si>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</si>
  <si>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</si>
  <si>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</si>
  <si>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</si>
  <si>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</si>
  <si>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</si>
  <si>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</si>
  <si>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</si>
  <si>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</si>
  <si>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</si>
  <si>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</si>
  <si>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</si>
  <si>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</si>
  <si>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</si>
  <si>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</si>
  <si>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</si>
  <si>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</si>
  <si>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</si>
  <si>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</si>
  <si>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</si>
  <si>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</si>
  <si>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</si>
  <si>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</si>
  <si>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</si>
  <si>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</si>
  <si>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</si>
  <si>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</si>
  <si>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</si>
  <si>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</si>
  <si>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</si>
  <si>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</si>
  <si>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</si>
  <si>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</si>
  <si>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</si>
  <si>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</si>
  <si>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</si>
  <si>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</si>
  <si>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</si>
  <si>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</si>
  <si>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</si>
  <si>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</si>
  <si>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</si>
  <si>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</si>
  <si>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</si>
  <si>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</si>
  <si>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</si>
  <si>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</si>
  <si>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</si>
  <si>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</si>
  <si>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</si>
  <si>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</si>
  <si>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</si>
  <si>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</si>
  <si>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</si>
  <si>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</si>
  <si>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</si>
  <si>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</si>
  <si>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</si>
  <si>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</si>
  <si>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</si>
  <si>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</si>
  <si>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</si>
  <si>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</si>
  <si>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</si>
  <si>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</si>
  <si>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</si>
  <si>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</si>
  <si>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</si>
  <si>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</si>
  <si>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</si>
  <si>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</si>
  <si>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</si>
  <si>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</si>
  <si>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</si>
  <si>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</si>
  <si>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</si>
  <si>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</si>
  <si>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</si>
  <si>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</si>
  <si>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</si>
  <si>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</si>
  <si>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</si>
  <si>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</si>
  <si>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</si>
  <si>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</si>
  <si>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</si>
  <si>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</si>
  <si>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</si>
  <si>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</si>
  <si>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</si>
  <si>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</si>
  <si>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</si>
  <si>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</si>
  <si>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</si>
  <si>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</si>
  <si>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</si>
  <si>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</si>
  <si>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</si>
  <si>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</si>
  <si>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</si>
  <si>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</si>
  <si>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</si>
  <si>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</si>
  <si>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</si>
  <si>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</si>
  <si>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</si>
  <si>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</si>
  <si>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</si>
  <si>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</si>
  <si>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</si>
  <si>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</si>
  <si>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</si>
  <si>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</si>
  <si>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</si>
  <si>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</si>
  <si>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</si>
  <si>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</si>
  <si>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</si>
  <si>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</si>
  <si>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</si>
  <si>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</si>
  <si>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</si>
  <si>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</si>
  <si>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</si>
  <si>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</si>
  <si>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</si>
  <si>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</si>
  <si>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</si>
  <si>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</si>
  <si>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</si>
  <si>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</si>
  <si>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</si>
  <si>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</si>
  <si>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</si>
  <si>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</si>
  <si>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</si>
  <si>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</si>
  <si>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</si>
  <si>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</si>
  <si>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</si>
  <si>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</si>
  <si>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</si>
  <si>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</si>
  <si>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</si>
  <si>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</si>
  <si>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</si>
  <si>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</si>
  <si>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</si>
  <si>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</si>
  <si>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</si>
  <si>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</si>
  <si>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</si>
  <si>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</si>
  <si>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</si>
  <si>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</si>
  <si>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</si>
  <si>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</si>
  <si>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</si>
  <si>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</si>
  <si>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</si>
  <si>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</si>
  <si>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</si>
  <si>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</si>
  <si>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</si>
  <si>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</si>
  <si>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</si>
  <si>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</si>
  <si>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</si>
  <si>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</si>
  <si>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</si>
  <si>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</si>
  <si>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</si>
  <si>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</si>
  <si>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</si>
  <si>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</si>
  <si>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</si>
  <si>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</si>
  <si>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</si>
  <si>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</si>
  <si>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</si>
  <si>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</si>
  <si>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</si>
  <si>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</si>
  <si>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</si>
  <si>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</si>
  <si>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</si>
  <si>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</si>
  <si>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</si>
  <si>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</si>
  <si>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</si>
  <si>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</si>
  <si>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</si>
  <si>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</si>
  <si>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</si>
  <si>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</si>
  <si>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</si>
  <si>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</si>
  <si>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</si>
  <si>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</si>
  <si>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</si>
  <si>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</si>
  <si>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</si>
  <si>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</si>
  <si>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</si>
  <si>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</si>
  <si>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</si>
  <si>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</si>
  <si>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</si>
  <si>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</si>
  <si>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</si>
  <si>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</si>
  <si>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</si>
  <si>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</si>
  <si>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</si>
  <si>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</si>
  <si>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</si>
  <si>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</si>
  <si>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</si>
  <si>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</si>
  <si>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</si>
  <si>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</si>
  <si>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</si>
  <si>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</si>
  <si>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</si>
  <si>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</si>
  <si>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</si>
  <si>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</si>
  <si>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</si>
  <si>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</si>
  <si>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</si>
  <si>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</si>
  <si>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</si>
  <si>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</si>
  <si>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</si>
  <si>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</si>
  <si>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</si>
  <si>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</si>
  <si>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</si>
  <si>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</si>
  <si>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</si>
  <si>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</si>
  <si>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</si>
  <si>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</si>
  <si>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</si>
  <si>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</si>
  <si>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</si>
  <si>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</si>
  <si>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</si>
  <si>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</si>
  <si>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</si>
  <si>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</si>
  <si>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</si>
  <si>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</si>
  <si>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</si>
  <si>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</si>
  <si>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</si>
  <si>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</si>
  <si>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</si>
  <si>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</si>
  <si>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</si>
  <si>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</si>
  <si>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</si>
  <si>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</si>
  <si>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</si>
  <si>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</si>
  <si>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</si>
  <si>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</si>
  <si>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</si>
  <si>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</si>
  <si>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</si>
  <si>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</si>
  <si>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</si>
  <si>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</si>
  <si>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</si>
  <si>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</si>
  <si>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</si>
  <si>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</si>
  <si>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</si>
  <si>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</si>
  <si>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</si>
  <si>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</si>
  <si>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</si>
  <si>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</si>
  <si>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</si>
  <si>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</si>
  <si>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</si>
  <si>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</si>
  <si>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</si>
  <si>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</si>
  <si>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</si>
  <si>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</si>
  <si>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</si>
  <si>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</si>
  <si>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</si>
  <si>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</si>
  <si>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</si>
  <si>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</si>
  <si>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</si>
  <si>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</si>
  <si>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</si>
  <si>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</si>
  <si>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</si>
  <si>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</si>
  <si>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</si>
  <si>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</si>
  <si>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</si>
  <si>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</si>
  <si>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</si>
  <si>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</si>
  <si>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</si>
  <si>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</si>
  <si>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</si>
  <si>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</si>
  <si>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</si>
  <si>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</si>
  <si>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</si>
  <si>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</si>
  <si>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</si>
  <si>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</si>
  <si>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</si>
  <si>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</si>
  <si>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</si>
  <si>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</si>
  <si>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</si>
  <si>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</si>
  <si>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</si>
  <si>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</si>
  <si>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</si>
  <si>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</si>
  <si>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</si>
  <si>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</si>
  <si>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</si>
  <si>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</si>
  <si>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</si>
  <si>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</si>
  <si>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</si>
  <si>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</si>
  <si>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</si>
  <si>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</si>
  <si>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</si>
  <si>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</si>
  <si>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</si>
  <si>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</si>
  <si>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</si>
  <si>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</si>
  <si>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</si>
  <si>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</si>
  <si>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</si>
  <si>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</si>
  <si>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</si>
  <si>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</si>
  <si>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</si>
  <si>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</si>
  <si>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</si>
  <si>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</si>
  <si>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</si>
  <si>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</si>
  <si>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</si>
  <si>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</si>
  <si>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</si>
  <si>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</si>
  <si>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</si>
  <si>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</si>
  <si>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</si>
  <si>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</si>
  <si>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</si>
  <si>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</si>
  <si>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</si>
  <si>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</si>
  <si>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</si>
  <si>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</si>
  <si>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</si>
  <si>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</si>
  <si>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</si>
  <si>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</si>
  <si>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</si>
  <si>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</si>
  <si>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</si>
  <si>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</si>
  <si>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</si>
  <si>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</si>
  <si>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</si>
  <si>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</si>
  <si>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</si>
  <si>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</si>
  <si>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</si>
  <si>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</si>
  <si>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</si>
  <si>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</si>
  <si>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</si>
  <si>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</si>
  <si>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</si>
  <si>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</si>
  <si>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</si>
  <si>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</si>
  <si>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</si>
  <si>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</si>
  <si>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</si>
  <si>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</si>
  <si>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</si>
  <si>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</si>
  <si>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</si>
  <si>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</si>
  <si>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</si>
  <si>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</si>
  <si>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</si>
  <si>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</si>
  <si>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</si>
  <si>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</si>
  <si>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</si>
  <si>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</si>
  <si>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</si>
  <si>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</si>
  <si>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</si>
  <si>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</si>
  <si>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</si>
  <si>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</si>
  <si>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</si>
  <si>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</si>
  <si>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</si>
  <si>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</si>
  <si>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</si>
  <si>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</si>
  <si>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</si>
  <si>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</si>
  <si>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</si>
  <si>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</si>
  <si>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</si>
  <si>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</si>
  <si>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</si>
  <si>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</si>
  <si>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</si>
  <si>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</si>
  <si>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</si>
  <si>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</si>
  <si>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</si>
  <si>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</si>
  <si>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</si>
  <si>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</si>
  <si>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</si>
  <si>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</si>
  <si>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</si>
  <si>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</si>
  <si>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</si>
  <si>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</si>
  <si>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</si>
  <si>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</si>
  <si>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</si>
  <si>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</si>
  <si>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</si>
  <si>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</si>
  <si>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</si>
  <si>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</si>
  <si>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</si>
  <si>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</si>
  <si>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</si>
  <si>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</si>
  <si>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</si>
  <si>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</si>
  <si>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</si>
  <si>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</si>
  <si>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</si>
  <si>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</si>
  <si>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</si>
  <si>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</si>
  <si>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</si>
  <si>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</si>
  <si>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</si>
  <si>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</si>
  <si>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</si>
  <si>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</si>
  <si>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</si>
  <si>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</si>
  <si>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</si>
  <si>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</si>
  <si>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</si>
  <si>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</si>
  <si>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</si>
  <si>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</si>
  <si>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</si>
  <si>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</si>
  <si>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</si>
  <si>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</si>
  <si>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</si>
  <si>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</si>
  <si>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</si>
  <si>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</si>
  <si>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</si>
  <si>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</si>
  <si>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</si>
  <si>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</si>
  <si>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</si>
  <si>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</si>
  <si>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</si>
  <si>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</si>
  <si>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</si>
  <si>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</si>
  <si>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</si>
  <si>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</si>
  <si>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</si>
  <si>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</si>
  <si>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</si>
  <si>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</si>
  <si>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</si>
  <si>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</si>
  <si>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</si>
  <si>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</si>
  <si>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</si>
  <si>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</si>
  <si>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</si>
  <si>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</si>
  <si>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</si>
  <si>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</si>
  <si>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</si>
  <si>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</si>
  <si>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</si>
  <si>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</si>
  <si>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</si>
  <si>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</si>
  <si>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</si>
  <si>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</si>
  <si>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</si>
  <si>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</si>
  <si>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</si>
  <si>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</si>
  <si>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</si>
  <si>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</si>
  <si>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</si>
  <si>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</si>
  <si>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</si>
  <si>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</si>
  <si>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</si>
  <si>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</si>
  <si>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</si>
  <si>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</si>
  <si>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</si>
  <si>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</si>
  <si>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</si>
  <si>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</si>
  <si>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</si>
  <si>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</si>
  <si>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</si>
  <si>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</si>
  <si>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</si>
  <si>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</si>
  <si>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</si>
  <si>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</si>
  <si>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</si>
  <si>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</si>
  <si>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</si>
  <si>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</si>
  <si>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</si>
  <si>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</si>
  <si>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</si>
  <si>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</si>
  <si>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</si>
  <si>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</si>
  <si>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</si>
  <si>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</si>
  <si>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</si>
  <si>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</si>
  <si>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</si>
  <si>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</si>
  <si>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</si>
  <si>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</si>
  <si>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</si>
  <si>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</si>
  <si>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</si>
  <si>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</si>
  <si>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</si>
  <si>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</si>
  <si>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</si>
  <si>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</si>
  <si>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</si>
  <si>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</si>
  <si>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</si>
  <si>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</si>
  <si>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</si>
  <si>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</si>
  <si>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</si>
  <si>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</si>
  <si>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</si>
  <si>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</si>
  <si>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</si>
  <si>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</si>
  <si>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</si>
  <si>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</si>
  <si>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</si>
  <si>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</si>
  <si>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</si>
  <si>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</si>
  <si>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</si>
  <si>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</si>
  <si>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</si>
  <si>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</si>
  <si>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</si>
  <si>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</si>
  <si>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</si>
  <si>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</si>
  <si>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</si>
  <si>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</si>
  <si>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</si>
  <si>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</si>
  <si>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</si>
  <si>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</si>
  <si>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</si>
  <si>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</si>
  <si>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</si>
  <si>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</si>
  <si>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</si>
  <si>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</si>
  <si>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</si>
  <si>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</si>
  <si>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</si>
  <si>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</si>
  <si>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</si>
  <si>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</si>
  <si>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</si>
  <si>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</si>
  <si>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</si>
  <si>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</si>
  <si>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</si>
  <si>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</si>
  <si>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</si>
  <si>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</si>
  <si>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</si>
  <si>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</si>
  <si>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</si>
  <si>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</si>
  <si>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</si>
  <si>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</si>
  <si>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</si>
  <si>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</si>
  <si>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</si>
  <si>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</si>
  <si>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</si>
  <si>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</si>
  <si>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</si>
  <si>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</si>
  <si>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</si>
  <si>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</si>
  <si>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</si>
  <si>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</si>
  <si>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</si>
  <si>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</si>
  <si>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</si>
  <si>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</si>
  <si>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</si>
  <si>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</si>
  <si>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</si>
  <si>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</si>
  <si>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</si>
  <si>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</si>
  <si>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</si>
  <si>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</si>
  <si>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</si>
  <si>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</si>
  <si>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</si>
  <si>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</si>
  <si>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</si>
  <si>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</si>
  <si>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</si>
  <si>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</si>
  <si>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</si>
  <si>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</si>
  <si>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</si>
  <si>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</si>
  <si>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</si>
  <si>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</si>
  <si>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</si>
  <si>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</si>
  <si>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</si>
  <si>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</si>
  <si>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</si>
  <si>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</si>
  <si>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</si>
  <si>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</si>
  <si>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</si>
  <si>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</si>
  <si>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</si>
  <si>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</si>
  <si>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</si>
  <si>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</si>
  <si>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</si>
  <si>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</si>
  <si>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</si>
  <si>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</si>
  <si>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</si>
  <si>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</si>
  <si>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</si>
  <si>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</si>
  <si>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</si>
  <si>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</si>
  <si>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</si>
  <si>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</si>
  <si>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</si>
  <si>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</si>
  <si>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</si>
  <si>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</si>
  <si>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</si>
  <si>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</si>
  <si>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</si>
  <si>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</si>
  <si>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</si>
  <si>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</si>
  <si>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</si>
  <si>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</si>
  <si>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</si>
  <si>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</si>
  <si>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</si>
  <si>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</si>
  <si>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</si>
  <si>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</si>
  <si>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</si>
  <si>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</si>
  <si>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</si>
  <si>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</si>
  <si>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</si>
  <si>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</si>
  <si>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</si>
  <si>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</si>
  <si>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</si>
  <si>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</si>
  <si>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</si>
  <si>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</si>
  <si>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</si>
  <si>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</si>
  <si>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</si>
  <si>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</si>
  <si>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</si>
  <si>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</si>
  <si>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</si>
  <si>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</si>
  <si>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</si>
  <si>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</si>
  <si>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</si>
  <si>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</si>
  <si>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</si>
  <si>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</si>
  <si>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</si>
  <si>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</si>
  <si>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</si>
  <si>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</si>
  <si>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</si>
  <si>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</si>
  <si>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</si>
  <si>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</si>
  <si>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</si>
  <si>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</si>
  <si>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</si>
  <si>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</si>
  <si>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</si>
  <si>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</si>
  <si>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</si>
  <si>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</si>
  <si>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</si>
  <si>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</si>
  <si>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</si>
  <si>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</si>
  <si>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</si>
  <si>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</si>
  <si>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</si>
  <si>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</si>
  <si>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</si>
  <si>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</si>
  <si>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</si>
  <si>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</si>
  <si>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</si>
  <si>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</si>
  <si>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</si>
  <si>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</si>
  <si>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</si>
  <si>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</si>
  <si>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</si>
  <si>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</si>
  <si>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</si>
  <si>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</si>
  <si>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</si>
  <si>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</si>
  <si>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</si>
  <si>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</si>
  <si>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</si>
  <si>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</si>
  <si>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</si>
  <si>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</si>
  <si>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</si>
  <si>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</si>
  <si>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</si>
  <si>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</si>
  <si>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</si>
  <si>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</si>
  <si>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</si>
  <si>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</si>
  <si>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</si>
  <si>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</si>
  <si>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</si>
  <si>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</si>
  <si>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</si>
  <si>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</si>
  <si>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</si>
  <si>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</si>
  <si>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</si>
  <si>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</si>
  <si>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</si>
  <si>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</si>
  <si>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</si>
  <si>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</si>
  <si>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</si>
  <si>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</si>
  <si>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</si>
  <si>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</si>
  <si>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</si>
  <si>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</si>
  <si>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</si>
  <si>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</si>
  <si>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</si>
  <si>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</si>
  <si>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</si>
  <si>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</si>
  <si>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</si>
  <si>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</si>
  <si>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</si>
  <si>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</si>
  <si>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</si>
  <si>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</si>
  <si>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</si>
  <si>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</si>
  <si>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</si>
  <si>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</si>
  <si>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</si>
  <si>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</si>
  <si>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</si>
  <si>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</si>
  <si>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</si>
  <si>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</si>
  <si>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</si>
  <si>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</si>
  <si>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</si>
  <si>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</si>
  <si>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</si>
  <si>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</si>
  <si>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</si>
  <si>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</si>
  <si>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</si>
  <si>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</si>
  <si>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</si>
  <si>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</si>
  <si>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</si>
  <si>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</si>
  <si>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</si>
  <si>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</si>
  <si>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</si>
  <si>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</si>
  <si>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</si>
  <si>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</si>
  <si>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</si>
  <si>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</si>
  <si>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</si>
  <si>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</si>
  <si>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</si>
  <si>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</si>
  <si>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</si>
  <si>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</si>
  <si>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</si>
  <si>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</si>
  <si>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</si>
  <si>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</si>
  <si>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</si>
  <si>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</si>
  <si>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</si>
  <si>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</si>
  <si>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</si>
  <si>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</si>
  <si>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</si>
  <si>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</si>
  <si>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</si>
  <si>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</si>
  <si>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</si>
  <si>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</si>
  <si>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</si>
  <si>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</si>
  <si>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</si>
  <si>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</si>
  <si>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</si>
  <si>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</si>
  <si>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</si>
  <si>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</si>
  <si>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</si>
  <si>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</si>
  <si>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</si>
  <si>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</si>
  <si>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</si>
  <si>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</si>
  <si>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</si>
  <si>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</si>
  <si>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</si>
  <si>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</si>
  <si>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</si>
  <si>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</si>
  <si>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</si>
  <si>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</si>
  <si>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</si>
  <si>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</si>
  <si>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</si>
  <si>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</si>
  <si>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</si>
  <si>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</si>
  <si>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</si>
  <si>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</si>
  <si>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</si>
  <si>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</si>
  <si>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</si>
  <si>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</si>
  <si>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</si>
  <si>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</si>
  <si>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</si>
  <si>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</si>
  <si>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</si>
  <si>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</si>
  <si>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</si>
  <si>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</si>
  <si>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</si>
  <si>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</si>
  <si>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</si>
  <si>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</si>
  <si>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</si>
  <si>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</si>
  <si>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</si>
  <si>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</si>
  <si>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</si>
  <si>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</si>
  <si>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</si>
  <si>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</si>
  <si>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</si>
  <si>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</si>
  <si>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</si>
  <si>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</si>
  <si>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</si>
  <si>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</si>
  <si>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</si>
  <si>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</si>
  <si>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</si>
  <si>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</si>
  <si>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</si>
  <si>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</si>
  <si>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</si>
  <si>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</si>
  <si>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</si>
  <si>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</si>
  <si>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</si>
  <si>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</si>
  <si>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</si>
  <si>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</si>
  <si>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</si>
  <si>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</si>
  <si>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</si>
  <si>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</si>
  <si>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</si>
  <si>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</si>
  <si>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</si>
  <si>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</si>
  <si>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</si>
  <si>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</si>
  <si>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</si>
  <si>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</si>
  <si>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</si>
  <si>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</si>
  <si>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</si>
  <si>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</si>
  <si>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</si>
  <si>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</si>
  <si>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</si>
  <si>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</si>
  <si>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</si>
  <si>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</si>
  <si>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</si>
  <si>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</si>
  <si>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</si>
  <si>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</si>
  <si>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</si>
  <si>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</si>
  <si>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</si>
  <si>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</si>
  <si>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</si>
  <si>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</si>
  <si>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</si>
  <si>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</si>
  <si>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</si>
  <si>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</si>
  <si>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</si>
  <si>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</si>
  <si>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</si>
  <si>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</si>
  <si>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</si>
  <si>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</si>
  <si>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</si>
  <si>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</si>
  <si>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</si>
  <si>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</si>
  <si>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</si>
  <si>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</si>
  <si>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</si>
  <si>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</si>
  <si>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</si>
  <si>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</si>
  <si>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</si>
  <si>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</si>
  <si>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</si>
  <si>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</si>
  <si>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</si>
  <si>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</si>
  <si>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</si>
  <si>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</si>
  <si>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</si>
  <si>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</si>
  <si>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</si>
  <si>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</si>
  <si>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</si>
  <si>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</si>
  <si>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</si>
  <si>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</si>
  <si>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</si>
  <si>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</si>
  <si>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</si>
  <si>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</si>
  <si>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</si>
  <si>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</si>
  <si>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</si>
  <si>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</si>
  <si>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</si>
  <si>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</si>
  <si>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</si>
  <si>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</si>
  <si>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</si>
  <si>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</si>
  <si>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</si>
  <si>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</si>
  <si>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</si>
  <si>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</si>
  <si>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</si>
  <si>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</si>
  <si>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</si>
  <si>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</si>
  <si>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</si>
  <si>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</si>
  <si>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</si>
  <si>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</si>
  <si>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</si>
  <si>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</si>
  <si>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</si>
  <si>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</si>
  <si>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</si>
  <si>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</si>
  <si>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</si>
  <si>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</si>
  <si>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</si>
  <si>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</si>
  <si>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</si>
  <si>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</si>
  <si>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</si>
  <si>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</si>
  <si>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</si>
  <si>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</si>
  <si>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</si>
  <si>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</si>
  <si>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</si>
  <si>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</si>
  <si>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</si>
  <si>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</si>
  <si>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</si>
  <si>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</si>
  <si>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</si>
  <si>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</si>
  <si>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</si>
  <si>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</si>
  <si>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</si>
  <si>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</si>
  <si>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</si>
  <si>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</si>
  <si>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</si>
  <si>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</si>
  <si>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</si>
  <si>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</si>
  <si>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</si>
  <si>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</si>
  <si>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</si>
  <si>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</si>
  <si>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</si>
  <si>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</si>
  <si>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</si>
  <si>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</si>
  <si>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</si>
  <si>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</si>
  <si>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</si>
  <si>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</si>
  <si>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</si>
  <si>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</si>
  <si>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</si>
  <si>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</si>
  <si>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</si>
  <si>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</si>
  <si>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</si>
  <si>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</si>
  <si>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</si>
  <si>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</si>
  <si>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</si>
  <si>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</si>
  <si>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</si>
  <si>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</si>
  <si>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</si>
  <si>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</si>
  <si>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</si>
  <si>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</si>
  <si>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</si>
  <si>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</si>
  <si>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</si>
  <si>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</si>
  <si>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</si>
  <si>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</si>
  <si>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</si>
  <si>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</si>
  <si>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</si>
  <si>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</si>
  <si>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</si>
  <si>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</si>
  <si>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</si>
  <si>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</si>
  <si>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</si>
  <si>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</si>
  <si>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</si>
  <si>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</si>
  <si>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</si>
  <si>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</si>
  <si>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</si>
  <si>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</si>
  <si>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</si>
  <si>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</si>
  <si>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</si>
  <si>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</si>
  <si>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</si>
  <si>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</si>
  <si>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</si>
  <si>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</si>
  <si>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</si>
  <si>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</si>
  <si>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</si>
  <si>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</si>
  <si>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</si>
  <si>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</si>
  <si>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</si>
  <si>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</si>
  <si>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</si>
  <si>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</si>
  <si>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</si>
  <si>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</si>
  <si>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</si>
  <si>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</si>
  <si>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</si>
  <si>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</si>
  <si>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</si>
  <si>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</si>
  <si>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</si>
  <si>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</si>
  <si>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</si>
  <si>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</si>
  <si>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</si>
  <si>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</si>
  <si>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</si>
  <si>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</si>
  <si>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</si>
  <si>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</si>
  <si>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</si>
  <si>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</si>
  <si>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</si>
  <si>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</si>
  <si>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</si>
  <si>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</si>
  <si>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</si>
  <si>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</si>
  <si>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</si>
  <si>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</si>
  <si>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</si>
  <si>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</si>
  <si>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</si>
  <si>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</si>
  <si>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</si>
  <si>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</si>
  <si>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</si>
  <si>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</si>
  <si>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</si>
  <si>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</si>
  <si>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</si>
  <si>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</si>
  <si>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</si>
  <si>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</si>
  <si>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</si>
  <si>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</si>
  <si>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</si>
  <si>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</si>
  <si>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</si>
  <si>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</si>
  <si>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</si>
  <si>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</si>
  <si>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</si>
  <si>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</si>
  <si>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</si>
  <si>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</si>
  <si>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</si>
  <si>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</si>
  <si>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</si>
  <si>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</si>
  <si>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</si>
  <si>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</si>
  <si>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</si>
  <si>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</si>
  <si>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</si>
  <si>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</si>
  <si>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</si>
  <si>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</si>
  <si>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</si>
  <si>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</si>
  <si>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</si>
  <si>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</si>
  <si>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</si>
  <si>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</si>
  <si>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</si>
  <si>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</si>
  <si>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</si>
  <si>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</si>
  <si>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</si>
  <si>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</si>
  <si>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</si>
  <si>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</si>
  <si>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</si>
  <si>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</si>
  <si>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</si>
  <si>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</si>
  <si>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</si>
  <si>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</si>
  <si>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</si>
  <si>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</si>
  <si>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</si>
  <si>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</si>
  <si>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</si>
  <si>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</si>
  <si>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</si>
  <si>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</si>
  <si>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</si>
  <si>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</si>
  <si>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</si>
  <si>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</si>
  <si>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</si>
  <si>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</si>
  <si>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</si>
  <si>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</si>
  <si>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</si>
  <si>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</si>
  <si>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</si>
  <si>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</si>
  <si>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</si>
  <si>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</si>
  <si>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</si>
  <si>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</si>
  <si>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</si>
  <si>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</si>
  <si>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</si>
  <si>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</si>
  <si>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</si>
  <si>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</si>
  <si>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</si>
  <si>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</si>
  <si>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</si>
  <si>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</si>
  <si>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</si>
  <si>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</si>
  <si>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</si>
  <si>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</si>
  <si>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</si>
  <si>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</si>
  <si>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</si>
  <si>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</si>
  <si>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</si>
  <si>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</si>
  <si>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</si>
  <si>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</si>
  <si>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</si>
  <si>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</si>
  <si>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</si>
  <si>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</si>
  <si>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</si>
  <si>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</si>
  <si>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</si>
  <si>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</si>
  <si>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</si>
  <si>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</si>
  <si>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</si>
  <si>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</si>
  <si>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</si>
  <si>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</si>
  <si>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</si>
  <si>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</si>
  <si>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</si>
  <si>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</si>
  <si>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</si>
  <si>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</si>
  <si>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</si>
  <si>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</si>
  <si>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</si>
  <si>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</si>
  <si>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</si>
  <si>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</si>
  <si>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</si>
  <si>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</si>
  <si>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</si>
  <si>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</si>
  <si>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</si>
  <si>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</si>
  <si>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</si>
  <si>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</si>
  <si>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</si>
  <si>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</si>
  <si>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</si>
  <si>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</si>
  <si>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</si>
  <si>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</si>
  <si>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</si>
  <si>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</si>
  <si>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</si>
  <si>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</si>
  <si>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</si>
  <si>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</si>
  <si>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</si>
  <si>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</si>
  <si>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</si>
  <si>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</si>
  <si>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</si>
  <si>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</si>
  <si>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</si>
  <si>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</si>
  <si>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</si>
  <si>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</si>
  <si>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</si>
  <si>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</si>
  <si>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</si>
  <si>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</si>
  <si>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</si>
  <si>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</si>
  <si>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</si>
  <si>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</si>
  <si>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</si>
  <si>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</si>
  <si>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</si>
  <si>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</si>
  <si>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</si>
  <si>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</si>
  <si>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</si>
  <si>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</si>
  <si>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</si>
  <si>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</si>
  <si>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</si>
  <si>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</si>
  <si>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</si>
  <si>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</si>
  <si>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</si>
  <si>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</si>
  <si>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</si>
  <si>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</si>
  <si>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</si>
  <si>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</si>
  <si>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</si>
  <si>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</si>
  <si>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</si>
  <si>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</si>
  <si>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</si>
  <si>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</si>
  <si>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</si>
  <si>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</si>
  <si>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</si>
  <si>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</si>
  <si>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</si>
  <si>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</si>
  <si>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</si>
  <si>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</si>
  <si>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</si>
  <si>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</si>
  <si>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</si>
  <si>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</si>
  <si>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</si>
  <si>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</si>
  <si>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</si>
  <si>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</si>
  <si>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</si>
  <si>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</si>
  <si>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</si>
  <si>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</si>
  <si>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</si>
  <si>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</si>
  <si>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</si>
  <si>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</si>
  <si>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</si>
  <si>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</si>
  <si>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</si>
  <si>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</si>
  <si>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</si>
  <si>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</si>
  <si>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</si>
  <si>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</si>
  <si>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</si>
  <si>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</si>
  <si>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</si>
  <si>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</si>
  <si>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</si>
  <si>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</si>
  <si>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</si>
  <si>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</si>
  <si>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</si>
  <si>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</si>
  <si>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</si>
  <si>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</si>
  <si>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</si>
  <si>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</si>
  <si>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</si>
  <si>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</si>
  <si>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</si>
  <si>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</si>
  <si>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</si>
  <si>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</si>
  <si>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</si>
  <si>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</si>
  <si>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</si>
  <si>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</si>
  <si>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</si>
  <si>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</si>
  <si>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</si>
  <si>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</si>
  <si>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</si>
  <si>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</si>
  <si>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</si>
  <si>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</si>
  <si>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</si>
  <si>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</si>
  <si>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</si>
  <si>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</si>
  <si>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</si>
  <si>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</si>
  <si>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</si>
  <si>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</si>
  <si>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</si>
  <si>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</si>
  <si>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</si>
  <si>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</si>
  <si>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</si>
  <si>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</si>
  <si>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</si>
  <si>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</si>
  <si>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</si>
  <si>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</si>
  <si>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</si>
  <si>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</si>
  <si>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</si>
  <si>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</si>
  <si>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</si>
  <si>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</si>
  <si>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</si>
  <si>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</si>
  <si>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</si>
  <si>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</si>
  <si>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</si>
  <si>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</si>
  <si>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</si>
  <si>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</si>
  <si>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</si>
  <si>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</si>
  <si>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</si>
  <si>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</si>
  <si>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</si>
  <si>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</si>
  <si>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</si>
  <si>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</si>
  <si>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</si>
  <si>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</si>
  <si>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</si>
  <si>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</si>
  <si>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</si>
  <si>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</si>
  <si>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</si>
  <si>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</si>
  <si>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</si>
  <si>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</si>
  <si>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</si>
  <si>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</si>
  <si>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</si>
  <si>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</si>
  <si>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</si>
  <si>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</si>
  <si>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</si>
  <si>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</si>
  <si>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</si>
  <si>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</si>
  <si>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</si>
  <si>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</si>
  <si>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</si>
  <si>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</si>
  <si>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</si>
  <si>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</si>
  <si>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</si>
  <si>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</si>
  <si>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</si>
  <si>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</si>
  <si>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</si>
  <si>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</si>
  <si>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</si>
  <si>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</si>
  <si>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</si>
  <si>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</si>
  <si>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</si>
  <si>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</si>
  <si>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</si>
  <si>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</si>
  <si>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</si>
  <si>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</si>
  <si>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</si>
  <si>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</si>
  <si>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</si>
  <si>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</si>
  <si>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</si>
  <si>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</si>
  <si>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</si>
  <si>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</si>
  <si>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</si>
  <si>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</si>
  <si>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</si>
  <si>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</si>
  <si>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</si>
  <si>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</si>
  <si>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</si>
  <si>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</si>
  <si>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</si>
  <si>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</si>
  <si>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</si>
  <si>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</si>
  <si>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</si>
  <si>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</si>
  <si>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</si>
  <si>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</si>
  <si>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</si>
  <si>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</si>
  <si>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</si>
  <si>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</si>
  <si>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</si>
  <si>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</si>
  <si>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</si>
  <si>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</si>
  <si>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</si>
  <si>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</si>
  <si>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</si>
  <si>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</si>
  <si>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</si>
  <si>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</si>
  <si>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</si>
  <si>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</si>
  <si>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</si>
  <si>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</si>
  <si>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</si>
  <si>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</si>
  <si>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</si>
  <si>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</si>
  <si>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</si>
  <si>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</si>
  <si>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</si>
  <si>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</si>
  <si>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</si>
  <si>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</si>
  <si>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</si>
  <si>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</si>
  <si>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</si>
  <si>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</si>
  <si>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</si>
  <si>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</si>
  <si>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</si>
  <si>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</si>
  <si>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</si>
  <si>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</si>
  <si>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</si>
  <si>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</si>
  <si>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</si>
  <si>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</si>
  <si>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</si>
  <si>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</si>
  <si>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</si>
  <si>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</si>
  <si>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</si>
  <si>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</si>
  <si>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</si>
  <si>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</si>
  <si>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</si>
  <si>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</si>
  <si>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</si>
  <si>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</si>
  <si>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</si>
  <si>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</si>
  <si>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</si>
  <si>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</si>
  <si>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</si>
  <si>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</si>
  <si>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</si>
  <si>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</si>
  <si>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</si>
  <si>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</si>
  <si>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</si>
  <si>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</si>
  <si>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</si>
  <si>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</si>
  <si>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</si>
  <si>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</si>
  <si>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</si>
  <si>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</si>
  <si>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</si>
  <si>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</si>
  <si>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</si>
  <si>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</si>
  <si>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</si>
  <si>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</si>
  <si>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</si>
  <si>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</si>
  <si>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</si>
  <si>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</si>
  <si>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</si>
  <si>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</si>
  <si>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</si>
  <si>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</si>
  <si>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</si>
  <si>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</si>
  <si>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</si>
  <si>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</si>
  <si>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</si>
  <si>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</si>
  <si>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</si>
  <si>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</si>
  <si>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</si>
  <si>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</si>
  <si>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</si>
  <si>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</si>
  <si>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</si>
  <si>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</si>
  <si>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</si>
  <si>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</si>
  <si>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</si>
  <si>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</si>
  <si>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</si>
  <si>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</si>
  <si>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</si>
  <si>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</si>
  <si>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</si>
  <si>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</si>
  <si>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</si>
  <si>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</si>
  <si>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</si>
  <si>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</si>
  <si>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</si>
  <si>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</si>
  <si>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</si>
  <si>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</si>
  <si>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</si>
  <si>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</si>
  <si>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</si>
  <si>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</si>
  <si>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</si>
  <si>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</si>
  <si>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</si>
  <si>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</si>
  <si>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</si>
  <si>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</si>
  <si>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</si>
  <si>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</si>
  <si>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</si>
  <si>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</si>
  <si>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</si>
  <si>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</si>
  <si>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</si>
  <si>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</si>
  <si>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</si>
  <si>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</si>
  <si>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</si>
  <si>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</si>
  <si>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</si>
  <si>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</si>
  <si>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</si>
  <si>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</si>
  <si>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</si>
  <si>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</si>
  <si>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</si>
  <si>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</si>
  <si>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</si>
  <si>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</si>
  <si>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</si>
  <si>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</si>
  <si>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</si>
  <si>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</si>
  <si>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</si>
  <si>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</si>
  <si>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</si>
  <si>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</si>
  <si>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</si>
  <si>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</si>
  <si>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</si>
  <si>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</si>
  <si>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</si>
  <si>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</si>
  <si>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</si>
  <si>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</si>
  <si>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</si>
  <si>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</si>
  <si>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</si>
  <si>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</si>
  <si>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</si>
  <si>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</si>
  <si>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</si>
  <si>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</si>
  <si>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</si>
  <si>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</si>
  <si>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</si>
  <si>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</si>
  <si>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</si>
  <si>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</si>
  <si>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</si>
  <si>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</si>
  <si>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</si>
  <si>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</si>
  <si>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</si>
  <si>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</si>
  <si>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</si>
  <si>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</si>
  <si>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</si>
  <si>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</si>
  <si>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</si>
  <si>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</si>
  <si>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</si>
  <si>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</si>
  <si>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</si>
  <si>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</si>
  <si>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</si>
  <si>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</si>
  <si>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</si>
  <si>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</si>
  <si>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</si>
  <si>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</si>
  <si>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</si>
  <si>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</si>
  <si>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</si>
  <si>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</si>
  <si>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</si>
  <si>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</si>
  <si>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</si>
  <si>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</si>
  <si>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</si>
  <si>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</si>
  <si>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</si>
  <si>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</si>
  <si>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</si>
  <si>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</si>
  <si>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</si>
  <si>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</si>
  <si>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</si>
  <si>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</si>
  <si>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</si>
  <si>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</si>
  <si>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</si>
  <si>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</si>
  <si>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</si>
  <si>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</si>
  <si>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</si>
  <si>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</si>
  <si>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</si>
  <si>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</si>
  <si>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</si>
  <si>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</si>
  <si>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</si>
  <si>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</si>
  <si>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</si>
  <si>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</si>
  <si>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</si>
  <si>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</si>
  <si>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</si>
  <si>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</si>
  <si>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</si>
  <si>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</si>
  <si>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</si>
  <si>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</si>
  <si>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</si>
  <si>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</si>
  <si>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</si>
  <si>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</si>
  <si>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</si>
  <si>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</si>
  <si>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</si>
  <si>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</si>
  <si>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</si>
  <si>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</si>
  <si>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</si>
  <si>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</si>
  <si>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</si>
  <si>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</si>
  <si>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</si>
  <si>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</si>
  <si>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</si>
  <si>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</si>
  <si>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</si>
  <si>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</si>
  <si>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</si>
  <si>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</si>
  <si>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</si>
  <si>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</si>
  <si>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</si>
  <si>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</si>
  <si>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</si>
  <si>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</si>
  <si>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</si>
  <si>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</si>
  <si>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</si>
  <si>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</si>
  <si>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</si>
  <si>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</si>
  <si>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</si>
  <si>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</si>
  <si>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</si>
  <si>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</si>
  <si>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</si>
  <si>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</si>
  <si>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</si>
  <si>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</si>
  <si>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</si>
  <si>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</si>
  <si>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</si>
  <si>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</si>
  <si>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</si>
  <si>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</si>
  <si>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</si>
  <si>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</si>
  <si>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</si>
  <si>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</si>
  <si>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</si>
  <si>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</si>
  <si>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</si>
  <si>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</si>
  <si>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</si>
  <si>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</si>
  <si>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</si>
  <si>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</si>
  <si>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</si>
  <si>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</si>
  <si>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</si>
  <si>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</si>
  <si>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</si>
  <si>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</si>
  <si>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</si>
  <si>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</si>
  <si>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</si>
  <si>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</si>
  <si>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</si>
  <si>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</si>
  <si>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</si>
  <si>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</si>
  <si>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</si>
  <si>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</si>
  <si>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</si>
  <si>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</si>
  <si>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</si>
  <si>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</si>
  <si>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</si>
  <si>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</si>
  <si>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</si>
  <si>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</si>
  <si>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</si>
  <si>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</si>
  <si>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</si>
  <si>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</si>
  <si>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</si>
  <si>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</si>
  <si>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</si>
  <si>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</si>
  <si>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</si>
  <si>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</si>
  <si>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</si>
  <si>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</si>
  <si>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</si>
  <si>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</si>
  <si>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</si>
  <si>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</si>
  <si>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</si>
  <si>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</si>
  <si>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</si>
  <si>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</si>
  <si>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</si>
  <si>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</si>
  <si>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</si>
  <si>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</si>
  <si>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</si>
  <si>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</si>
  <si>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</si>
  <si>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</si>
  <si>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</si>
  <si>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</si>
  <si>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</si>
  <si>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</si>
  <si>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</si>
  <si>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</si>
  <si>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</si>
  <si>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</si>
  <si>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</si>
  <si>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</si>
  <si>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</si>
  <si>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</si>
  <si>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</si>
  <si>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</si>
  <si>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</si>
  <si>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</si>
  <si>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</si>
  <si>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</si>
  <si>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</si>
  <si>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</si>
  <si>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</si>
  <si>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</si>
  <si>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</si>
  <si>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</si>
  <si>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</si>
  <si>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</si>
  <si>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</si>
  <si>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</si>
  <si>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</si>
  <si>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</si>
  <si>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</si>
  <si>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</si>
  <si>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</si>
  <si>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</si>
  <si>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</si>
  <si>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</si>
  <si>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</si>
  <si>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</si>
  <si>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</si>
  <si>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</si>
  <si>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</si>
  <si>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</si>
  <si>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</si>
  <si>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</si>
  <si>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</si>
  <si>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</si>
  <si>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</si>
  <si>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</si>
  <si>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</si>
  <si>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</si>
  <si>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</si>
  <si>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</si>
  <si>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</si>
  <si>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</si>
  <si>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</si>
  <si>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</si>
  <si>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</si>
  <si>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</si>
  <si>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</si>
  <si>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</si>
  <si>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</si>
  <si>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</si>
  <si>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</si>
  <si>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</si>
  <si>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</si>
  <si>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</si>
  <si>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</si>
  <si>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</si>
  <si>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</si>
  <si>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</si>
  <si>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</si>
  <si>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</si>
  <si>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</si>
  <si>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</si>
  <si>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</si>
  <si>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</si>
  <si>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</si>
  <si>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</si>
  <si>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</si>
  <si>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</si>
  <si>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</si>
  <si>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</si>
  <si>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</si>
  <si>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</si>
  <si>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</si>
  <si>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</si>
  <si>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</si>
  <si>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</si>
  <si>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</si>
  <si>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</si>
  <si>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</si>
  <si>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</si>
  <si>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</si>
  <si>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</si>
  <si>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</si>
  <si>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</si>
  <si>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</si>
  <si>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</si>
  <si>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</si>
  <si>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</si>
  <si>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</si>
  <si>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</si>
  <si>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</si>
  <si>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</si>
  <si>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</si>
  <si>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</si>
  <si>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</si>
  <si>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</si>
  <si>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</si>
  <si>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</si>
  <si>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</si>
  <si>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</si>
  <si>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</si>
  <si>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</si>
  <si>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</si>
  <si>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</si>
  <si>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</si>
  <si>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</si>
  <si>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</si>
  <si>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</si>
  <si>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</si>
  <si>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</si>
  <si>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</si>
  <si>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</si>
  <si>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</si>
  <si>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</si>
  <si>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</si>
  <si>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</si>
  <si>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</si>
  <si>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</si>
  <si>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</si>
  <si>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</si>
  <si>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</si>
  <si>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</si>
  <si>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</si>
  <si>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</si>
  <si>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</si>
  <si>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</si>
  <si>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</si>
  <si>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</si>
  <si>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</si>
  <si>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</si>
  <si>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</si>
  <si>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</si>
  <si>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</si>
  <si>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</si>
  <si>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</si>
  <si>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</si>
  <si>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</si>
  <si>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</si>
  <si>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</si>
  <si>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</si>
  <si>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</si>
  <si>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</si>
  <si>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</si>
  <si>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</si>
  <si>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</si>
  <si>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</si>
  <si>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</si>
  <si>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</si>
  <si>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</si>
  <si>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</si>
  <si>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</si>
  <si>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</si>
  <si>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</si>
  <si>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</si>
  <si>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</si>
  <si>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</si>
  <si>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</si>
  <si>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</si>
  <si>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</si>
  <si>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</si>
  <si>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</si>
  <si>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</si>
  <si>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</si>
  <si>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</si>
  <si>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</si>
  <si>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</si>
  <si>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</si>
  <si>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</si>
  <si>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</si>
  <si>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</si>
  <si>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</si>
  <si>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</si>
  <si>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</si>
  <si>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</si>
  <si>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</si>
  <si>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</si>
  <si>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</si>
  <si>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</si>
  <si>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</si>
  <si>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</si>
  <si>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</si>
  <si>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</si>
  <si>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</si>
  <si>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</si>
  <si>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</si>
  <si>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</si>
  <si>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</si>
  <si>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</si>
  <si>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</si>
  <si>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</si>
  <si>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</si>
  <si>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</si>
  <si>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</si>
  <si>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</si>
  <si>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</si>
  <si>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</si>
  <si>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</si>
  <si>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</si>
  <si>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</si>
  <si>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</si>
  <si>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</si>
  <si>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</si>
  <si>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</si>
  <si>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</si>
  <si>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</si>
  <si>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</si>
  <si>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</si>
  <si>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</si>
  <si>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</si>
  <si>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</si>
  <si>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</si>
  <si>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</si>
  <si>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</si>
  <si>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</si>
  <si>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</si>
  <si>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</si>
  <si>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</si>
  <si>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</si>
  <si>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</si>
  <si>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</si>
  <si>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</si>
  <si>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</si>
  <si>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</si>
  <si>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</si>
  <si>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</si>
  <si>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</si>
  <si>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</si>
  <si>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</si>
  <si>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</si>
  <si>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</si>
  <si>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</si>
  <si>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</si>
  <si>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</si>
  <si>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</si>
  <si>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</si>
  <si>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</si>
  <si>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</si>
  <si>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</si>
  <si>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</si>
  <si>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</si>
  <si>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</si>
  <si>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</si>
  <si>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</si>
  <si>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</si>
  <si>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</si>
  <si>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</si>
  <si>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</si>
  <si>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</si>
  <si>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</si>
  <si>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</si>
  <si>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</si>
  <si>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</si>
  <si>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</si>
  <si>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</si>
  <si>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</si>
  <si>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</si>
  <si>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</si>
  <si>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</si>
  <si>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</si>
  <si>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</si>
  <si>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</si>
  <si>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</si>
  <si>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</si>
  <si>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</si>
  <si>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</si>
  <si>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</si>
  <si>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</si>
  <si>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</si>
  <si>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</si>
  <si>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</si>
  <si>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</si>
  <si>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</si>
  <si>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</si>
  <si>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</si>
  <si>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</si>
  <si>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</si>
  <si>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</si>
  <si>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</si>
  <si>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</si>
  <si>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</si>
  <si>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</si>
  <si>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</si>
  <si>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</si>
  <si>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</si>
  <si>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</si>
  <si>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</si>
  <si>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</si>
  <si>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</si>
  <si>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</si>
  <si>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</si>
  <si>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</si>
  <si>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</si>
  <si>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</si>
  <si>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</si>
  <si>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</si>
  <si>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</si>
  <si>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</si>
  <si>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</si>
  <si>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</si>
  <si>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</si>
  <si>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</si>
  <si>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</si>
  <si>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</si>
  <si>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</si>
  <si>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</si>
  <si>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</si>
  <si>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</si>
  <si>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</si>
  <si>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</si>
  <si>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</si>
  <si>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</si>
  <si>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</si>
  <si>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</si>
  <si>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</si>
  <si>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</si>
  <si>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</si>
  <si>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</si>
  <si>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</si>
  <si>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</si>
  <si>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</si>
  <si>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</si>
  <si>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</si>
  <si>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</si>
  <si>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</si>
  <si>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</si>
  <si>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</si>
  <si>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</si>
  <si>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</si>
  <si>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</si>
  <si>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</si>
  <si>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</si>
  <si>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</si>
  <si>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</si>
  <si>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</si>
  <si>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</si>
  <si>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</si>
  <si>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</si>
  <si>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</si>
  <si>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</si>
  <si>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</si>
  <si>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</si>
  <si>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</si>
  <si>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</si>
  <si>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</si>
  <si>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</si>
  <si>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</si>
  <si>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</si>
  <si>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</si>
  <si>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</si>
  <si>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</si>
  <si>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</si>
  <si>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</si>
  <si>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</si>
  <si>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</si>
  <si>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</si>
  <si>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</si>
  <si>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</si>
  <si>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</si>
  <si>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</si>
  <si>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</si>
  <si>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</si>
  <si>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</si>
  <si>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</si>
  <si>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</si>
  <si>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</si>
  <si>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</si>
  <si>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</si>
  <si>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</si>
  <si>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</si>
  <si>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</si>
  <si>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</si>
  <si>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</si>
  <si>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</si>
  <si>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</si>
  <si>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</si>
  <si>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</si>
  <si>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</si>
  <si>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</si>
  <si>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</si>
  <si>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</si>
  <si>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</si>
  <si>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</si>
  <si>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</si>
  <si>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</si>
  <si>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</si>
  <si>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</si>
  <si>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</si>
  <si>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</si>
  <si>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</si>
  <si>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</si>
  <si>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</si>
  <si>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</si>
  <si>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</si>
  <si>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</si>
  <si>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</si>
  <si>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</si>
  <si>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</si>
  <si>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</si>
  <si>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</si>
  <si>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</si>
  <si>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</si>
  <si>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</si>
  <si>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</si>
  <si>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</si>
  <si>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</si>
  <si>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</si>
  <si>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</si>
  <si>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</si>
  <si>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</si>
  <si>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</si>
  <si>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</si>
  <si>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</si>
  <si>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</si>
  <si>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</si>
  <si>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</si>
  <si>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</si>
  <si>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</si>
  <si>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</si>
  <si>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</si>
  <si>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</si>
  <si>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</si>
  <si>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</si>
  <si>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</si>
  <si>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</si>
  <si>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</si>
  <si>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</si>
  <si>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</si>
  <si>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</si>
  <si>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</si>
  <si>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</si>
  <si>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</si>
  <si>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</si>
  <si>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</si>
  <si>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</si>
  <si>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</si>
  <si>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</si>
  <si>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</si>
  <si>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</si>
  <si>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</si>
  <si>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</si>
  <si>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</si>
  <si>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</si>
  <si>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</si>
  <si>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</si>
  <si>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</si>
  <si>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</si>
  <si>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</si>
  <si>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</si>
  <si>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</si>
  <si>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</si>
  <si>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</si>
  <si>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</si>
  <si>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</si>
  <si>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</si>
  <si>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</si>
  <si>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</si>
  <si>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</si>
  <si>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</si>
  <si>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</si>
  <si>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</si>
  <si>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</si>
  <si>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</si>
  <si>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</si>
  <si>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</si>
  <si>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</si>
  <si>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</si>
  <si>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</si>
  <si>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</si>
  <si>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</si>
  <si>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</si>
  <si>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</si>
  <si>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</si>
  <si>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</si>
  <si>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</si>
  <si>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</si>
  <si>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</si>
  <si>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</si>
  <si>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</si>
  <si>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</si>
  <si>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</si>
  <si>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</si>
  <si>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</si>
  <si>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</si>
  <si>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</si>
  <si>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</si>
  <si>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</si>
  <si>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</si>
  <si>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</si>
  <si>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</si>
  <si>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</si>
  <si>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</si>
  <si>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</si>
  <si>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</si>
  <si>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</si>
  <si>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</si>
  <si>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</si>
  <si>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</si>
  <si>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</si>
  <si>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</si>
  <si>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</si>
  <si>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</si>
  <si>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</si>
  <si>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</si>
  <si>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</si>
  <si>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</si>
  <si>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</si>
  <si>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</si>
  <si>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</si>
  <si>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</si>
  <si>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</si>
  <si>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</si>
  <si>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</si>
  <si>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</si>
  <si>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</si>
  <si>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</si>
  <si>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</si>
  <si>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</si>
  <si>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</si>
  <si>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</si>
  <si>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</si>
  <si>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</si>
  <si>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</si>
  <si>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</si>
  <si>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</si>
  <si>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</si>
  <si>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</si>
  <si>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</si>
  <si>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</si>
  <si>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</si>
  <si>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</si>
  <si>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</si>
  <si>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</si>
  <si>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</si>
  <si>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</si>
  <si>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</si>
  <si>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</si>
  <si>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</si>
  <si>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</si>
  <si>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</si>
  <si>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</si>
  <si>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</si>
  <si>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</si>
  <si>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</si>
  <si>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</si>
  <si>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</si>
  <si>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</si>
  <si>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</si>
  <si>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</si>
  <si>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</si>
  <si>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</si>
  <si>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</si>
  <si>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</si>
  <si>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</si>
  <si>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</si>
  <si>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</si>
  <si>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</si>
  <si>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</si>
  <si>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</si>
  <si>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</si>
  <si>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</si>
  <si>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</si>
  <si>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</si>
  <si>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</si>
  <si>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</si>
  <si>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</si>
  <si>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</si>
  <si>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</si>
  <si>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</si>
  <si>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</si>
  <si>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</si>
  <si>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</si>
  <si>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</si>
  <si>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</si>
  <si>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</si>
  <si>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</si>
  <si>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</si>
  <si>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</si>
  <si>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</si>
  <si>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</si>
  <si>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</si>
  <si>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</si>
  <si>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</si>
  <si>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</si>
  <si>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</si>
  <si>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</si>
  <si>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</si>
  <si>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</si>
  <si>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</si>
  <si>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</si>
  <si>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</si>
  <si>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</si>
  <si>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</si>
  <si>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</si>
  <si>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</si>
  <si>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</si>
  <si>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</si>
  <si>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</si>
  <si>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</si>
  <si>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</si>
  <si>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</si>
  <si>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</si>
  <si>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</si>
  <si>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</si>
  <si>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</si>
  <si>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</si>
  <si>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</si>
  <si>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</si>
  <si>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</si>
  <si>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</si>
  <si>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</si>
  <si>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</si>
  <si>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</si>
  <si>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</si>
  <si>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</si>
  <si>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</si>
  <si>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</si>
  <si>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</si>
  <si>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</si>
  <si>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</si>
  <si>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</si>
  <si>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</si>
  <si>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</si>
  <si>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</si>
  <si>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</si>
  <si>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</si>
  <si>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</si>
  <si>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</si>
  <si>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</si>
  <si>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</si>
  <si>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</si>
  <si>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</si>
  <si>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</si>
  <si>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</si>
  <si>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</si>
  <si>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</si>
  <si>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</si>
  <si>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</si>
  <si>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</si>
  <si>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</si>
  <si>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</si>
  <si>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</si>
  <si>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</si>
  <si>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</si>
  <si>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</si>
  <si>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</si>
  <si>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</si>
  <si>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</si>
  <si>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</si>
  <si>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</si>
  <si>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</si>
  <si>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</si>
  <si>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</si>
  <si>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</si>
  <si>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</si>
  <si>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</si>
  <si>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</si>
  <si>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</si>
  <si>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</si>
  <si>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</si>
  <si>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</si>
  <si>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</si>
  <si>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</si>
  <si>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</si>
  <si>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</si>
  <si>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</si>
  <si>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</si>
  <si>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</si>
  <si>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</si>
  <si>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</si>
  <si>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</si>
  <si>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</si>
  <si>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</si>
  <si>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</si>
  <si>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</si>
  <si>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</si>
  <si>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</si>
  <si>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</si>
  <si>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</si>
  <si>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</si>
  <si>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</si>
  <si>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</si>
  <si>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</si>
  <si>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</si>
  <si>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</si>
  <si>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</si>
  <si>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</si>
  <si>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</si>
  <si>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</si>
  <si>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</si>
  <si>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</si>
  <si>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</si>
  <si>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</si>
  <si>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</si>
  <si>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</si>
  <si>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</si>
  <si>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</si>
  <si>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</si>
  <si>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</si>
  <si>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</si>
  <si>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</si>
  <si>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</si>
  <si>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</si>
  <si>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</si>
  <si>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</si>
  <si>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</si>
  <si>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</si>
  <si>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</si>
  <si>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</si>
  <si>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</si>
  <si>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</si>
  <si>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</si>
  <si>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</si>
  <si>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</si>
  <si>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</si>
  <si>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</si>
  <si>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</si>
  <si>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</si>
  <si>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</si>
  <si>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</si>
  <si>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</si>
  <si>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</si>
  <si>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</si>
  <si>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</si>
  <si>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</si>
  <si>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</si>
  <si>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</si>
  <si>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</si>
  <si>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</si>
  <si>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</si>
  <si>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</si>
  <si>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</si>
  <si>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</si>
  <si>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</si>
  <si>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</si>
  <si>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</si>
  <si>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</si>
  <si>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</si>
  <si>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</si>
  <si>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</si>
  <si>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</si>
  <si>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</si>
  <si>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</si>
  <si>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</si>
  <si>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</si>
  <si>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</si>
  <si>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</si>
  <si>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</si>
  <si>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</si>
  <si>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</si>
  <si>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</si>
  <si>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</si>
  <si>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</si>
  <si>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</si>
  <si>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</si>
  <si>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</si>
  <si>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</si>
  <si>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</si>
  <si>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</si>
  <si>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</si>
  <si>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</si>
  <si>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</si>
  <si>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</si>
  <si>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</si>
  <si>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</si>
  <si>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</si>
  <si>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</si>
  <si>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</si>
  <si>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</si>
  <si>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</si>
  <si>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</si>
  <si>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</si>
  <si>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</si>
  <si>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</si>
  <si>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</si>
  <si>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</si>
  <si>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</si>
  <si>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</si>
  <si>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</si>
  <si>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</si>
  <si>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</si>
  <si>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</si>
  <si>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</si>
  <si>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</si>
  <si>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</si>
  <si>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</si>
  <si>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</si>
  <si>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</si>
  <si>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</si>
  <si>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</si>
  <si>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</si>
  <si>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</si>
  <si>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</si>
  <si>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</si>
  <si>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</si>
  <si>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</si>
  <si>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</si>
  <si>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</si>
  <si>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</si>
  <si>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</si>
  <si>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</si>
  <si>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</si>
  <si>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</si>
  <si>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</si>
  <si>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</si>
  <si>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</si>
  <si>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</si>
  <si>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</si>
  <si>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</si>
  <si>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</si>
  <si>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</si>
  <si>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</si>
  <si>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</si>
  <si>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</si>
  <si>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</si>
  <si>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</si>
  <si>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</si>
  <si>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</si>
  <si>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</si>
  <si>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</si>
  <si>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</si>
  <si>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</si>
  <si>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</si>
  <si>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</si>
  <si>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</si>
  <si>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</si>
  <si>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</si>
  <si>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</si>
  <si>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</si>
  <si>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</si>
  <si>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</si>
  <si>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</si>
  <si>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</si>
  <si>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</si>
  <si>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</si>
  <si>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</si>
  <si>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</si>
  <si>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</si>
  <si>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</si>
  <si>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</si>
  <si>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</si>
  <si>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</si>
  <si>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</si>
  <si>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</si>
  <si>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</si>
  <si>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</si>
  <si>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</si>
  <si>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</si>
  <si>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</si>
  <si>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</si>
  <si>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</si>
  <si>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</si>
  <si>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</si>
  <si>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</si>
  <si>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</si>
  <si>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</si>
  <si>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</si>
  <si>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</si>
  <si>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</si>
  <si>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</si>
  <si>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</si>
  <si>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</si>
  <si>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</si>
  <si>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</si>
  <si>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</si>
  <si>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</si>
  <si>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</si>
  <si>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</si>
  <si>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</si>
  <si>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</si>
  <si>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</si>
  <si>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</si>
  <si>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</si>
  <si>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</si>
  <si>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</si>
  <si>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</si>
  <si>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</si>
  <si>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</si>
  <si>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</si>
  <si>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</si>
  <si>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</si>
  <si>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</si>
  <si>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</si>
  <si>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</si>
  <si>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</si>
  <si>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</si>
  <si>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</si>
  <si>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</si>
  <si>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</si>
  <si>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</si>
  <si>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</si>
  <si>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</si>
  <si>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</si>
  <si>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</si>
  <si>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</si>
  <si>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</si>
  <si>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</si>
  <si>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</si>
  <si>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</si>
  <si>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</si>
  <si>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</si>
  <si>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</si>
  <si>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</si>
  <si>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</si>
  <si>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</si>
  <si>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</si>
  <si>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</si>
  <si>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</si>
  <si>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</si>
  <si>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</si>
  <si>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</si>
  <si>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</si>
  <si>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</si>
  <si>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</si>
  <si>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</si>
  <si>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</si>
  <si>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</si>
  <si>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</si>
  <si>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</si>
  <si>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</si>
  <si>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</si>
  <si>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</si>
  <si>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</si>
  <si>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</si>
  <si>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</si>
  <si>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</si>
  <si>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</si>
  <si>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</si>
  <si>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</si>
  <si>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</si>
  <si>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</si>
  <si>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</si>
  <si>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</si>
  <si>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</si>
  <si>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</si>
  <si>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</si>
  <si>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</si>
  <si>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</si>
  <si>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</si>
  <si>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</si>
  <si>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</si>
  <si>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</si>
  <si>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</si>
  <si>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</si>
  <si>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</si>
  <si>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</si>
  <si>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</si>
  <si>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</si>
  <si>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</si>
  <si>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</si>
  <si>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</si>
  <si>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</si>
  <si>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</si>
  <si>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</si>
  <si>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</si>
  <si>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</si>
  <si>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</si>
  <si>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</si>
  <si>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</si>
  <si>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</si>
  <si>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</si>
  <si>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</si>
  <si>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</si>
  <si>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</si>
  <si>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</si>
  <si>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</si>
  <si>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</si>
  <si>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</si>
  <si>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</si>
  <si>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</si>
  <si>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</si>
  <si>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</si>
  <si>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</si>
  <si>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</si>
  <si>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</si>
  <si>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</si>
  <si>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</si>
  <si>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</si>
  <si>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</si>
  <si>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</si>
  <si>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</si>
  <si>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</si>
  <si>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</si>
  <si>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</si>
  <si>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</si>
  <si>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</si>
  <si>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</si>
  <si>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</si>
  <si>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</si>
  <si>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</si>
  <si>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</si>
  <si>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</si>
  <si>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</si>
  <si>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</si>
  <si>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</si>
  <si>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</si>
  <si>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</si>
  <si>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</si>
  <si>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</si>
  <si>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</si>
  <si>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</si>
  <si>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</si>
  <si>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</si>
  <si>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</si>
  <si>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</si>
  <si>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</si>
  <si>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</si>
  <si>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</si>
  <si>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</si>
  <si>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</si>
  <si>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</si>
  <si>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</si>
  <si>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</si>
  <si>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</si>
  <si>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</si>
  <si>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</si>
  <si>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</si>
  <si>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</si>
  <si>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</si>
  <si>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</si>
  <si>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</si>
  <si>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</si>
  <si>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</si>
  <si>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</si>
  <si>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</si>
  <si>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</si>
  <si>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</si>
  <si>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</si>
  <si>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</si>
  <si>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</si>
  <si>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</si>
  <si>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</si>
  <si>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</si>
  <si>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</si>
  <si>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</si>
  <si>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</si>
  <si>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</si>
  <si>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</si>
  <si>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</si>
  <si>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</si>
  <si>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</si>
  <si>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</si>
  <si>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</si>
  <si>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</si>
  <si>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</si>
  <si>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</si>
  <si>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</si>
  <si>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</si>
  <si>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</si>
  <si>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</si>
  <si>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</si>
  <si>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</si>
  <si>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</si>
  <si>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</si>
  <si>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</si>
  <si>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</si>
  <si>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</si>
  <si>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</si>
  <si>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</si>
  <si>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</si>
  <si>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</si>
  <si>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</si>
  <si>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</si>
  <si>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</si>
  <si>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</si>
  <si>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</si>
  <si>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</si>
  <si>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</si>
  <si>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</si>
  <si>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</si>
  <si>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</si>
  <si>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</si>
  <si>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</si>
  <si>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</si>
  <si>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</si>
  <si>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</si>
  <si>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</si>
  <si>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</si>
  <si>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</si>
  <si>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</si>
  <si>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</si>
  <si>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</si>
  <si>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</si>
  <si>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</si>
  <si>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</si>
  <si>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</si>
  <si>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</si>
  <si>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</si>
  <si>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</si>
  <si>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</si>
  <si>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</si>
  <si>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</si>
  <si>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</si>
  <si>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</si>
  <si>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</si>
  <si>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</si>
  <si>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</si>
  <si>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</si>
  <si>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</si>
  <si>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</si>
  <si>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</si>
  <si>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</si>
  <si>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</si>
  <si>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</si>
  <si>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</si>
  <si>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</si>
  <si>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</si>
  <si>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</si>
  <si>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</si>
  <si>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</si>
  <si>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</si>
  <si>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</si>
  <si>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</si>
  <si>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</si>
  <si>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</si>
  <si>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</si>
  <si>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</si>
  <si>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</si>
  <si>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</si>
  <si>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</si>
  <si>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</si>
  <si>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</si>
  <si>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</si>
  <si>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</si>
  <si>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</si>
  <si>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</si>
  <si>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</si>
  <si>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</si>
  <si>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</si>
  <si>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</si>
  <si>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</si>
  <si>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</si>
  <si>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</si>
  <si>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</si>
  <si>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</si>
  <si>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</si>
  <si>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</si>
  <si>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</si>
  <si>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</si>
  <si>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</si>
  <si>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</si>
  <si>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</si>
  <si>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</si>
  <si>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</si>
  <si>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</si>
  <si>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</si>
  <si>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</si>
  <si>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</si>
  <si>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</si>
  <si>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</si>
  <si>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</si>
  <si>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</si>
  <si>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</si>
  <si>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</si>
  <si>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</si>
  <si>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</si>
  <si>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</si>
  <si>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</si>
  <si>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</si>
  <si>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</si>
  <si>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</si>
  <si>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</si>
  <si>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</si>
  <si>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</si>
  <si>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</si>
  <si>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</si>
  <si>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</si>
  <si>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</si>
  <si>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</si>
  <si>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</si>
  <si>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</si>
  <si>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</si>
  <si>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</si>
  <si>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</si>
  <si>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</si>
  <si>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</si>
  <si>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</si>
  <si>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</si>
  <si>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</si>
  <si>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</si>
  <si>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</si>
  <si>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</si>
  <si>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</si>
  <si>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</si>
  <si>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</si>
  <si>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</si>
  <si>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</si>
  <si>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</si>
  <si>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</si>
  <si>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</si>
  <si>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</si>
  <si>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</si>
  <si>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</si>
  <si>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</si>
  <si>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</si>
  <si>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</si>
  <si>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</si>
  <si>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</si>
  <si>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</si>
  <si>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</si>
  <si>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</si>
  <si>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</si>
  <si>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</si>
  <si>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</si>
  <si>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</si>
  <si>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</si>
  <si>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</si>
  <si>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</si>
  <si>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</si>
  <si>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</si>
  <si>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</si>
  <si>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</si>
  <si>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</si>
  <si>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</si>
  <si>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</si>
  <si>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</si>
  <si>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</si>
  <si>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</si>
  <si>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</si>
  <si>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</si>
  <si>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</si>
  <si>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</si>
  <si>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</si>
  <si>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</si>
  <si>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</si>
  <si>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</si>
  <si>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</si>
  <si>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</si>
  <si>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</si>
  <si>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</si>
  <si>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</si>
  <si>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</si>
  <si>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</si>
  <si>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</si>
  <si>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</si>
  <si>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</si>
  <si>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</si>
  <si>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</si>
  <si>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</si>
  <si>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</si>
  <si>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</si>
  <si>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</si>
  <si>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</si>
  <si>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</si>
  <si>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</si>
  <si>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</si>
  <si>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</si>
  <si>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</si>
  <si>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</si>
  <si>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</si>
  <si>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</si>
  <si>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</si>
  <si>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</si>
  <si>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</si>
  <si>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</si>
  <si>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</si>
  <si>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</si>
  <si>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</si>
  <si>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</si>
  <si>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</si>
  <si>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</si>
  <si>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</si>
  <si>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</si>
  <si>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</si>
  <si>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</si>
  <si>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</si>
  <si>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</si>
  <si>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</si>
  <si>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</si>
  <si>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</si>
  <si>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</si>
  <si>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</si>
  <si>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</si>
  <si>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</si>
  <si>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</si>
  <si>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</si>
  <si>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</si>
  <si>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</si>
  <si>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</si>
  <si>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</si>
  <si>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</si>
  <si>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</si>
  <si>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</si>
  <si>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</si>
  <si>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</si>
  <si>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</si>
  <si>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</si>
  <si>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</si>
  <si>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</si>
  <si>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</si>
  <si>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</si>
  <si>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</si>
  <si>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</si>
  <si>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</si>
  <si>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</si>
  <si>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</si>
  <si>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</si>
  <si>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</si>
  <si>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</si>
  <si>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</si>
  <si>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</si>
  <si>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</si>
  <si>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</si>
  <si>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</si>
  <si>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</si>
  <si>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</si>
  <si>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</si>
  <si>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</si>
  <si>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</si>
  <si>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</si>
  <si>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</si>
  <si>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</si>
  <si>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</si>
  <si>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</si>
  <si>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</si>
  <si>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</si>
  <si>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</si>
  <si>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</si>
  <si>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</si>
  <si>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</si>
  <si>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</si>
  <si>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</si>
  <si>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</si>
  <si>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</si>
  <si>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</si>
  <si>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</si>
  <si>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</si>
  <si>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</si>
  <si>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</si>
  <si>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</si>
  <si>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</si>
  <si>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</si>
  <si>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</si>
  <si>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</si>
  <si>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</si>
  <si>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</si>
  <si>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</si>
  <si>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</si>
  <si>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</si>
  <si>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</si>
  <si>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</si>
  <si>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</si>
  <si>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</si>
  <si>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</si>
  <si>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</si>
  <si>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</si>
  <si>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</si>
  <si>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</si>
  <si>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</si>
  <si>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</si>
  <si>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</si>
  <si>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</si>
  <si>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</si>
  <si>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</si>
  <si>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</si>
  <si>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</si>
  <si>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</si>
  <si>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</si>
  <si>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</si>
  <si>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</si>
  <si>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</si>
  <si>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</si>
  <si>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</si>
  <si>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</si>
  <si>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</si>
  <si>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</si>
  <si>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</si>
  <si>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</si>
  <si>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</si>
  <si>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</si>
  <si>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</si>
  <si>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</si>
  <si>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</si>
  <si>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</si>
  <si>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</si>
  <si>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</si>
  <si>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</si>
  <si>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</si>
  <si>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</si>
  <si>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</si>
  <si>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</si>
  <si>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</si>
  <si>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</si>
  <si>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</si>
  <si>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</si>
  <si>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</si>
  <si>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</si>
  <si>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</si>
  <si>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</si>
  <si>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</si>
  <si>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</si>
  <si>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</si>
  <si>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</si>
  <si>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</si>
  <si>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</si>
  <si>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</si>
  <si>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</si>
  <si>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</si>
  <si>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</si>
  <si>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</si>
  <si>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</si>
  <si>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</si>
  <si>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</si>
  <si>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</si>
  <si>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</si>
  <si>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</si>
  <si>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</si>
  <si>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</si>
  <si>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</si>
  <si>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</si>
  <si>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</si>
  <si>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</si>
  <si>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</si>
  <si>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</si>
  <si>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</si>
  <si>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</si>
  <si>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</si>
  <si>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</si>
  <si>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</si>
  <si>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</si>
  <si>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</si>
  <si>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</si>
  <si>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</si>
  <si>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</si>
  <si>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</si>
  <si>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</si>
  <si>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</si>
  <si>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</si>
  <si>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</si>
  <si>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</si>
  <si>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</si>
  <si>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</si>
  <si>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</si>
  <si>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</si>
  <si>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</si>
  <si>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</si>
  <si>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</si>
  <si>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</si>
  <si>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</si>
  <si>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</si>
  <si>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</si>
  <si>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</si>
  <si>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</si>
  <si>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</si>
  <si>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</si>
  <si>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</si>
  <si>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</si>
  <si>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</si>
  <si>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</si>
  <si>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</si>
  <si>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</si>
  <si>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</si>
  <si>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</si>
  <si>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</si>
  <si>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</si>
  <si>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</si>
  <si>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</si>
  <si>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</si>
  <si>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</si>
  <si>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</si>
  <si>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</si>
  <si>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</si>
  <si>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</si>
  <si>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</si>
  <si>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</si>
  <si>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</si>
  <si>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</si>
  <si>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</si>
  <si>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</si>
  <si>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</si>
  <si>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</si>
  <si>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</si>
  <si>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</si>
  <si>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</si>
  <si>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</si>
  <si>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</si>
  <si>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</si>
  <si>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</si>
  <si>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</si>
  <si>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</si>
  <si>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</si>
  <si>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</si>
  <si>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</si>
  <si>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</si>
  <si>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</si>
  <si>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</si>
  <si>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</si>
  <si>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</si>
  <si>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</si>
  <si>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</si>
  <si>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</si>
  <si>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</si>
  <si>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</si>
  <si>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</si>
  <si>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</si>
  <si>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</si>
  <si>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</si>
  <si>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</si>
  <si>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</si>
  <si>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</si>
  <si>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</si>
  <si>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</si>
  <si>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</si>
  <si>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</si>
  <si>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</si>
  <si>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</si>
  <si>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</si>
  <si>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</si>
  <si>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</si>
  <si>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</si>
  <si>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</si>
  <si>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</si>
  <si>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</si>
  <si>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</si>
  <si>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</si>
  <si>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</si>
  <si>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</si>
  <si>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</si>
  <si>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</si>
  <si>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</si>
  <si>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</si>
  <si>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</si>
  <si>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</si>
  <si>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</si>
  <si>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</si>
  <si>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</si>
  <si>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</si>
  <si>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</si>
  <si>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</si>
  <si>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</si>
  <si>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</si>
  <si>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</si>
  <si>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</si>
  <si>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</si>
  <si>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</si>
  <si>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</si>
  <si>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</si>
  <si>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</si>
  <si>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</si>
  <si>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</si>
  <si>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</si>
  <si>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</si>
  <si>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</si>
  <si>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</si>
  <si>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</si>
  <si>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</si>
  <si>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</si>
  <si>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</si>
  <si>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</si>
  <si>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</si>
  <si>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</si>
  <si>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</si>
  <si>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</si>
  <si>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</si>
  <si>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</si>
  <si>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</si>
  <si>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</si>
  <si>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</si>
  <si>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</si>
  <si>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</si>
  <si>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</si>
  <si>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</si>
  <si>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</si>
  <si>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</si>
  <si>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</si>
  <si>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</si>
  <si>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</si>
  <si>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</si>
  <si>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</si>
  <si>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</si>
  <si>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</si>
  <si>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</si>
  <si>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</si>
  <si>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</si>
  <si>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</si>
  <si>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</si>
  <si>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</si>
  <si>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</si>
  <si>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</si>
  <si>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</si>
  <si>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</si>
  <si>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</si>
  <si>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</si>
  <si>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</si>
  <si>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</si>
  <si>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</si>
  <si>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</si>
  <si>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</si>
  <si>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</si>
  <si>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</si>
  <si>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</si>
  <si>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</si>
  <si>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</si>
  <si>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</si>
  <si>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</si>
  <si>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</si>
  <si>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</si>
  <si>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</si>
  <si>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</si>
  <si>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</si>
  <si>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</si>
  <si>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</si>
  <si>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</si>
  <si>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</si>
  <si>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</si>
  <si>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</si>
  <si>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</si>
  <si>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</si>
  <si>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</si>
  <si>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</si>
  <si>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</si>
  <si>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</si>
  <si>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</si>
  <si>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</si>
  <si>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</si>
  <si>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</si>
  <si>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</si>
  <si>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</si>
  <si>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</si>
  <si>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</si>
  <si>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</si>
  <si>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</si>
  <si>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</si>
  <si>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</si>
  <si>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</si>
  <si>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</si>
  <si>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</si>
  <si>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</si>
  <si>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</si>
  <si>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</si>
  <si>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</si>
  <si>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</si>
  <si>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</si>
  <si>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</si>
  <si>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</si>
  <si>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</si>
  <si>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</si>
  <si>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</si>
  <si>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</si>
  <si>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</si>
  <si>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</si>
  <si>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</si>
  <si>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</si>
  <si>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</si>
  <si>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</si>
  <si>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</si>
  <si>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</si>
  <si>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</si>
  <si>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</si>
  <si>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</si>
  <si>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</si>
  <si>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</si>
  <si>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</si>
  <si>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</si>
  <si>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</si>
  <si>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</si>
  <si>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</si>
  <si>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</si>
  <si>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</si>
  <si>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</si>
  <si>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</si>
  <si>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</si>
  <si>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</si>
  <si>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</si>
  <si>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</si>
  <si>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</si>
  <si>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</si>
  <si>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</si>
  <si>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</si>
  <si>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</si>
  <si>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</si>
  <si>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</si>
  <si>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</si>
  <si>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</si>
  <si>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</si>
  <si>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</si>
  <si>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</si>
  <si>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</si>
  <si>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</si>
  <si>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</si>
  <si>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</si>
  <si>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</si>
  <si>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</si>
  <si>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</si>
  <si>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</si>
  <si>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</si>
  <si>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</si>
  <si>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</si>
  <si>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</si>
  <si>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</si>
  <si>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</si>
  <si>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</si>
  <si>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</si>
  <si>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</si>
  <si>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</si>
  <si>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</si>
  <si>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</si>
  <si>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</si>
  <si>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</si>
  <si>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</si>
  <si>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</si>
  <si>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</si>
  <si>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</si>
  <si>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</si>
  <si>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</si>
  <si>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</si>
  <si>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</si>
  <si>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</si>
  <si>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</si>
  <si>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</si>
  <si>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</si>
  <si>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</si>
  <si>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</si>
  <si>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</si>
  <si>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</si>
  <si>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</si>
  <si>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</si>
  <si>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</si>
  <si>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</si>
  <si>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</si>
  <si>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</si>
  <si>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</si>
  <si>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</si>
  <si>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</si>
  <si>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</si>
  <si>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</si>
  <si>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</si>
  <si>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</si>
  <si>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</si>
  <si>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</si>
  <si>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</si>
  <si>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</si>
  <si>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</si>
  <si>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</si>
  <si>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</si>
  <si>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</si>
  <si>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</si>
  <si>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</si>
  <si>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</si>
  <si>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</si>
  <si>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</si>
  <si>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</si>
  <si>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</si>
  <si>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</si>
  <si>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</si>
  <si>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</si>
  <si>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</si>
  <si>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</si>
  <si>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</si>
  <si>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</si>
  <si>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</si>
  <si>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</si>
  <si>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</si>
  <si>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</si>
  <si>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</si>
  <si>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</si>
  <si>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</si>
  <si>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</si>
  <si>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</si>
  <si>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</si>
  <si>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</si>
  <si>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</si>
  <si>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</si>
  <si>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</si>
  <si>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</si>
  <si>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</si>
  <si>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</si>
  <si>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</si>
  <si>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</si>
  <si>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</si>
  <si>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</si>
  <si>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</si>
  <si>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</si>
  <si>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</si>
  <si>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</si>
  <si>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</si>
  <si>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</si>
  <si>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</si>
  <si>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</si>
  <si>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</si>
  <si>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</si>
  <si>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</si>
  <si>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</si>
  <si>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</si>
  <si>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</si>
  <si>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</si>
  <si>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</si>
  <si>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</si>
  <si>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</si>
  <si>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</si>
  <si>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</si>
  <si>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</si>
  <si>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</si>
  <si>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</si>
  <si>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</si>
  <si>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</si>
  <si>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</si>
  <si>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</si>
  <si>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</si>
  <si>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</si>
  <si>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</si>
  <si>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</si>
  <si>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</si>
  <si>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</si>
  <si>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</si>
  <si>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</si>
  <si>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</si>
  <si>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</si>
  <si>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</si>
  <si>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</si>
  <si>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</si>
  <si>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</si>
  <si>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</si>
  <si>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</si>
  <si>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</si>
  <si>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</si>
  <si>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</si>
  <si>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</si>
  <si>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</si>
  <si>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</si>
  <si>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</si>
  <si>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</si>
  <si>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</si>
  <si>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</si>
  <si>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</si>
  <si>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</si>
  <si>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</si>
  <si>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</si>
  <si>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</si>
  <si>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</si>
  <si>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</si>
  <si>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</si>
  <si>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</si>
  <si>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</si>
  <si>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</si>
  <si>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</si>
  <si>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</si>
  <si>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</si>
  <si>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</si>
  <si>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</si>
  <si>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</si>
  <si>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</si>
  <si>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</si>
  <si>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</si>
  <si>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</si>
  <si>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</si>
  <si>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</si>
  <si>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</si>
  <si>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</si>
  <si>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</si>
  <si>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</si>
  <si>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</si>
  <si>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</si>
  <si>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</si>
  <si>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</si>
  <si>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</si>
  <si>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</si>
  <si>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</si>
  <si>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</si>
  <si>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</si>
  <si>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</si>
  <si>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</si>
  <si>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</si>
  <si>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</si>
  <si>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</si>
  <si>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</si>
  <si>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</si>
  <si>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</si>
  <si>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</si>
  <si>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</si>
  <si>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</si>
  <si>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</si>
  <si>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</si>
  <si>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</si>
  <si>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</si>
  <si>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</si>
  <si>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</si>
  <si>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</si>
  <si>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</si>
  <si>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</si>
  <si>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</si>
  <si>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</si>
  <si>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</si>
  <si>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</si>
  <si>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</si>
  <si>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</si>
  <si>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</si>
  <si>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</si>
  <si>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</si>
  <si>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</si>
  <si>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</si>
  <si>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</si>
  <si>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</si>
  <si>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</si>
  <si>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</si>
  <si>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</si>
  <si>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</si>
  <si>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</si>
  <si>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</si>
  <si>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</si>
  <si>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</si>
  <si>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</si>
  <si>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</si>
  <si>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</si>
  <si>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</si>
  <si>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</si>
  <si>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</si>
  <si>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</si>
  <si>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</si>
  <si>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</si>
  <si>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</si>
  <si>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</si>
  <si>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</si>
  <si>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</si>
  <si>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</si>
  <si>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</si>
  <si>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</si>
  <si>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</si>
  <si>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</si>
  <si>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</si>
  <si>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</si>
  <si>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</si>
  <si>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</si>
  <si>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</si>
  <si>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</si>
  <si>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</si>
  <si>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</si>
  <si>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</si>
  <si>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</si>
  <si>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</si>
  <si>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</si>
  <si>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</si>
  <si>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</si>
  <si>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</si>
  <si>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</si>
  <si>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</si>
  <si>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</si>
  <si>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</si>
  <si>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</si>
  <si>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</si>
  <si>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</si>
  <si>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</si>
  <si>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</si>
  <si>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</si>
  <si>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</si>
  <si>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</si>
  <si>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</si>
  <si>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</si>
  <si>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</si>
  <si>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</si>
  <si>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</si>
  <si>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</si>
  <si>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</si>
  <si>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</si>
  <si>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</si>
  <si>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</si>
  <si>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</si>
  <si>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</si>
  <si>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</si>
  <si>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</si>
  <si>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</si>
  <si>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</si>
  <si>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</si>
  <si>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</si>
  <si>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</si>
  <si>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</si>
  <si>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</si>
  <si>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</si>
  <si>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</si>
  <si>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</si>
  <si>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</si>
  <si>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</si>
  <si>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</si>
  <si>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</si>
  <si>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</si>
  <si>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</si>
  <si>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</si>
  <si>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</si>
  <si>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</si>
  <si>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</si>
  <si>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</si>
  <si>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</si>
  <si>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</si>
  <si>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</si>
  <si>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</si>
  <si>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</si>
  <si>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</si>
  <si>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</si>
  <si>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</si>
  <si>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</si>
  <si>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</si>
  <si>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</si>
  <si>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</si>
  <si>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</si>
  <si>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</si>
  <si>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</si>
  <si>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</si>
  <si>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</si>
  <si>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</si>
  <si>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</si>
  <si>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</si>
  <si>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</si>
  <si>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</si>
  <si>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</si>
  <si>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</si>
  <si>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</si>
  <si>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</si>
  <si>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</si>
  <si>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</si>
  <si>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</si>
  <si>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</si>
  <si>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</si>
  <si>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</si>
  <si>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</si>
  <si>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</si>
  <si>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</si>
  <si>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</si>
  <si>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</si>
  <si>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</si>
  <si>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</si>
  <si>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</si>
  <si>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</si>
  <si>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</si>
  <si>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</si>
  <si>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</si>
  <si>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</si>
  <si>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</si>
  <si>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</si>
  <si>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</si>
  <si>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</si>
  <si>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</si>
  <si>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</si>
  <si>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</si>
  <si>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</si>
  <si>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</si>
  <si>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</si>
  <si>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</si>
  <si>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</si>
  <si>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</si>
  <si>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</si>
  <si>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</si>
  <si>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</si>
  <si>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</si>
  <si>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</si>
  <si>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</si>
  <si>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</si>
  <si>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</si>
  <si>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</si>
  <si>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</si>
  <si>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</si>
  <si>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</si>
  <si>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</si>
  <si>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</si>
  <si>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</si>
  <si>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</si>
  <si>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</si>
  <si>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</si>
  <si>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</si>
  <si>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</si>
  <si>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</si>
  <si>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</si>
  <si>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</si>
  <si>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</si>
  <si>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</si>
  <si>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</si>
  <si>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</si>
  <si>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</si>
  <si>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</si>
  <si>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</si>
  <si>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</si>
  <si>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</si>
  <si>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</si>
  <si>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</si>
  <si>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</si>
  <si>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</si>
  <si>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</si>
  <si>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</si>
  <si>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</si>
  <si>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</si>
  <si>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</si>
  <si>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</si>
  <si>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</si>
  <si>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</si>
  <si>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</si>
  <si>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</si>
  <si>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</si>
  <si>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</si>
  <si>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</si>
  <si>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</si>
  <si>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</si>
  <si>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</si>
  <si>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</si>
  <si>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</si>
  <si>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</si>
  <si>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</si>
  <si>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</si>
  <si>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</si>
  <si>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</si>
  <si>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</si>
  <si>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</si>
  <si>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</si>
  <si>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</si>
  <si>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</si>
  <si>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</si>
  <si>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</si>
  <si>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</si>
  <si>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</si>
  <si>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</si>
  <si>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</si>
  <si>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</si>
  <si>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</si>
  <si>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</si>
  <si>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</si>
  <si>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</si>
  <si>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</si>
  <si>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</si>
  <si>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</si>
  <si>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</si>
  <si>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</si>
  <si>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</si>
  <si>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</si>
  <si>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</si>
  <si>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</si>
  <si>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</si>
  <si>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</si>
  <si>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</si>
  <si>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</si>
  <si>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</si>
  <si>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</si>
  <si>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</si>
  <si>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</si>
  <si>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</si>
  <si>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</si>
  <si>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</si>
  <si>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</si>
  <si>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</si>
  <si>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</si>
  <si>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</si>
  <si>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</si>
  <si>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</si>
  <si>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</si>
  <si>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</si>
  <si>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</si>
  <si>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</si>
  <si>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</si>
  <si>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</si>
  <si>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</si>
  <si>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</si>
  <si>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</si>
  <si>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</si>
  <si>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</si>
  <si>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</si>
  <si>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</si>
  <si>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</si>
  <si>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</si>
  <si>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</si>
  <si>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</si>
  <si>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</si>
  <si>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</si>
  <si>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</si>
  <si>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</si>
  <si>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</si>
  <si>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</si>
  <si>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</si>
  <si>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</si>
  <si>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</si>
  <si>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</si>
  <si>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</si>
  <si>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</si>
  <si>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</si>
  <si>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</si>
  <si>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</si>
  <si>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</si>
  <si>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</si>
  <si>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</si>
  <si>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</si>
  <si>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</si>
  <si>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</si>
  <si>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</si>
  <si>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</si>
  <si>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</si>
  <si>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</si>
  <si>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</si>
  <si>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</si>
  <si>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</si>
  <si>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</si>
  <si>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</si>
  <si>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</si>
  <si>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</si>
  <si>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</si>
  <si>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</si>
  <si>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</si>
  <si>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</si>
  <si>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</si>
  <si>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</si>
  <si>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</si>
  <si>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</si>
  <si>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</si>
  <si>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</si>
  <si>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</si>
  <si>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</si>
  <si>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</si>
  <si>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</si>
  <si>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</si>
  <si>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</si>
  <si>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</si>
  <si>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</si>
  <si>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</si>
  <si>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</si>
  <si>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</si>
  <si>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</si>
  <si>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</si>
  <si>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</si>
  <si>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</si>
  <si>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</si>
  <si>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</si>
  <si>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</si>
  <si>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</si>
  <si>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</si>
  <si>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</si>
  <si>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</si>
  <si>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</si>
  <si>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</si>
  <si>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</si>
  <si>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</si>
  <si>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</si>
  <si>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</si>
  <si>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</si>
  <si>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</si>
  <si>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</si>
  <si>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</si>
  <si>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</si>
  <si>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</si>
  <si>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</si>
  <si>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</si>
  <si>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</si>
  <si>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</si>
  <si>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</si>
  <si>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</si>
  <si>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</si>
  <si>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</si>
  <si>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</si>
  <si>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</si>
  <si>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</si>
  <si>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</si>
  <si>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</si>
  <si>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</si>
  <si>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</si>
  <si>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</si>
  <si>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</si>
  <si>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</si>
  <si>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</si>
  <si>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</si>
  <si>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</si>
  <si>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</si>
  <si>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</si>
  <si>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</si>
  <si>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</si>
  <si>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</si>
  <si>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</si>
  <si>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</si>
  <si>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</si>
  <si>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</si>
  <si>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</si>
  <si>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</si>
  <si>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</si>
  <si>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</si>
  <si>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</si>
  <si>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</si>
  <si>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</si>
  <si>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</si>
  <si>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</si>
  <si>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</si>
  <si>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</si>
  <si>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</si>
  <si>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</si>
  <si>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</si>
  <si>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</si>
  <si>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</si>
  <si>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</si>
  <si>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</si>
  <si>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</si>
  <si>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</si>
  <si>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</si>
  <si>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</si>
  <si>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</si>
  <si>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</si>
  <si>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</si>
  <si>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</si>
  <si>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</si>
  <si>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</si>
  <si>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</si>
  <si>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</si>
  <si>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</si>
  <si>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</si>
  <si>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</si>
  <si>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</si>
  <si>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</si>
  <si>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</si>
  <si>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</si>
  <si>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</si>
  <si>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</si>
  <si>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</si>
  <si>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</si>
  <si>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</si>
  <si>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</si>
  <si>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</si>
  <si>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</si>
  <si>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</si>
  <si>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</si>
  <si>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</si>
  <si>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</si>
  <si>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</si>
  <si>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</si>
  <si>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</si>
  <si>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</si>
  <si>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</si>
  <si>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</si>
  <si>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</si>
  <si>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</si>
  <si>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</si>
  <si>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</si>
  <si>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</si>
  <si>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</si>
  <si>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</si>
  <si>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</si>
  <si>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</si>
  <si>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</si>
  <si>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</si>
  <si>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</si>
  <si>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</si>
  <si>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</si>
  <si>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</si>
  <si>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</si>
  <si>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</si>
  <si>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</si>
  <si>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</si>
  <si>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</si>
  <si>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</si>
  <si>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</si>
  <si>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</si>
  <si>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</si>
  <si>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</si>
  <si>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</si>
  <si>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</si>
  <si>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</si>
  <si>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</si>
  <si>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</si>
  <si>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</si>
  <si>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</si>
  <si>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</si>
  <si>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</si>
  <si>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</si>
  <si>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</si>
  <si>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</si>
  <si>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</si>
  <si>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</si>
  <si>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</si>
  <si>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</si>
  <si>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</si>
  <si>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</si>
  <si>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</si>
  <si>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</si>
  <si>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</si>
  <si>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</si>
  <si>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</si>
  <si>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</si>
  <si>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</si>
  <si>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</si>
  <si>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</si>
  <si>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</si>
  <si>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</si>
  <si>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</si>
  <si>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</si>
  <si>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</si>
  <si>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</si>
  <si>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</si>
  <si>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</si>
  <si>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</si>
  <si>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</si>
  <si>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</si>
  <si>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</si>
  <si>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</si>
  <si>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</si>
  <si>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</si>
  <si>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</si>
  <si>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</si>
  <si>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</si>
  <si>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</si>
  <si>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</si>
  <si>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</si>
  <si>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</si>
  <si>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</si>
  <si>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</si>
  <si>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</si>
  <si>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</si>
  <si>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</si>
  <si>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</si>
  <si>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</si>
  <si>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</si>
  <si>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</si>
  <si>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</si>
  <si>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</si>
  <si>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</si>
  <si>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</si>
  <si>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</si>
  <si>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</si>
  <si>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</si>
  <si>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</si>
  <si>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</si>
  <si>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</si>
  <si>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</si>
  <si>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</si>
  <si>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</si>
  <si>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</si>
  <si>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</si>
  <si>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</si>
  <si>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</si>
  <si>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</si>
  <si>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</si>
  <si>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</si>
  <si>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</si>
  <si>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</si>
  <si>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</si>
  <si>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</si>
  <si>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</si>
  <si>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</si>
  <si>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</si>
  <si>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</si>
  <si>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</si>
  <si>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</si>
  <si>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</si>
  <si>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</si>
  <si>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</si>
  <si>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</si>
  <si>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</si>
  <si>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</si>
  <si>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</si>
  <si>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</si>
  <si>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</si>
  <si>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</si>
  <si>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</si>
  <si>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</si>
  <si>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</si>
  <si>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</si>
  <si>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</si>
  <si>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</si>
  <si>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</si>
  <si>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</si>
  <si>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</si>
  <si>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</si>
  <si>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</si>
  <si>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</si>
  <si>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</si>
  <si>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</si>
  <si>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</si>
  <si>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</si>
  <si>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</si>
  <si>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</si>
  <si>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</si>
  <si>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</si>
  <si>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</si>
  <si>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</si>
  <si>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</si>
  <si>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</si>
  <si>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</si>
  <si>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</si>
  <si>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</si>
  <si>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</si>
  <si>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</si>
  <si>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</si>
  <si>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</si>
  <si>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</si>
  <si>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</si>
  <si>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</si>
  <si>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</si>
  <si>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</si>
  <si>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</si>
  <si>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</si>
  <si>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</si>
  <si>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</si>
  <si>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</si>
  <si>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</si>
  <si>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</si>
  <si>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</si>
  <si>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</si>
  <si>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</si>
  <si>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</si>
  <si>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</si>
  <si>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</si>
  <si>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</si>
  <si>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</si>
  <si>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</si>
  <si>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</si>
  <si>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</si>
  <si>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</si>
  <si>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</si>
  <si>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</si>
  <si>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</si>
  <si>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</si>
  <si>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</si>
  <si>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</si>
  <si>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</si>
  <si>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</si>
  <si>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</si>
  <si>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</si>
  <si>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</si>
  <si>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</si>
  <si>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</si>
  <si>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</si>
  <si>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</si>
  <si>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</si>
  <si>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</si>
  <si>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</si>
  <si>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</si>
  <si>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</si>
  <si>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</si>
  <si>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</si>
  <si>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</si>
  <si>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</si>
  <si>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</si>
  <si>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</si>
  <si>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</si>
  <si>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</si>
  <si>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</si>
  <si>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</si>
  <si>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</si>
  <si>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</si>
  <si>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</si>
  <si>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</si>
  <si>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</si>
  <si>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</si>
  <si>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</si>
  <si>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</si>
  <si>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</si>
  <si>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</si>
  <si>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</si>
  <si>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</si>
  <si>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</si>
  <si>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</si>
  <si>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</si>
  <si>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</si>
  <si>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</si>
  <si>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</si>
  <si>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</si>
  <si>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</si>
  <si>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</si>
  <si>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</si>
  <si>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</si>
  <si>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</si>
  <si>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</si>
  <si>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</si>
  <si>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</si>
  <si>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</si>
  <si>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</si>
  <si>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</si>
  <si>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</si>
  <si>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</si>
  <si>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</si>
  <si>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</si>
  <si>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</si>
  <si>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</si>
  <si>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</si>
  <si>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</si>
  <si>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</si>
  <si>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</si>
  <si>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</si>
  <si>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</si>
  <si>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</si>
  <si>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</si>
  <si>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</si>
  <si>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</si>
  <si>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</si>
  <si>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</si>
  <si>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</si>
  <si>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</si>
  <si>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</si>
  <si>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</si>
  <si>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</si>
  <si>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</si>
  <si>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</si>
  <si>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</si>
  <si>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</si>
  <si>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</si>
  <si>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</si>
  <si>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</si>
  <si>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</si>
  <si>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</si>
  <si>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</si>
  <si>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</si>
  <si>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</si>
  <si>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</si>
  <si>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</si>
  <si>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</si>
  <si>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</si>
  <si>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</si>
  <si>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</si>
  <si>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</si>
  <si>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</si>
  <si>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</si>
  <si>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</si>
  <si>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</si>
  <si>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</si>
  <si>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</si>
  <si>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</si>
  <si>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</si>
  <si>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</si>
  <si>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</si>
  <si>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</si>
  <si>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</si>
  <si>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</si>
  <si>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</si>
  <si>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</si>
  <si>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</si>
  <si>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</si>
  <si>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</si>
  <si>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</si>
  <si>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</si>
  <si>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</si>
  <si>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</si>
  <si>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</si>
  <si>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</si>
  <si>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</si>
  <si>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</si>
  <si>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</si>
  <si>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</si>
  <si>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</si>
  <si>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</si>
  <si>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</si>
  <si>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</si>
  <si>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</si>
  <si>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</si>
  <si>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</si>
  <si>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</si>
  <si>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</si>
  <si>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</si>
  <si>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</si>
  <si>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</si>
  <si>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</si>
  <si>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</si>
  <si>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</si>
  <si>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</si>
  <si>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</si>
  <si>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</si>
  <si>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</si>
  <si>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</si>
  <si>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</si>
  <si>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</si>
  <si>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</si>
  <si>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</si>
  <si>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</si>
  <si>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</si>
  <si>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</si>
  <si>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</si>
  <si>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</si>
  <si>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</si>
  <si>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</si>
  <si>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</si>
  <si>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</si>
  <si>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</si>
  <si>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</si>
  <si>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</si>
  <si>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</si>
  <si>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</si>
  <si>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</si>
  <si>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</si>
  <si>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</si>
  <si>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</si>
  <si>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</si>
  <si>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</si>
  <si>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</si>
  <si>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</si>
  <si>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</si>
  <si>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</si>
  <si>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</si>
  <si>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</si>
  <si>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</si>
  <si>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</si>
  <si>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</si>
  <si>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</si>
  <si>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</si>
  <si>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</si>
  <si>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</si>
  <si>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</si>
  <si>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</si>
  <si>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</si>
  <si>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</si>
  <si>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</si>
  <si>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</si>
  <si>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</si>
  <si>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</si>
  <si>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</si>
  <si>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</si>
  <si>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</si>
  <si>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</si>
  <si>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</si>
  <si>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</si>
  <si>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</si>
  <si>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</si>
  <si>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</si>
  <si>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</si>
  <si>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</si>
  <si>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</si>
  <si>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</si>
  <si>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</si>
  <si>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</si>
  <si>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</si>
  <si>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</si>
  <si>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</si>
  <si>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</si>
  <si>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</si>
  <si>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</si>
  <si>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</si>
  <si>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</si>
  <si>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</si>
  <si>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</si>
  <si>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</si>
  <si>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</si>
  <si>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</si>
  <si>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</si>
  <si>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</si>
  <si>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</si>
  <si>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</si>
  <si>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</si>
  <si>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</si>
  <si>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</si>
  <si>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</si>
  <si>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</si>
  <si>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</si>
  <si>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</si>
  <si>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</si>
  <si>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</si>
  <si>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</si>
  <si>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</si>
  <si>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</si>
  <si>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</si>
  <si>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</si>
  <si>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</si>
  <si>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</si>
  <si>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</si>
  <si>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</si>
  <si>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</si>
  <si>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</si>
  <si>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</si>
  <si>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</si>
  <si>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</si>
  <si>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</si>
  <si>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</si>
  <si>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</si>
  <si>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</si>
  <si>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</si>
  <si>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</si>
  <si>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</si>
  <si>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</si>
  <si>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</si>
  <si>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</si>
  <si>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</si>
  <si>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</si>
  <si>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</si>
  <si>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</si>
  <si>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</si>
  <si>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</si>
  <si>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</si>
  <si>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</si>
  <si>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</si>
  <si>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</si>
  <si>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</si>
  <si>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</si>
  <si>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</si>
  <si>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</si>
  <si>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</si>
  <si>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</si>
  <si>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</si>
  <si>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</si>
  <si>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</si>
  <si>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</si>
  <si>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</si>
  <si>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</si>
  <si>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</si>
  <si>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</si>
  <si>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</si>
  <si>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</si>
  <si>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</si>
  <si>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</si>
  <si>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</si>
  <si>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</si>
  <si>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</si>
  <si>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</si>
  <si>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</si>
  <si>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</si>
  <si>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</si>
  <si>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</si>
  <si>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</si>
  <si>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</si>
  <si>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</si>
  <si>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</si>
  <si>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</si>
  <si>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</si>
  <si>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</si>
  <si>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</si>
  <si>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</si>
  <si>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</si>
  <si>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</si>
  <si>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</si>
  <si>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</si>
  <si>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</si>
  <si>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</si>
  <si>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</si>
  <si>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</si>
  <si>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</si>
  <si>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</si>
  <si>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</si>
  <si>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</si>
  <si>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</si>
  <si>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</si>
  <si>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</si>
  <si>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</si>
  <si>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</si>
  <si>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</si>
  <si>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</si>
  <si>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</si>
  <si>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</si>
  <si>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</si>
  <si>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</si>
  <si>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</si>
  <si>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</si>
  <si>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</si>
  <si>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</si>
  <si>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</si>
  <si>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</si>
  <si>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</si>
  <si>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</si>
  <si>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</si>
  <si>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</si>
  <si>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</si>
  <si>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</si>
  <si>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</si>
  <si>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</si>
  <si>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</si>
  <si>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</si>
  <si>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</si>
  <si>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</si>
  <si>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</si>
  <si>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</si>
  <si>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</si>
  <si>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</si>
  <si>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</si>
  <si>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</si>
  <si>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</si>
  <si>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</si>
  <si>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</si>
  <si>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</si>
  <si>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</si>
  <si>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</si>
  <si>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</si>
  <si>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</si>
  <si>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</si>
  <si>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</si>
  <si>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</si>
  <si>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</si>
  <si>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</si>
  <si>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</si>
  <si>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</si>
  <si>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</si>
  <si>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</si>
  <si>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</si>
  <si>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</si>
  <si>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</si>
  <si>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</si>
  <si>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</si>
  <si>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</si>
  <si>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</si>
  <si>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</si>
  <si>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</si>
  <si>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</si>
  <si>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</si>
  <si>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</si>
  <si>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</si>
  <si>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</si>
  <si>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</si>
  <si>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</si>
  <si>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</si>
  <si>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</si>
  <si>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</si>
  <si>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</si>
  <si>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</si>
  <si>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</si>
  <si>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</si>
  <si>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</si>
  <si>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</si>
  <si>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</si>
  <si>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</si>
  <si>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</si>
  <si>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</si>
  <si>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</si>
  <si>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</si>
  <si>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</si>
  <si>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</si>
  <si>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</si>
  <si>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</si>
  <si>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</si>
  <si>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</si>
  <si>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</si>
  <si>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</si>
  <si>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</si>
  <si>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</si>
  <si>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</si>
  <si>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</si>
  <si>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</si>
  <si>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</si>
  <si>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</si>
  <si>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</si>
  <si>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</si>
  <si>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</si>
  <si>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</si>
  <si>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</si>
  <si>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</si>
  <si>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</si>
  <si>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</si>
  <si>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</si>
  <si>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</si>
  <si>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</si>
  <si>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</si>
  <si>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</si>
  <si>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</si>
  <si>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</si>
  <si>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</si>
  <si>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</si>
  <si>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</si>
  <si>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</si>
  <si>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</si>
  <si>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</si>
  <si>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</si>
  <si>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</si>
  <si>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</si>
  <si>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</si>
  <si>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</si>
  <si>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</si>
  <si>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</si>
  <si>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</si>
  <si>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</si>
  <si>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</si>
  <si>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</si>
  <si>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</si>
  <si>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</si>
  <si>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</si>
  <si>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</si>
  <si>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</si>
  <si>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</si>
  <si>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</si>
  <si>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</si>
  <si>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</si>
  <si>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</si>
  <si>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</si>
  <si>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</si>
  <si>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</si>
  <si>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</si>
  <si>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</si>
  <si>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</si>
  <si>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</si>
  <si>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</si>
  <si>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</si>
  <si>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</si>
  <si>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</si>
  <si>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</si>
  <si>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</si>
  <si>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</si>
  <si>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</si>
  <si>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</si>
  <si>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</si>
  <si>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</si>
  <si>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</si>
  <si>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</si>
  <si>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</si>
  <si>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</si>
  <si>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</si>
  <si>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</si>
  <si>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</si>
  <si>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</si>
  <si>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</si>
  <si>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</si>
  <si>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</si>
  <si>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</si>
  <si>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</si>
  <si>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</si>
  <si>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</si>
  <si>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</si>
  <si>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</si>
  <si>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</si>
  <si>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</si>
  <si>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</si>
  <si>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</si>
  <si>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</si>
  <si>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</si>
  <si>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</si>
  <si>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</si>
  <si>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</si>
  <si>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</si>
  <si>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</si>
  <si>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</si>
  <si>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</si>
  <si>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</si>
  <si>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</si>
  <si>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</si>
  <si>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</si>
  <si>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</si>
  <si>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</si>
  <si>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</si>
  <si>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</si>
  <si>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</si>
  <si>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</si>
  <si>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</si>
  <si>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</si>
  <si>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</si>
  <si>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</si>
  <si>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</si>
  <si>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</si>
  <si>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</si>
  <si>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</si>
  <si>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</si>
  <si>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</si>
  <si>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</si>
  <si>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</si>
  <si>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</si>
  <si>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</si>
  <si>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</si>
  <si>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</si>
  <si>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</si>
  <si>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</si>
  <si>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</si>
  <si>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</si>
  <si>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</si>
  <si>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</si>
  <si>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</si>
  <si>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</si>
  <si>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</si>
  <si>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</si>
  <si>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</si>
  <si>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</si>
  <si>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</si>
  <si>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</si>
  <si>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</si>
  <si>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</si>
  <si>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</si>
  <si>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</si>
  <si>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</si>
  <si>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</si>
  <si>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</si>
  <si>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</si>
  <si>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</si>
  <si>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</si>
  <si>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</si>
  <si>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</si>
  <si>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</si>
  <si>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</si>
  <si>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</si>
  <si>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</si>
  <si>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</si>
  <si>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</si>
  <si>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</si>
  <si>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</si>
  <si>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</si>
  <si>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</si>
  <si>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</si>
  <si>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</si>
  <si>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</si>
  <si>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</si>
  <si>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</si>
  <si>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</si>
  <si>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</si>
  <si>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</si>
  <si>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</si>
  <si>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</si>
  <si>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</si>
  <si>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</si>
  <si>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</si>
  <si>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</si>
  <si>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</si>
  <si>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</si>
  <si>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</si>
  <si>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</si>
  <si>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</si>
  <si>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</si>
  <si>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</si>
  <si>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</si>
  <si>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</si>
  <si>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</si>
  <si>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</si>
  <si>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</si>
  <si>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</si>
  <si>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</si>
  <si>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</si>
  <si>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</si>
  <si>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</si>
  <si>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</si>
  <si>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</si>
  <si>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</si>
  <si>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</si>
  <si>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</si>
  <si>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</si>
  <si>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</si>
  <si>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</si>
  <si>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</si>
  <si>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</si>
  <si>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</si>
  <si>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</si>
  <si>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</si>
  <si>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</si>
  <si>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</si>
  <si>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</si>
  <si>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</si>
  <si>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</si>
  <si>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</si>
  <si>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</si>
  <si>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</si>
  <si>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</si>
  <si>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</si>
  <si>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</si>
  <si>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</si>
  <si>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</si>
  <si>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</si>
  <si>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</si>
  <si>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</si>
  <si>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</si>
  <si>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</si>
  <si>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</si>
  <si>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</si>
  <si>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</si>
  <si>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</si>
  <si>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</si>
  <si>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</si>
  <si>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</si>
  <si>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</si>
  <si>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</si>
  <si>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</si>
  <si>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</si>
  <si>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</si>
  <si>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</si>
  <si>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</si>
  <si>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</si>
  <si>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</si>
  <si>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</si>
  <si>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</si>
  <si>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</si>
  <si>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</si>
  <si>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</si>
  <si>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</si>
  <si>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</si>
  <si>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</si>
  <si>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</si>
  <si>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</si>
  <si>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</si>
  <si>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</si>
  <si>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</si>
  <si>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</si>
  <si>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</si>
  <si>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</si>
  <si>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</si>
  <si>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</si>
  <si>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</si>
  <si>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</si>
  <si>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</si>
  <si>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</si>
  <si>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</si>
  <si>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</si>
  <si>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</si>
  <si>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</si>
  <si>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</si>
  <si>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</si>
  <si>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</si>
  <si>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</si>
  <si>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</si>
  <si>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</si>
  <si>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</si>
  <si>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</si>
  <si>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</si>
  <si>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</si>
  <si>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</si>
  <si>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</si>
  <si>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</si>
  <si>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</si>
  <si>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</si>
  <si>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</si>
  <si>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</si>
  <si>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</si>
  <si>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</si>
  <si>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</si>
  <si>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</si>
  <si>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</si>
  <si>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</si>
  <si>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</si>
  <si>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</si>
  <si>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</si>
  <si>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</si>
  <si>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</si>
  <si>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</si>
  <si>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</si>
  <si>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</si>
  <si>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</si>
  <si>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</si>
  <si>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</si>
  <si>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</si>
  <si>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</si>
  <si>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</si>
  <si>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</si>
  <si>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</si>
  <si>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</si>
  <si>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</si>
  <si>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</si>
  <si>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</si>
  <si>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</si>
  <si>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</si>
  <si>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</si>
  <si>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</si>
  <si>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</si>
  <si>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</si>
  <si>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</si>
  <si>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</si>
  <si>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</si>
  <si>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</si>
  <si>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</si>
  <si>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</si>
  <si>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</si>
  <si>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</si>
  <si>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</si>
  <si>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</si>
  <si>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</si>
  <si>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</si>
  <si>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</si>
  <si>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</si>
  <si>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</si>
  <si>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</si>
  <si>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</si>
  <si>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</si>
  <si>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</si>
  <si>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</si>
  <si>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</si>
  <si>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</si>
  <si>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</si>
  <si>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</si>
  <si>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</si>
  <si>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</si>
  <si>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</si>
  <si>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</si>
  <si>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</si>
  <si>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</si>
  <si>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</si>
  <si>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</si>
  <si>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</si>
  <si>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</si>
  <si>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</si>
  <si>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</si>
  <si>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</si>
  <si>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</si>
  <si>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</si>
  <si>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</si>
  <si>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</si>
  <si>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</si>
  <si>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</si>
  <si>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</si>
  <si>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</si>
  <si>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</si>
  <si>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</si>
  <si>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</si>
  <si>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</si>
  <si>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</si>
  <si>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</si>
  <si>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</si>
  <si>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</si>
  <si>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</si>
  <si>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</si>
  <si>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</si>
  <si>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</si>
  <si>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</si>
  <si>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</si>
  <si>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</si>
  <si>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</si>
  <si>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</si>
  <si>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</si>
  <si>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</si>
  <si>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</si>
  <si>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</si>
  <si>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</si>
  <si>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</si>
  <si>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</si>
  <si>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</si>
  <si>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</si>
  <si>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</si>
  <si>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</si>
  <si>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</si>
  <si>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</si>
  <si>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</si>
  <si>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</si>
  <si>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</si>
  <si>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</si>
  <si>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</si>
  <si>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</si>
  <si>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</si>
  <si>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</si>
  <si>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</si>
  <si>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</si>
  <si>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</si>
  <si>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</si>
  <si>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</si>
  <si>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</si>
  <si>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</si>
  <si>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</si>
  <si>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</si>
  <si>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</si>
  <si>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</si>
  <si>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</si>
  <si>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</si>
  <si>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</si>
  <si>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</si>
  <si>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</si>
  <si>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</si>
  <si>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</si>
  <si>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</si>
  <si>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</si>
  <si>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</si>
  <si>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</si>
  <si>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</si>
  <si>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</si>
  <si>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</si>
  <si>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</si>
  <si>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</si>
  <si>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</si>
  <si>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</si>
  <si>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</si>
  <si>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</si>
  <si>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</si>
  <si>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</si>
  <si>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</si>
  <si>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</si>
  <si>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</si>
  <si>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</si>
  <si>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</si>
  <si>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</si>
  <si>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</si>
  <si>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</si>
  <si>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</si>
  <si>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</si>
  <si>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</si>
  <si>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</si>
  <si>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</si>
  <si>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</si>
  <si>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</si>
  <si>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</si>
  <si>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</si>
  <si>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</si>
  <si>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</si>
  <si>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</si>
  <si>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</si>
  <si>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</si>
  <si>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</si>
  <si>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</si>
  <si>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</si>
  <si>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</si>
  <si>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</si>
  <si>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</si>
  <si>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</si>
  <si>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</si>
  <si>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</si>
  <si>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</si>
  <si>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</si>
  <si>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</si>
  <si>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</si>
  <si>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</si>
  <si>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</si>
  <si>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</si>
  <si>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</si>
  <si>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</si>
  <si>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</si>
  <si>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</si>
  <si>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</si>
  <si>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</si>
  <si>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</si>
  <si>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</si>
  <si>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</si>
  <si>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</si>
  <si>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</si>
  <si>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</si>
  <si>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</si>
  <si>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</si>
  <si>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</si>
  <si>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</si>
  <si>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</si>
  <si>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</si>
  <si>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</si>
  <si>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</si>
  <si>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</si>
  <si>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</si>
  <si>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</si>
  <si>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</si>
  <si>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</si>
  <si>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</si>
  <si>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</si>
  <si>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</si>
  <si>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</si>
  <si>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</si>
  <si>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</si>
  <si>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</si>
  <si>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</si>
  <si>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</si>
  <si>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</si>
  <si>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</si>
  <si>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</si>
  <si>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</si>
  <si>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</si>
  <si>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</si>
  <si>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</si>
  <si>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</si>
  <si>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</si>
  <si>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</si>
  <si>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</si>
  <si>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</si>
  <si>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</si>
  <si>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</si>
  <si>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</si>
  <si>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</si>
  <si>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</si>
  <si>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</si>
  <si>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</si>
  <si>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</si>
  <si>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</si>
  <si>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</si>
  <si>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</si>
  <si>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</si>
  <si>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</si>
  <si>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</si>
  <si>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</si>
  <si>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</si>
  <si>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</si>
  <si>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</si>
  <si>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</si>
  <si>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</si>
  <si>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</si>
  <si>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</si>
  <si>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</si>
  <si>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</si>
  <si>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</si>
  <si>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</si>
  <si>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</si>
  <si>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</si>
  <si>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</si>
  <si>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</si>
  <si>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</si>
  <si>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</si>
  <si>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</si>
  <si>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</si>
  <si>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</si>
  <si>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</si>
  <si>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</si>
  <si>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</si>
  <si>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</si>
  <si>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</si>
  <si>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</si>
  <si>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</si>
  <si>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</si>
  <si>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</si>
  <si>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</si>
  <si>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</si>
  <si>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</si>
  <si>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</si>
  <si>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</si>
  <si>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</si>
  <si>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</si>
  <si>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</si>
  <si>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</si>
  <si>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</si>
  <si>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</si>
  <si>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</si>
  <si>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</si>
  <si>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</si>
  <si>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</si>
  <si>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</si>
  <si>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</si>
  <si>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</si>
  <si>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</si>
  <si>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</si>
  <si>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</si>
  <si>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</si>
  <si>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</si>
  <si>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</si>
  <si>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</si>
  <si>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</si>
  <si>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</si>
  <si>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</si>
  <si>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</si>
  <si>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</si>
  <si>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</si>
  <si>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</si>
  <si>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</si>
  <si>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</si>
  <si>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</si>
  <si>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</si>
  <si>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</si>
  <si>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</si>
  <si>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</si>
  <si>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</si>
  <si>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</si>
  <si>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</si>
  <si>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</si>
  <si>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</si>
  <si>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</si>
  <si>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</si>
  <si>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</si>
  <si>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</si>
  <si>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</si>
  <si>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</si>
  <si>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</si>
  <si>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</si>
  <si>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</si>
  <si>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</si>
  <si>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</si>
  <si>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</si>
  <si>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</si>
  <si>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</si>
  <si>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</si>
  <si>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</si>
  <si>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</si>
  <si>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</si>
  <si>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</si>
  <si>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</si>
  <si>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</si>
  <si>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</si>
  <si>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</si>
  <si>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</si>
  <si>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</si>
  <si>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</si>
  <si>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</si>
  <si>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</si>
  <si>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</si>
  <si>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</si>
  <si>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</si>
  <si>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</si>
  <si>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</si>
  <si>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</si>
  <si>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</si>
  <si>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</si>
  <si>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</si>
  <si>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</si>
  <si>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</si>
  <si>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</si>
  <si>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</si>
  <si>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</si>
  <si>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</si>
  <si>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</si>
  <si>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</si>
  <si>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</si>
  <si>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</si>
  <si>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</si>
  <si>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</si>
  <si>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</si>
  <si>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</si>
  <si>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</si>
  <si>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</si>
  <si>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</si>
  <si>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</si>
  <si>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</si>
  <si>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</si>
  <si>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</si>
  <si>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</si>
  <si>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</si>
  <si>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</si>
  <si>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</si>
  <si>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</si>
  <si>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</si>
  <si>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</si>
  <si>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</si>
  <si>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</si>
  <si>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</si>
  <si>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</si>
  <si>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</si>
  <si>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</si>
  <si>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</si>
  <si>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</si>
  <si>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</si>
  <si>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</si>
  <si>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</si>
  <si>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</si>
  <si>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</si>
  <si>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</si>
  <si>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</si>
  <si>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</si>
  <si>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</si>
  <si>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</si>
  <si>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</si>
  <si>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</si>
  <si>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</si>
  <si>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</si>
  <si>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</si>
  <si>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</si>
  <si>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</si>
  <si>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</si>
  <si>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</si>
  <si>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</si>
  <si>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</si>
  <si>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</si>
  <si>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</si>
  <si>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</si>
  <si>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</si>
  <si>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</si>
  <si>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</si>
  <si>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</si>
  <si>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</si>
  <si>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</si>
  <si>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</si>
  <si>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</si>
  <si>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</si>
  <si>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</si>
  <si>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</si>
  <si>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</si>
  <si>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</si>
  <si>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</si>
  <si>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</si>
  <si>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</si>
  <si>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</si>
  <si>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</si>
  <si>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</si>
  <si>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</si>
  <si>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</si>
  <si>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</si>
  <si>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</si>
  <si>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</si>
  <si>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</si>
  <si>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</si>
  <si>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</si>
  <si>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</si>
  <si>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</si>
  <si>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</si>
  <si>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</si>
  <si>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</si>
  <si>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</si>
  <si>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</si>
  <si>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</si>
  <si>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</si>
  <si>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</si>
  <si>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</si>
  <si>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</si>
  <si>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</si>
  <si>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</si>
  <si>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</si>
  <si>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</si>
  <si>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</si>
  <si>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</si>
  <si>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</si>
  <si>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</si>
  <si>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</si>
  <si>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</si>
  <si>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</si>
  <si>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</si>
  <si>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</si>
  <si>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</si>
  <si>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</si>
  <si>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</si>
  <si>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</si>
  <si>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</si>
  <si>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</si>
  <si>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</si>
  <si>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</si>
  <si>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</si>
  <si>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</si>
  <si>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</si>
  <si>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</si>
  <si>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</si>
  <si>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</si>
  <si>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</si>
  <si>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</si>
  <si>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</si>
  <si>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</si>
  <si>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</si>
  <si>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</si>
  <si>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</si>
  <si>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</si>
  <si>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</si>
  <si>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</si>
  <si>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</si>
  <si>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</si>
  <si>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</si>
  <si>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</si>
  <si>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</si>
  <si>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</si>
  <si>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</si>
  <si>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</si>
  <si>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</si>
  <si>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</si>
  <si>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</si>
  <si>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</si>
  <si>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</si>
  <si>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</si>
  <si>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</si>
  <si>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</si>
  <si>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</si>
  <si>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</si>
  <si>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</si>
  <si>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</si>
  <si>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</si>
  <si>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</si>
  <si>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</si>
  <si>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</si>
  <si>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</si>
  <si>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</si>
  <si>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</si>
  <si>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</si>
  <si>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</si>
  <si>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</si>
  <si>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</si>
  <si>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</si>
  <si>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</si>
  <si>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</si>
  <si>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</si>
  <si>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</si>
  <si>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</si>
  <si>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</si>
  <si>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</si>
  <si>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</si>
  <si>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</si>
  <si>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</si>
  <si>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</si>
  <si>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</si>
  <si>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</si>
  <si>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</si>
  <si>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</si>
  <si>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</si>
  <si>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</si>
  <si>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</si>
  <si>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</si>
  <si>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</si>
  <si>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</si>
  <si>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</si>
  <si>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</si>
  <si>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</si>
  <si>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</si>
  <si>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</si>
  <si>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</si>
  <si>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</si>
  <si>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</si>
  <si>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</si>
  <si>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</si>
  <si>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</si>
  <si>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</si>
  <si>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</si>
  <si>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</si>
  <si>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</si>
  <si>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</si>
  <si>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</si>
  <si>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</si>
  <si>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</si>
  <si>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</si>
  <si>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</si>
  <si>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</si>
  <si>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</si>
  <si>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</si>
  <si>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</si>
  <si>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</si>
  <si>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</si>
  <si>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</si>
  <si>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</si>
  <si>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</si>
  <si>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</si>
  <si>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</si>
  <si>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</si>
  <si>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</si>
  <si>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</si>
  <si>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</si>
  <si>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</si>
  <si>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</si>
  <si>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</si>
  <si>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</si>
  <si>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</si>
  <si>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</si>
  <si>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</si>
  <si>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</si>
  <si>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</si>
  <si>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</si>
  <si>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</si>
  <si>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</si>
  <si>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</si>
  <si>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</si>
  <si>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</si>
  <si>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</si>
  <si>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</si>
  <si>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</si>
  <si>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</si>
  <si>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</si>
  <si>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</si>
  <si>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</si>
  <si>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</si>
  <si>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</si>
  <si>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</si>
  <si>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</si>
  <si>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</si>
  <si>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</si>
  <si>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</si>
  <si>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</si>
  <si>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</si>
  <si>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</si>
  <si>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</si>
  <si>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</si>
  <si>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</si>
  <si>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</si>
  <si>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</si>
  <si>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</si>
  <si>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</si>
  <si>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</si>
  <si>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</si>
  <si>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</si>
  <si>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</si>
  <si>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</si>
  <si>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</si>
  <si>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</si>
  <si>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</si>
  <si>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</si>
  <si>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</si>
  <si>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</si>
  <si>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</si>
  <si>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</si>
  <si>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</si>
  <si>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</si>
  <si>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</si>
  <si>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</si>
  <si>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</si>
  <si>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</si>
  <si>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</si>
  <si>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</si>
  <si>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</si>
  <si>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</si>
  <si>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</si>
  <si>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</si>
  <si>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</si>
  <si>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</si>
  <si>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</si>
  <si>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</si>
  <si>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</si>
  <si>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</si>
  <si>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</si>
  <si>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</si>
  <si>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</si>
  <si>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</si>
  <si>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</si>
  <si>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</si>
  <si>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</si>
  <si>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</si>
  <si>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</si>
  <si>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</si>
  <si>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</si>
  <si>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</si>
  <si>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</si>
  <si>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</si>
  <si>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</si>
  <si>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</si>
  <si>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</si>
  <si>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</si>
  <si>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</si>
  <si>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</si>
  <si>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</si>
  <si>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</si>
  <si>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</si>
  <si>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</si>
  <si>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</si>
  <si>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</si>
  <si>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</si>
  <si>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</si>
  <si>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</si>
  <si>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</si>
  <si>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</si>
  <si>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</si>
  <si>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</si>
  <si>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</si>
  <si>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</si>
  <si>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</si>
  <si>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</si>
  <si>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</si>
  <si>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</si>
  <si>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</si>
  <si>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</si>
  <si>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</si>
  <si>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</si>
  <si>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</si>
  <si>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</si>
  <si>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</si>
  <si>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</si>
  <si>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</si>
  <si>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</si>
  <si>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</si>
  <si>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</si>
  <si>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</si>
  <si>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</si>
  <si>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</si>
  <si>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</si>
  <si>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</si>
  <si>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</si>
  <si>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</si>
  <si>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</si>
  <si>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</si>
  <si>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</si>
  <si>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</si>
  <si>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</si>
  <si>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</si>
  <si>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</si>
  <si>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</si>
  <si>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</si>
  <si>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</si>
  <si>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</si>
  <si>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</si>
  <si>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</si>
  <si>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</si>
  <si>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</si>
  <si>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</si>
  <si>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</si>
  <si>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</si>
  <si>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</si>
  <si>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</si>
  <si>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</si>
  <si>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</si>
  <si>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</si>
  <si>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</si>
  <si>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</si>
  <si>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</si>
  <si>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</si>
  <si>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</si>
  <si>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</si>
  <si>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</si>
  <si>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</si>
  <si>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</si>
  <si>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</si>
  <si>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</si>
  <si>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</si>
  <si>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</si>
  <si>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</si>
  <si>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</si>
  <si>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</si>
  <si>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</si>
  <si>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</si>
  <si>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</si>
  <si>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</si>
  <si>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</si>
  <si>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</si>
  <si>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</si>
  <si>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</si>
  <si>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</si>
  <si>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</si>
  <si>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</si>
  <si>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</si>
  <si>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</si>
  <si>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</si>
  <si>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</si>
  <si>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</si>
  <si>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</si>
  <si>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</si>
  <si>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</si>
  <si>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</si>
  <si>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</si>
  <si>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</si>
  <si>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</si>
  <si>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</si>
  <si>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</si>
  <si>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</si>
  <si>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</si>
  <si>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</si>
  <si>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</si>
  <si>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</si>
  <si>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</si>
  <si>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</si>
  <si>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</si>
  <si>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</si>
  <si>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</si>
  <si>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</si>
  <si>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</si>
  <si>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</si>
  <si>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</si>
  <si>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</si>
  <si>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</si>
  <si>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</si>
  <si>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</si>
  <si>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</si>
  <si>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</si>
  <si>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</si>
  <si>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</si>
  <si>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</si>
  <si>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</si>
  <si>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</si>
  <si>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</si>
  <si>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</si>
  <si>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</si>
  <si>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</si>
  <si>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</si>
  <si>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</si>
  <si>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</si>
  <si>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</si>
  <si>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</si>
  <si>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</si>
  <si>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</si>
  <si>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</si>
  <si>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</si>
  <si>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</si>
  <si>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</si>
  <si>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</si>
  <si>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</si>
  <si>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</si>
  <si>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</si>
  <si>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</si>
  <si>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</si>
  <si>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</si>
  <si>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</si>
  <si>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</si>
  <si>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</si>
  <si>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</si>
  <si>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</si>
  <si>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</si>
  <si>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</si>
  <si>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</si>
  <si>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</si>
  <si>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</si>
  <si>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</si>
  <si>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</si>
  <si>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</si>
  <si>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</si>
  <si>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</si>
  <si>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</si>
  <si>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</si>
  <si>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</si>
  <si>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</si>
  <si>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</si>
  <si>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</si>
  <si>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</si>
  <si>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</si>
  <si>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</si>
  <si>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</si>
  <si>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</si>
  <si>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</si>
  <si>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</si>
  <si>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</si>
  <si>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</si>
  <si>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</si>
  <si>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</si>
  <si>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</si>
  <si>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</si>
  <si>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</si>
  <si>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</si>
  <si>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</si>
  <si>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</si>
  <si>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</si>
  <si>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</si>
  <si>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</si>
  <si>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</si>
  <si>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</si>
  <si>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</si>
  <si>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</si>
  <si>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</si>
  <si>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</si>
  <si>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</si>
  <si>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</si>
  <si>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</si>
  <si>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</si>
  <si>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</si>
  <si>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</si>
  <si>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</si>
  <si>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</si>
  <si>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</si>
  <si>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</si>
  <si>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</si>
  <si>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</si>
  <si>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</si>
  <si>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</si>
  <si>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</si>
  <si>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</si>
  <si>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</si>
  <si>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</si>
  <si>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</si>
  <si>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</si>
  <si>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</si>
  <si>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</si>
  <si>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</si>
  <si>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</si>
  <si>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</si>
  <si>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</si>
  <si>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</si>
  <si>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</si>
  <si>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</si>
  <si>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</si>
  <si>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</si>
  <si>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</si>
  <si>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</si>
  <si>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</si>
  <si>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</si>
  <si>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</si>
  <si>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</si>
  <si>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</si>
  <si>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</si>
  <si>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</si>
  <si>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</si>
  <si>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</si>
  <si>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</si>
  <si>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</si>
  <si>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</si>
  <si>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</si>
  <si>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</si>
  <si>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</si>
  <si>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</si>
  <si>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</si>
  <si>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</si>
  <si>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</si>
  <si>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</si>
  <si>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</si>
  <si>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</si>
  <si>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</si>
  <si>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</si>
  <si>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</si>
  <si>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</si>
  <si>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</si>
  <si>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</si>
  <si>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</si>
  <si>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</si>
  <si>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</si>
  <si>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</si>
  <si>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</si>
  <si>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</si>
  <si>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</si>
  <si>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</si>
  <si>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</si>
  <si>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</si>
  <si>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</si>
  <si>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</si>
  <si>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</si>
  <si>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</si>
  <si>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</si>
  <si>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</si>
  <si>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</si>
  <si>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</si>
  <si>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</si>
  <si>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</si>
  <si>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</si>
  <si>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</si>
  <si>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</si>
  <si>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</si>
  <si>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</si>
  <si>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</si>
  <si>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</si>
  <si>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</si>
  <si>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</si>
  <si>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</si>
  <si>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</si>
  <si>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</si>
  <si>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</si>
  <si>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</si>
  <si>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</si>
  <si>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</si>
  <si>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</si>
  <si>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</si>
  <si>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</si>
  <si>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</si>
  <si>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</si>
  <si>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</si>
  <si>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</si>
  <si>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</si>
  <si>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</si>
  <si>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</si>
  <si>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</si>
  <si>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</si>
  <si>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</si>
  <si>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</si>
  <si>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</si>
  <si>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</si>
  <si>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</si>
  <si>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</si>
  <si>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</si>
  <si>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</si>
  <si>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</si>
  <si>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</si>
  <si>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</si>
  <si>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</si>
  <si>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</si>
  <si>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</si>
  <si>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</si>
  <si>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</si>
  <si>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</si>
  <si>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</si>
  <si>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</si>
  <si>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</si>
  <si>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</si>
  <si>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</si>
  <si>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</si>
  <si>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</si>
  <si>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</si>
  <si>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</si>
  <si>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</si>
  <si>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</si>
  <si>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</si>
  <si>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</si>
  <si>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</si>
  <si>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</si>
  <si>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</si>
  <si>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</si>
  <si>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</si>
  <si>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</si>
  <si>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</si>
  <si>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</si>
  <si>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</si>
  <si>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</si>
  <si>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</si>
  <si>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</si>
  <si>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</si>
  <si>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</si>
  <si>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</si>
  <si>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</si>
  <si>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</si>
  <si>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</si>
  <si>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</si>
  <si>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</si>
  <si>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</si>
  <si>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</si>
  <si>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</si>
  <si>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</si>
  <si>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</si>
  <si>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</si>
  <si>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</si>
  <si>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</si>
  <si>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</si>
  <si>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</si>
  <si>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</si>
  <si>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</si>
  <si>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</si>
  <si>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</si>
  <si>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</si>
  <si>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</si>
  <si>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</si>
  <si>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</si>
  <si>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</si>
  <si>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</si>
  <si>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</si>
  <si>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</si>
  <si>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</si>
  <si>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</si>
  <si>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</si>
  <si>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</si>
  <si>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</si>
  <si>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</si>
  <si>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</si>
  <si>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</si>
  <si>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</si>
  <si>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</si>
  <si>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</si>
  <si>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</si>
  <si>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</si>
  <si>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</si>
  <si>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</si>
  <si>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</si>
  <si>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</si>
  <si>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</si>
  <si>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</si>
  <si>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</si>
  <si>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</si>
  <si>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</si>
  <si>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</si>
  <si>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</si>
  <si>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</si>
  <si>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</si>
  <si>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</si>
  <si>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</si>
  <si>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</si>
  <si>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</si>
  <si>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</si>
  <si>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</si>
  <si>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</si>
  <si>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</si>
  <si>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</si>
  <si>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</si>
  <si>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</si>
  <si>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</si>
  <si>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</si>
  <si>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</si>
  <si>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</si>
  <si>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</si>
  <si>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</si>
  <si>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</si>
  <si>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</si>
  <si>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</si>
  <si>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</si>
  <si>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</si>
  <si>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</si>
  <si>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</si>
  <si>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</si>
  <si>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</si>
  <si>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</si>
  <si>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</si>
  <si>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</si>
  <si>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</si>
  <si>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</si>
  <si>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</si>
  <si>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</si>
  <si>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</si>
  <si>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</si>
  <si>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</si>
  <si>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</si>
  <si>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</si>
  <si>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</si>
  <si>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</si>
  <si>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</si>
  <si>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</si>
  <si>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</si>
  <si>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</si>
  <si>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</si>
  <si>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</si>
  <si>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</si>
  <si>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</si>
  <si>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</si>
  <si>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</si>
  <si>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</si>
  <si>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</si>
  <si>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</si>
  <si>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</si>
  <si>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</si>
  <si>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</si>
  <si>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</si>
  <si>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</si>
  <si>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</si>
  <si>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</si>
  <si>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</si>
  <si>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</si>
  <si>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</si>
  <si>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</si>
  <si>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</si>
  <si>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</si>
  <si>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</si>
  <si>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</si>
  <si>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</si>
  <si>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</si>
  <si>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</si>
  <si>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</si>
  <si>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</si>
  <si>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</si>
  <si>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</si>
  <si>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</si>
  <si>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</si>
  <si>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</si>
  <si>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</si>
  <si>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</si>
  <si>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</si>
  <si>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</si>
  <si>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</si>
  <si>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</si>
  <si>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</si>
  <si>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</si>
  <si>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</si>
  <si>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</si>
  <si>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</si>
  <si>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</si>
  <si>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</si>
  <si>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</si>
  <si>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</si>
  <si>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</si>
  <si>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</si>
  <si>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</si>
  <si>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</si>
  <si>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</si>
  <si>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</si>
  <si>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</si>
  <si>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</si>
  <si>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</si>
  <si>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</si>
  <si>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</si>
  <si>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</si>
  <si>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</si>
  <si>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</si>
  <si>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</si>
  <si>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</si>
  <si>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</si>
  <si>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</si>
  <si>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</si>
  <si>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</si>
  <si>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</si>
  <si>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</si>
  <si>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</si>
  <si>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</si>
  <si>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</si>
  <si>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</si>
  <si>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</si>
  <si>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</si>
  <si>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</si>
  <si>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</si>
  <si>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</si>
  <si>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</si>
  <si>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</si>
  <si>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</si>
  <si>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</si>
  <si>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</si>
  <si>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</si>
  <si>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</si>
  <si>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</si>
  <si>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</si>
  <si>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</si>
  <si>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</si>
  <si>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</si>
  <si>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</si>
  <si>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</si>
  <si>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</si>
  <si>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</si>
  <si>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</si>
  <si>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</si>
  <si>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</si>
  <si>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</si>
  <si>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</si>
  <si>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</si>
  <si>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</si>
  <si>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</si>
  <si>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</si>
  <si>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</si>
  <si>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</si>
  <si>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</si>
  <si>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</si>
  <si>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</si>
  <si>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</si>
  <si>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</si>
  <si>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</si>
  <si>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</si>
  <si>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</si>
  <si>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</si>
  <si>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</si>
  <si>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</si>
  <si>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</si>
  <si>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</si>
  <si>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</si>
  <si>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</si>
  <si>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</si>
  <si>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</si>
  <si>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</si>
  <si>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</si>
  <si>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</si>
  <si>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</si>
  <si>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</si>
  <si>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</si>
  <si>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</si>
  <si>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</si>
  <si>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</si>
  <si>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</si>
  <si>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</si>
  <si>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</si>
  <si>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</si>
  <si>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</si>
  <si>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</si>
  <si>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</si>
  <si>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</si>
  <si>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</si>
  <si>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</si>
  <si>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</si>
  <si>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</si>
  <si>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</si>
  <si>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</si>
  <si>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</si>
  <si>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</si>
  <si>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</si>
  <si>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</si>
  <si>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</si>
  <si>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</si>
  <si>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</si>
  <si>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</si>
  <si>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</si>
  <si>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</si>
  <si>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</si>
  <si>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</si>
  <si>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</si>
  <si>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</si>
  <si>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</si>
  <si>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</si>
  <si>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</si>
  <si>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</si>
  <si>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</si>
  <si>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</si>
  <si>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</si>
  <si>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</si>
  <si>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</si>
  <si>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</si>
  <si>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</si>
  <si>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</si>
  <si>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</si>
  <si>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</si>
  <si>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</si>
  <si>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</si>
  <si>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</si>
  <si>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</si>
  <si>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</si>
  <si>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</si>
  <si>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</si>
  <si>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</si>
  <si>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</si>
  <si>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</si>
  <si>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</si>
  <si>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</si>
  <si>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</si>
  <si>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</si>
  <si>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</si>
  <si>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</si>
  <si>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</si>
  <si>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</si>
  <si>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</si>
  <si>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</si>
  <si>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</si>
  <si>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</si>
  <si>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</si>
  <si>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</si>
  <si>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</si>
  <si>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</si>
  <si>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</si>
  <si>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</si>
  <si>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</si>
  <si>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</si>
  <si>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</si>
  <si>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</si>
  <si>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</si>
  <si>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</si>
  <si>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</si>
  <si>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</si>
  <si>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</si>
  <si>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</si>
  <si>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</si>
  <si>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</si>
  <si>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</si>
  <si>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</si>
  <si>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</si>
  <si>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</si>
  <si>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</si>
  <si>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</si>
  <si>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</si>
  <si>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</si>
  <si>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</si>
  <si>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</si>
  <si>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</si>
  <si>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</si>
  <si>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</si>
  <si>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</si>
  <si>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</si>
  <si>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</si>
  <si>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</si>
  <si>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</si>
  <si>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</si>
  <si>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</si>
  <si>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</si>
  <si>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</si>
  <si>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</si>
  <si>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</si>
  <si>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</si>
  <si>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</si>
  <si>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</si>
  <si>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</si>
  <si>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</si>
  <si>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</si>
  <si>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</si>
  <si>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</si>
  <si>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</si>
  <si>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</si>
  <si>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</si>
  <si>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</si>
  <si>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</si>
  <si>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</si>
  <si>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</si>
  <si>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</si>
  <si>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</si>
  <si>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</si>
  <si>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</si>
  <si>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</si>
  <si>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</si>
  <si>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</si>
  <si>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</si>
  <si>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</si>
  <si>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</si>
  <si>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</si>
  <si>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</si>
  <si>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</si>
  <si>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</si>
  <si>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</si>
  <si>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</si>
  <si>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</si>
  <si>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</si>
  <si>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</si>
  <si>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</si>
  <si>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</si>
  <si>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</si>
  <si>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</si>
  <si>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</si>
  <si>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</si>
  <si>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</si>
  <si>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</si>
  <si>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</si>
  <si>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</si>
  <si>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</si>
  <si>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</si>
  <si>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</si>
  <si>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</si>
  <si>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</si>
  <si>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</si>
  <si>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</si>
  <si>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</si>
  <si>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</si>
  <si>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</si>
  <si>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</si>
  <si>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</si>
  <si>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</si>
  <si>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</si>
  <si>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</si>
  <si>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</si>
  <si>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</si>
  <si>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</si>
  <si>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</si>
  <si>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</si>
  <si>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</si>
  <si>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</si>
  <si>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</si>
  <si>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</si>
  <si>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</si>
  <si>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</si>
  <si>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</si>
  <si>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</si>
  <si>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</si>
  <si>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</si>
  <si>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</si>
  <si>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</si>
  <si>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</si>
  <si>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</si>
  <si>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</si>
  <si>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</si>
  <si>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</si>
  <si>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</si>
  <si>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</si>
  <si>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</si>
  <si>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</si>
  <si>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</si>
  <si>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</si>
  <si>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</si>
  <si>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</si>
  <si>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</si>
  <si>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</si>
  <si>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</si>
  <si>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</si>
  <si>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</si>
  <si>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</si>
  <si>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</si>
  <si>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</si>
  <si>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</si>
  <si>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</si>
  <si>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</si>
  <si>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</si>
  <si>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</si>
  <si>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</si>
  <si>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</si>
  <si>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</si>
  <si>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</si>
  <si>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</si>
  <si>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</si>
  <si>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</si>
  <si>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</si>
  <si>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</si>
  <si>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</si>
  <si>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</si>
  <si>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</si>
  <si>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</si>
  <si>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</si>
  <si>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</si>
  <si>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</si>
  <si>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</si>
  <si>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</si>
  <si>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</si>
  <si>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</si>
  <si>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</si>
  <si>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</si>
  <si>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</si>
  <si>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</si>
  <si>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</si>
  <si>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</si>
  <si>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</si>
  <si>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</si>
  <si>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</si>
  <si>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</si>
  <si>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</si>
  <si>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</si>
  <si>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</si>
  <si>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</si>
  <si>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</si>
  <si>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</si>
  <si>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</si>
  <si>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</si>
  <si>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</si>
  <si>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</si>
  <si>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</si>
  <si>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</si>
  <si>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</si>
  <si>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</si>
  <si>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</si>
  <si>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</si>
  <si>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</si>
  <si>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</si>
  <si>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</si>
  <si>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</si>
  <si>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</si>
  <si>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</si>
  <si>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</si>
  <si>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</si>
  <si>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</si>
  <si>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</si>
  <si>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</si>
  <si>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</si>
  <si>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</si>
  <si>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</si>
  <si>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</si>
  <si>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</si>
  <si>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</si>
  <si>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</si>
  <si>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</si>
  <si>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</si>
  <si>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</si>
  <si>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</si>
  <si>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</si>
  <si>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</si>
  <si>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</si>
  <si>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</si>
  <si>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</si>
  <si>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</si>
  <si>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</si>
  <si>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</si>
  <si>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</si>
  <si>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</si>
  <si>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</si>
  <si>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</si>
  <si>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</si>
  <si>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</si>
  <si>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</si>
  <si>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</si>
  <si>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</si>
  <si>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</si>
  <si>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</si>
  <si>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</si>
  <si>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</si>
  <si>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</si>
  <si>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</si>
  <si>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</si>
  <si>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</si>
  <si>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</si>
  <si>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</si>
  <si>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</si>
  <si>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</si>
  <si>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</si>
  <si>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</si>
  <si>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</si>
  <si>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</si>
  <si>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</si>
  <si>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</si>
  <si>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</si>
  <si>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</si>
  <si>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</si>
  <si>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</si>
  <si>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</si>
  <si>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</si>
  <si>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</si>
  <si>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</si>
  <si>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</si>
  <si>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</si>
  <si>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</si>
  <si>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</si>
  <si>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</si>
  <si>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</si>
  <si>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</si>
  <si>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</si>
  <si>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</si>
  <si>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</si>
  <si>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</si>
  <si>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</si>
  <si>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</si>
  <si>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</si>
  <si>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</si>
  <si>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</si>
  <si>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</si>
  <si>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</si>
  <si>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</si>
  <si>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</si>
  <si>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</si>
  <si>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</si>
  <si>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</si>
  <si>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</si>
  <si>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</si>
  <si>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</si>
  <si>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</si>
  <si>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</si>
  <si>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</si>
  <si>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</si>
  <si>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</si>
  <si>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</si>
  <si>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</si>
  <si>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</si>
  <si>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</si>
  <si>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</si>
  <si>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</si>
  <si>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</si>
  <si>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</si>
  <si>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</si>
  <si>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</si>
  <si>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</si>
  <si>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</si>
  <si>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</si>
  <si>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</si>
  <si>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</si>
  <si>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</si>
  <si>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</si>
  <si>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</si>
  <si>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</si>
  <si>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</si>
  <si>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</si>
  <si>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</si>
  <si>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</si>
  <si>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</si>
  <si>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</si>
  <si>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</si>
  <si>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</si>
  <si>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</si>
  <si>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</si>
  <si>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</si>
  <si>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</si>
  <si>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</si>
  <si>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</si>
  <si>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</si>
  <si>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</si>
  <si>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</si>
  <si>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</si>
  <si>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</si>
  <si>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</si>
  <si>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</si>
  <si>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</si>
  <si>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</si>
  <si>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</si>
  <si>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</si>
  <si>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</si>
  <si>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</si>
  <si>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</si>
  <si>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</si>
  <si>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</si>
  <si>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</si>
  <si>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</si>
  <si>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</si>
  <si>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</si>
  <si>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</si>
  <si>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</si>
  <si>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</si>
  <si>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</si>
  <si>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</si>
  <si>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</si>
  <si>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</si>
  <si>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</si>
  <si>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</si>
  <si>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</si>
  <si>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</si>
  <si>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</si>
  <si>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</si>
  <si>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</si>
  <si>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</si>
  <si>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</si>
  <si>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</si>
  <si>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</si>
  <si>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</si>
  <si>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</si>
  <si>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</si>
  <si>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</si>
  <si>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</si>
  <si>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</si>
  <si>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</si>
  <si>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</si>
  <si>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</si>
  <si>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</si>
  <si>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</si>
  <si>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</si>
  <si>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</si>
  <si>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</si>
  <si>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</si>
  <si>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</si>
  <si>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</si>
  <si>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</si>
  <si>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</si>
  <si>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</si>
  <si>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</si>
  <si>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</si>
  <si>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</si>
  <si>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</si>
  <si>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</si>
  <si>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</si>
  <si>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</si>
  <si>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</si>
  <si>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</si>
  <si>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</si>
  <si>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</si>
  <si>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</si>
  <si>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</si>
  <si>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</si>
  <si>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</si>
  <si>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</si>
  <si>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</si>
  <si>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</si>
  <si>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</si>
  <si>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</si>
  <si>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</si>
  <si>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</si>
  <si>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</si>
  <si>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</si>
  <si>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</si>
  <si>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</si>
  <si>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</si>
  <si>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</si>
  <si>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</si>
  <si>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</si>
  <si>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</si>
  <si>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</si>
  <si>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</si>
  <si>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</si>
  <si>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</si>
  <si>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</si>
  <si>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</si>
  <si>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</si>
  <si>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</si>
  <si>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</si>
  <si>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</si>
  <si>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</si>
  <si>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</si>
  <si>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</si>
  <si>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</si>
  <si>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</si>
  <si>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</si>
  <si>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</si>
  <si>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</si>
  <si>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</si>
  <si>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</si>
  <si>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</si>
  <si>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</si>
  <si>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</si>
  <si>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</si>
  <si>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</si>
  <si>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</si>
  <si>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</si>
  <si>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</si>
  <si>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</si>
  <si>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</si>
  <si>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</si>
  <si>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</si>
  <si>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</si>
  <si>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</si>
  <si>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</si>
  <si>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</si>
  <si>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</si>
  <si>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</si>
  <si>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</si>
  <si>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</si>
  <si>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</si>
  <si>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</si>
  <si>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</si>
  <si>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</si>
  <si>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</si>
  <si>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</si>
  <si>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</si>
  <si>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</si>
  <si>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</si>
  <si>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</si>
  <si>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</si>
  <si>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</si>
  <si>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</si>
  <si>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</si>
  <si>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</si>
  <si>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</si>
  <si>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</si>
  <si>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</si>
  <si>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</si>
  <si>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</si>
  <si>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</si>
  <si>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</si>
  <si>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</si>
  <si>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</si>
  <si>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</si>
  <si>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</si>
  <si>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</si>
  <si>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</si>
  <si>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</si>
  <si>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</si>
  <si>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</si>
  <si>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</si>
  <si>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</si>
  <si>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</si>
  <si>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</si>
  <si>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</si>
  <si>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</si>
  <si>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</si>
  <si>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</si>
  <si>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</si>
  <si>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</si>
  <si>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</si>
  <si>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</si>
  <si>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</si>
  <si>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</si>
  <si>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</si>
  <si>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</si>
  <si>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</si>
  <si>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</si>
  <si>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</si>
  <si>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</si>
  <si>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</si>
  <si>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</si>
  <si>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</si>
  <si>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</si>
  <si>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</si>
  <si>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</si>
  <si>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</si>
  <si>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</si>
  <si>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</si>
  <si>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</si>
  <si>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</si>
  <si>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</si>
  <si>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</si>
  <si>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</si>
  <si>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</si>
  <si>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</si>
  <si>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</si>
  <si>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</si>
  <si>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</si>
  <si>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</si>
  <si>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</si>
  <si>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</si>
  <si>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</si>
  <si>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</si>
  <si>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</si>
  <si>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</si>
  <si>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</si>
  <si>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</si>
  <si>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</si>
  <si>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</si>
  <si>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</si>
  <si>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</si>
  <si>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</si>
  <si>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</si>
  <si>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</si>
  <si>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</si>
  <si>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</si>
  <si>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</si>
  <si>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</si>
  <si>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</si>
  <si>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</si>
  <si>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</si>
  <si>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</si>
  <si>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</si>
  <si>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</si>
  <si>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</si>
  <si>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</si>
  <si>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</si>
  <si>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</si>
  <si>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</si>
  <si>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</si>
  <si>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</si>
  <si>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</si>
  <si>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</si>
  <si>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</si>
  <si>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</si>
  <si>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</si>
  <si>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</si>
  <si>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</si>
  <si>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</si>
  <si>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</si>
  <si>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</si>
  <si>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</si>
  <si>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</si>
  <si>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</si>
  <si>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</si>
  <si>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</si>
  <si>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</si>
  <si>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</si>
  <si>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</si>
  <si>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</si>
  <si>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</si>
  <si>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</si>
  <si>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</si>
  <si>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</si>
  <si>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</si>
  <si>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</si>
  <si>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</si>
  <si>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</si>
  <si>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</si>
  <si>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</si>
  <si>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</si>
  <si>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</si>
  <si>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</si>
  <si>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</si>
  <si>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</si>
  <si>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</si>
  <si>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</si>
  <si>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</si>
  <si>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</si>
  <si>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</si>
  <si>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</si>
  <si>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</si>
  <si>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</si>
  <si>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</si>
  <si>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</si>
  <si>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</si>
  <si>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</si>
  <si>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</si>
  <si>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</si>
  <si>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</si>
  <si>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</si>
  <si>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</si>
  <si>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</si>
  <si>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</si>
  <si>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</si>
  <si>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</si>
  <si>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</si>
  <si>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</si>
  <si>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</si>
  <si>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</si>
  <si>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</si>
  <si>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</si>
  <si>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</si>
  <si>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</si>
  <si>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</si>
  <si>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</si>
  <si>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</si>
  <si>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</si>
  <si>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</si>
  <si>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</si>
  <si>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</si>
  <si>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</si>
  <si>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</si>
  <si>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</si>
  <si>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</si>
  <si>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</si>
  <si>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</si>
  <si>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</si>
  <si>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</si>
  <si>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</si>
  <si>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</si>
  <si>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</si>
  <si>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</si>
  <si>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</si>
  <si>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</si>
  <si>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</si>
  <si>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</si>
  <si>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</si>
  <si>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</si>
  <si>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</si>
  <si>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</si>
  <si>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</si>
  <si>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</si>
  <si>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</si>
  <si>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</si>
  <si>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</si>
  <si>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</si>
  <si>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</si>
  <si>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</si>
  <si>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</si>
  <si>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</si>
  <si>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</si>
  <si>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</si>
  <si>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</si>
  <si>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</si>
  <si>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</si>
  <si>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</si>
  <si>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</si>
  <si>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</si>
  <si>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</si>
  <si>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</si>
  <si>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</si>
  <si>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</si>
  <si>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</si>
  <si>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</si>
  <si>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</si>
  <si>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</si>
  <si>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</si>
  <si>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</si>
  <si>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</si>
  <si>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</si>
  <si>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</si>
  <si>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</si>
  <si>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</si>
  <si>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</si>
  <si>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</si>
  <si>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</si>
  <si>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</si>
  <si>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</si>
  <si>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</si>
  <si>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</si>
  <si>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</si>
  <si>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</si>
  <si>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</si>
  <si>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</si>
  <si>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</si>
  <si>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</si>
  <si>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</si>
  <si>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</si>
  <si>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</si>
  <si>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</si>
  <si>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</si>
  <si>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</si>
  <si>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</si>
  <si>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</si>
  <si>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</si>
  <si>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</si>
  <si>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</si>
  <si>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</si>
  <si>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</si>
  <si>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</si>
  <si>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</si>
  <si>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</si>
  <si>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</si>
  <si>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</si>
  <si>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</si>
  <si>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</si>
  <si>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</si>
  <si>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</si>
  <si>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</si>
  <si>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</si>
  <si>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</si>
  <si>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</si>
  <si>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</si>
  <si>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</si>
  <si>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</si>
  <si>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</si>
  <si>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</si>
  <si>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</si>
  <si>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</si>
  <si>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</si>
  <si>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</si>
  <si>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</si>
  <si>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</si>
  <si>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</si>
  <si>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</si>
  <si>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</si>
  <si>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</si>
  <si>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</si>
  <si>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</si>
  <si>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</si>
  <si>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</si>
  <si>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</si>
  <si>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</si>
  <si>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</si>
  <si>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</si>
  <si>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</si>
  <si>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</si>
  <si>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</si>
  <si>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</si>
  <si>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</si>
  <si>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</si>
  <si>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</si>
  <si>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</si>
  <si>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</si>
  <si>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</si>
  <si>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</si>
  <si>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</si>
  <si>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</si>
  <si>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</si>
  <si>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</si>
  <si>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</si>
  <si>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</si>
  <si>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</si>
  <si>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</si>
  <si>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</si>
  <si>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</si>
  <si>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</si>
  <si>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</si>
  <si>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</si>
  <si>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</si>
  <si>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</si>
  <si>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</si>
  <si>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</si>
  <si>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</si>
  <si>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</si>
  <si>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</si>
  <si>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</si>
  <si>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</si>
  <si>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</si>
  <si>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</si>
  <si>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</si>
  <si>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</si>
  <si>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</si>
  <si>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</si>
  <si>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</si>
  <si>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</si>
  <si>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</si>
  <si>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</si>
  <si>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</si>
  <si>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</si>
  <si>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</si>
  <si>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</si>
  <si>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</si>
  <si>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</si>
  <si>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</si>
  <si>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</si>
  <si>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</si>
  <si>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</si>
  <si>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</si>
  <si>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</si>
  <si>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</si>
  <si>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</si>
  <si>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</si>
  <si>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</si>
  <si>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</si>
  <si>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</si>
  <si>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</si>
  <si>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</si>
  <si>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</si>
  <si>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</si>
  <si>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</si>
  <si>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</si>
  <si>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</si>
  <si>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</si>
  <si>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</si>
  <si>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</si>
  <si>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</si>
  <si>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</si>
  <si>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</si>
  <si>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</si>
  <si>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</si>
  <si>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</si>
  <si>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</si>
  <si>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</si>
  <si>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</si>
  <si>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</si>
  <si>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</si>
  <si>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</si>
  <si>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</si>
  <si>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</si>
  <si>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</si>
  <si>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</si>
  <si>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</si>
  <si>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</si>
  <si>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</si>
  <si>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</si>
  <si>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</si>
  <si>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</si>
  <si>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</si>
  <si>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</si>
  <si>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</si>
  <si>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</si>
  <si>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</si>
  <si>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</si>
  <si>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</si>
  <si>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</si>
  <si>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</si>
  <si>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</si>
  <si>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</si>
  <si>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</si>
  <si>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</si>
  <si>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</si>
  <si>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</si>
  <si>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</si>
  <si>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</si>
  <si>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</si>
  <si>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</si>
  <si>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</si>
  <si>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</si>
  <si>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</si>
  <si>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</si>
  <si>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</si>
  <si>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</si>
  <si>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</si>
  <si>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</si>
  <si>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</si>
  <si>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</si>
  <si>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</si>
  <si>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</si>
  <si>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</si>
  <si>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</si>
  <si>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</si>
  <si>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</si>
  <si>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</si>
  <si>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</si>
  <si>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</si>
  <si>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</si>
  <si>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</si>
  <si>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</si>
  <si>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</si>
  <si>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</si>
  <si>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</si>
  <si>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</si>
  <si>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</si>
  <si>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</si>
  <si>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</si>
  <si>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</si>
  <si>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</si>
  <si>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</si>
  <si>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</si>
  <si>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</si>
  <si>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</si>
  <si>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</si>
  <si>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</si>
  <si>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</si>
  <si>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</si>
  <si>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</si>
  <si>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</si>
  <si>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</si>
  <si>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</si>
  <si>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</si>
  <si>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</si>
  <si>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</si>
  <si>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</si>
  <si>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</si>
  <si>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</si>
  <si>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</si>
  <si>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</si>
  <si>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</si>
  <si>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</si>
  <si>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</si>
  <si>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</si>
  <si>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</si>
  <si>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</si>
  <si>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</si>
  <si>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</si>
  <si>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</si>
  <si>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</si>
  <si>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</si>
  <si>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</si>
  <si>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</si>
  <si>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</si>
  <si>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</si>
  <si>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</si>
  <si>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</si>
  <si>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</si>
  <si>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</si>
  <si>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</si>
  <si>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</si>
  <si>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</si>
  <si>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</si>
  <si>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</si>
  <si>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</si>
  <si>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</si>
  <si>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</si>
  <si>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</si>
  <si>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</si>
  <si>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</si>
  <si>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</si>
  <si>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</si>
  <si>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</si>
  <si>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</si>
  <si>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</si>
  <si>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</si>
  <si>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</si>
  <si>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</si>
  <si>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</si>
  <si>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</si>
  <si>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</si>
  <si>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</si>
  <si>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</si>
  <si>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</si>
  <si>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</si>
  <si>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</si>
  <si>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</si>
  <si>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</si>
  <si>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</si>
  <si>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</si>
  <si>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</si>
  <si>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</si>
  <si>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</si>
  <si>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</si>
  <si>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</si>
  <si>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</si>
  <si>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</si>
  <si>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</si>
  <si>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</si>
  <si>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</si>
  <si>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</si>
  <si>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</si>
  <si>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</si>
  <si>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</si>
  <si>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</si>
  <si>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</si>
  <si>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</si>
  <si>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</si>
  <si>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</si>
  <si>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</si>
  <si>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</si>
  <si>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</si>
  <si>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</si>
  <si>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</si>
  <si>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</si>
  <si>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</si>
  <si>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</si>
  <si>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</si>
  <si>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</si>
  <si>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</si>
  <si>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</si>
  <si>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</si>
  <si>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</si>
  <si>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</si>
  <si>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</si>
  <si>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</si>
  <si>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</si>
  <si>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</si>
  <si>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</si>
  <si>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</si>
  <si>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</si>
  <si>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</si>
  <si>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</si>
  <si>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</si>
  <si>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</si>
  <si>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</si>
  <si>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</si>
  <si>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</si>
  <si>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</si>
  <si>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</si>
  <si>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</si>
  <si>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</si>
  <si>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</si>
  <si>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</si>
  <si>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</si>
  <si>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</si>
  <si>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</si>
  <si>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</si>
  <si>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</si>
  <si>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</si>
  <si>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</si>
  <si>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</si>
  <si>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</si>
  <si>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</si>
  <si>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</si>
  <si>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</si>
  <si>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</si>
  <si>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</si>
  <si>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</si>
  <si>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</si>
  <si>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</si>
  <si>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</si>
  <si>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</si>
  <si>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</si>
  <si>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</si>
  <si>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</si>
  <si>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</si>
  <si>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</si>
  <si>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</si>
  <si>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</si>
  <si>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</si>
  <si>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</si>
  <si>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</si>
  <si>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</si>
  <si>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</si>
  <si>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</si>
  <si>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</si>
  <si>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</si>
  <si>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</si>
  <si>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</si>
  <si>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</si>
  <si>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</si>
  <si>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</si>
  <si>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</si>
  <si>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</si>
  <si>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</si>
  <si>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</si>
  <si>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</si>
  <si>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</si>
  <si>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</si>
  <si>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</si>
  <si>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</si>
  <si>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</si>
  <si>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</si>
  <si>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</si>
  <si>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</si>
  <si>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</si>
  <si>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</si>
  <si>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</si>
  <si>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</si>
  <si>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</si>
  <si>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</si>
  <si>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</si>
  <si>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</si>
  <si>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</si>
  <si>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</si>
  <si>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</si>
  <si>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</si>
  <si>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</si>
  <si>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</si>
  <si>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</si>
  <si>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</si>
  <si>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</si>
  <si>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</si>
  <si>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</si>
  <si>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</si>
  <si>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</si>
  <si>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</si>
  <si>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</si>
  <si>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</si>
  <si>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</si>
  <si>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</si>
  <si>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</si>
  <si>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</si>
  <si>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</si>
  <si>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</si>
  <si>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</si>
  <si>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</si>
  <si>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</si>
  <si>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</si>
  <si>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</si>
  <si>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</si>
  <si>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</si>
  <si>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</si>
  <si>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</si>
  <si>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</si>
  <si>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</si>
  <si>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</si>
  <si>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</si>
  <si>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</si>
  <si>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</si>
  <si>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</si>
  <si>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</si>
  <si>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</si>
  <si>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</si>
  <si>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</si>
  <si>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</si>
  <si>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</si>
  <si>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</si>
  <si>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</si>
  <si>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</si>
  <si>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</si>
  <si>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</si>
  <si>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</si>
  <si>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</si>
  <si>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</si>
  <si>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</si>
  <si>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</si>
  <si>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</si>
  <si>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</si>
  <si>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</si>
  <si>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</si>
  <si>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</si>
  <si>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</si>
  <si>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</si>
  <si>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</si>
  <si>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</si>
  <si>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</si>
  <si>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</si>
  <si>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</si>
  <si>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</si>
  <si>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</si>
  <si>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</si>
  <si>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</si>
  <si>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</si>
  <si>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</si>
  <si>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</si>
  <si>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</si>
  <si>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</si>
  <si>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</si>
  <si>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</si>
  <si>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</si>
  <si>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</si>
  <si>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</si>
  <si>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</si>
  <si>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</si>
  <si>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</si>
  <si>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</si>
  <si>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</si>
  <si>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</si>
  <si>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</si>
  <si>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</si>
  <si>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</si>
  <si>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</si>
  <si>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</si>
  <si>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</si>
  <si>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</si>
  <si>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</si>
  <si>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</si>
  <si>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</si>
  <si>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</si>
  <si>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</si>
  <si>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</si>
  <si>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</si>
  <si>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</si>
  <si>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</si>
  <si>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</si>
  <si>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</si>
  <si>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</si>
  <si>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</si>
  <si>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</si>
  <si>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</si>
  <si>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</si>
  <si>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</si>
  <si>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</si>
  <si>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</si>
  <si>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</si>
  <si>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</si>
  <si>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</si>
  <si>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</si>
  <si>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</si>
  <si>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</si>
  <si>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</si>
  <si>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</si>
  <si>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</si>
  <si>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</si>
  <si>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</si>
  <si>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</si>
  <si>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</si>
  <si>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</si>
  <si>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</si>
  <si>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</si>
  <si>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</si>
  <si>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</si>
  <si>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</si>
  <si>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</si>
  <si>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</si>
  <si>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</si>
  <si>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</si>
  <si>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</si>
  <si>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</si>
  <si>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</si>
  <si>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</si>
  <si>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</si>
  <si>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</si>
  <si>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</si>
  <si>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</si>
  <si>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</si>
  <si>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</si>
  <si>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</si>
  <si>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</si>
  <si>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</si>
  <si>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</si>
  <si>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</si>
  <si>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</si>
  <si>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</si>
  <si>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</si>
  <si>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</si>
  <si>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</si>
  <si>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</si>
  <si>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</si>
  <si>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</si>
  <si>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</si>
  <si>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</si>
  <si>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</si>
  <si>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</si>
  <si>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</si>
  <si>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</si>
  <si>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</si>
  <si>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</si>
  <si>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</si>
  <si>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</si>
  <si>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</si>
  <si>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</si>
  <si>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</si>
  <si>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</si>
  <si>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</si>
  <si>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</si>
  <si>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</si>
  <si>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</si>
  <si>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</si>
  <si>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</si>
  <si>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</si>
  <si>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</si>
  <si>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</si>
  <si>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</si>
  <si>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</si>
  <si>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</si>
  <si>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</si>
  <si>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</si>
  <si>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</si>
  <si>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</si>
  <si>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</si>
  <si>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</si>
  <si>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</si>
  <si>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</si>
  <si>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</si>
  <si>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</si>
  <si>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</si>
  <si>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</si>
  <si>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</si>
  <si>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</si>
  <si>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</si>
  <si>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</si>
  <si>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</si>
  <si>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</si>
  <si>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</si>
  <si>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</si>
  <si>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</si>
  <si>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</si>
  <si>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</si>
  <si>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</si>
  <si>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</si>
  <si>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</si>
  <si>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</si>
  <si>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</si>
  <si>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</si>
  <si>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</si>
  <si>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</si>
  <si>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</si>
  <si>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</si>
  <si>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</si>
  <si>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</si>
  <si>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</si>
  <si>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</si>
  <si>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</si>
  <si>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</si>
  <si>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</si>
  <si>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</si>
  <si>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</si>
  <si>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</si>
  <si>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</si>
  <si>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</si>
  <si>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</si>
  <si>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</si>
  <si>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</si>
  <si>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</si>
  <si>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</si>
  <si>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</si>
  <si>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</si>
  <si>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</si>
  <si>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</si>
  <si>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</si>
  <si>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</si>
  <si>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</si>
  <si>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</si>
  <si>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</si>
  <si>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</si>
  <si>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</si>
  <si>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</si>
  <si>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</si>
  <si>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</si>
  <si>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</si>
  <si>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</si>
  <si>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</si>
  <si>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</si>
  <si>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</si>
  <si>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</si>
  <si>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</si>
  <si>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</si>
  <si>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</si>
  <si>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</si>
  <si>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</si>
  <si>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</si>
  <si>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</si>
  <si>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</si>
  <si>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</si>
  <si>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</si>
  <si>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</si>
  <si>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</si>
  <si>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</si>
  <si>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</si>
  <si>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</si>
  <si>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</si>
  <si>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</si>
  <si>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</si>
  <si>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</si>
  <si>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</si>
  <si>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</si>
  <si>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</si>
  <si>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</si>
  <si>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</si>
  <si>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</si>
  <si>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</si>
  <si>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</si>
  <si>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</si>
  <si>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</si>
  <si>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</si>
  <si>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</si>
  <si>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</si>
  <si>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</si>
  <si>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</si>
  <si>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</si>
  <si>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</si>
  <si>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</si>
  <si>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</si>
  <si>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</si>
  <si>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</si>
  <si>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</si>
  <si>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</si>
  <si>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</si>
  <si>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</si>
  <si>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</si>
  <si>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</si>
  <si>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</si>
  <si>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</si>
  <si>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</si>
  <si>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</si>
  <si>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</si>
  <si>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</si>
  <si>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</si>
  <si>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</si>
  <si>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</si>
  <si>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</si>
  <si>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</si>
  <si>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</si>
  <si>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</si>
  <si>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</si>
  <si>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</si>
  <si>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</si>
  <si>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</si>
  <si>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</si>
  <si>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</si>
  <si>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</si>
  <si>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</si>
  <si>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</si>
  <si>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</si>
  <si>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</si>
  <si>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</si>
  <si>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</si>
  <si>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</si>
  <si>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</si>
  <si>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</si>
  <si>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</si>
  <si>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</si>
  <si>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</si>
  <si>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</si>
  <si>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</si>
  <si>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</si>
  <si>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</si>
  <si>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</si>
  <si>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</si>
  <si>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</si>
  <si>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</si>
  <si>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</si>
  <si>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</si>
  <si>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</si>
  <si>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</si>
  <si>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</si>
  <si>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</si>
  <si>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</si>
  <si>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</si>
  <si>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</si>
  <si>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</si>
  <si>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</si>
  <si>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</si>
  <si>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</si>
  <si>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</si>
  <si>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</si>
  <si>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</si>
  <si>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</si>
  <si>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</si>
  <si>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</si>
  <si>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</si>
  <si>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</si>
  <si>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</si>
  <si>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</si>
  <si>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</si>
  <si>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</si>
  <si>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</si>
  <si>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</si>
  <si>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</si>
  <si>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</si>
  <si>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</si>
  <si>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</si>
  <si>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</si>
  <si>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</si>
  <si>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</si>
  <si>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</si>
  <si>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</si>
  <si>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</si>
  <si>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</si>
  <si>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</si>
  <si>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</si>
  <si>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</si>
  <si>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</si>
  <si>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</si>
  <si>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</si>
  <si>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</si>
  <si>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</si>
  <si>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</si>
  <si>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</si>
  <si>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</si>
  <si>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</si>
  <si>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</si>
  <si>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</si>
  <si>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</si>
  <si>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</si>
  <si>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</si>
  <si>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</si>
  <si>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</si>
  <si>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</si>
  <si>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</si>
  <si>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</si>
  <si>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</si>
  <si>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</si>
  <si>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</si>
  <si>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</si>
  <si>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</si>
  <si>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</si>
  <si>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</si>
  <si>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</si>
  <si>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</si>
  <si>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</si>
  <si>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</si>
  <si>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</si>
  <si>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</si>
  <si>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</si>
  <si>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</si>
  <si>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</si>
  <si>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</si>
  <si>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</si>
  <si>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</si>
  <si>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</si>
  <si>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</si>
  <si>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</si>
  <si>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</si>
  <si>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</si>
  <si>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</si>
  <si>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</si>
  <si>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</si>
  <si>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</si>
  <si>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</si>
  <si>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</si>
  <si>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</si>
  <si>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</si>
  <si>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</si>
  <si>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</si>
  <si>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</si>
  <si>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</si>
  <si>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</si>
  <si>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</si>
  <si>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</si>
  <si>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</si>
  <si>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</si>
  <si>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</si>
  <si>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</si>
  <si>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</si>
  <si>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</si>
  <si>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</si>
  <si>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</si>
  <si>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</si>
  <si>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</si>
  <si>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</si>
  <si>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</si>
  <si>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</si>
  <si>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</si>
  <si>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</si>
  <si>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</si>
  <si>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</si>
  <si>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</si>
  <si>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</si>
  <si>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</si>
  <si>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</si>
  <si>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</si>
  <si>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</si>
  <si>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</si>
  <si>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</si>
  <si>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</si>
  <si>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</si>
  <si>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</si>
  <si>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</si>
  <si>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</si>
  <si>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</si>
  <si>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</si>
  <si>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</si>
  <si>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</si>
  <si>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</si>
  <si>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</si>
  <si>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</si>
  <si>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</si>
  <si>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</si>
  <si>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</si>
  <si>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</si>
  <si>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</si>
  <si>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</si>
  <si>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</si>
  <si>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</si>
  <si>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</si>
  <si>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</si>
  <si>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</si>
  <si>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</si>
  <si>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</si>
  <si>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</si>
  <si>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</si>
  <si>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</si>
  <si>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</si>
  <si>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</si>
  <si>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</si>
  <si>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</si>
  <si>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</si>
  <si>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</si>
  <si>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</si>
  <si>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</si>
  <si>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</si>
  <si>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</si>
  <si>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</si>
  <si>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</si>
  <si>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</si>
  <si>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</si>
  <si>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</si>
  <si>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</si>
  <si>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</si>
  <si>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</si>
  <si>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</si>
  <si>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</si>
  <si>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</si>
  <si>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</si>
  <si>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</si>
  <si>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</si>
  <si>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</si>
  <si>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</si>
  <si>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</si>
  <si>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</si>
  <si>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</si>
  <si>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</si>
  <si>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</si>
  <si>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</si>
  <si>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</si>
  <si>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</si>
  <si>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</si>
  <si>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</si>
  <si>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</si>
  <si>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</si>
  <si>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</si>
  <si>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</si>
  <si>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</si>
  <si>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</si>
  <si>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</si>
  <si>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</si>
  <si>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</si>
  <si>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</si>
  <si>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</si>
  <si>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</si>
  <si>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</si>
  <si>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</si>
  <si>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</si>
  <si>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</si>
  <si>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</si>
  <si>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</si>
  <si>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</si>
  <si>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</si>
  <si>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</si>
  <si>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</si>
  <si>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</si>
  <si>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</si>
  <si>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</si>
  <si>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</si>
  <si>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</si>
  <si>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</si>
  <si>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</si>
  <si>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</si>
  <si>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</si>
  <si>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</si>
  <si>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</si>
  <si>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</si>
  <si>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</si>
  <si>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</si>
  <si>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</si>
  <si>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</si>
  <si>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</si>
  <si>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</si>
  <si>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</si>
  <si>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</si>
  <si>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</si>
  <si>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</si>
  <si>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</si>
  <si>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</si>
  <si>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</si>
  <si>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</si>
  <si>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</si>
  <si>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</si>
  <si>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</si>
  <si>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</si>
  <si>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</si>
  <si>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</si>
  <si>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</si>
  <si>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</si>
  <si>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</si>
  <si>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</si>
  <si>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</si>
  <si>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</si>
  <si>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</si>
  <si>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</si>
  <si>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</si>
  <si>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</si>
  <si>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</si>
  <si>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</si>
  <si>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</si>
  <si>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</si>
  <si>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</si>
  <si>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</si>
  <si>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</si>
  <si>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</si>
  <si>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</si>
  <si>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</si>
  <si>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</si>
  <si>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</si>
  <si>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</si>
  <si>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</si>
  <si>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</si>
  <si>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</si>
  <si>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</si>
  <si>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</si>
  <si>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</si>
  <si>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</si>
  <si>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</si>
  <si>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</si>
  <si>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</si>
  <si>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</si>
  <si>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</si>
  <si>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</si>
  <si>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</si>
  <si>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</si>
  <si>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</si>
  <si>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</si>
  <si>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</si>
  <si>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</si>
  <si>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</si>
  <si>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</si>
  <si>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</si>
  <si>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</si>
  <si>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</si>
  <si>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</si>
  <si>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</si>
  <si>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</si>
  <si>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</si>
  <si>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</si>
  <si>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</si>
  <si>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</si>
  <si>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</si>
  <si>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</si>
  <si>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</si>
  <si>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</si>
  <si>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</si>
  <si>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</si>
  <si>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</si>
  <si>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</si>
  <si>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</si>
  <si>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</si>
  <si>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</si>
  <si>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</si>
  <si>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</si>
  <si>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</si>
  <si>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</si>
  <si>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</si>
  <si>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</si>
  <si>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</si>
  <si>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</si>
  <si>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</si>
  <si>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</si>
  <si>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</si>
  <si>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</si>
  <si>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</si>
  <si>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</si>
  <si>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</si>
  <si>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</si>
  <si>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</si>
  <si>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</si>
  <si>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</si>
  <si>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</si>
  <si>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</si>
  <si>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</si>
  <si>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</si>
  <si>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</si>
  <si>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</si>
  <si>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</si>
  <si>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</si>
  <si>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</si>
  <si>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</si>
  <si>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</si>
  <si>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</si>
  <si>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</si>
  <si>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</si>
  <si>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</si>
  <si>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</si>
  <si>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</si>
  <si>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</si>
  <si>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</si>
  <si>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</si>
  <si>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</si>
  <si>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</si>
  <si>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</si>
  <si>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</si>
  <si>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</si>
  <si>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</si>
  <si>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</si>
  <si>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</si>
  <si>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</si>
  <si>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</si>
  <si>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</si>
  <si>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</si>
  <si>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</si>
  <si>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</si>
  <si>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</si>
  <si>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</si>
  <si>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</si>
  <si>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</si>
  <si>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</si>
  <si>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</si>
  <si>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</si>
  <si>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</si>
  <si>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</si>
  <si>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</si>
  <si>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</si>
  <si>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</si>
  <si>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</si>
  <si>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</si>
  <si>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</si>
  <si>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</si>
  <si>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</si>
  <si>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</si>
  <si>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</si>
  <si>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</si>
  <si>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</si>
  <si>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</si>
  <si>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</si>
  <si>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</si>
  <si>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</si>
  <si>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</si>
  <si>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</si>
  <si>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</si>
  <si>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</si>
  <si>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</si>
  <si>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</si>
  <si>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</si>
  <si>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</si>
  <si>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</si>
  <si>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</si>
  <si>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</si>
  <si>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</si>
  <si>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</si>
  <si>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</si>
  <si>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</si>
  <si>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</si>
  <si>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</si>
  <si>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</si>
  <si>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</si>
  <si>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</si>
  <si>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</si>
  <si>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</si>
  <si>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</si>
  <si>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</si>
  <si>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</si>
  <si>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</si>
  <si>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</si>
  <si>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</si>
  <si>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</si>
  <si>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</si>
  <si>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</si>
  <si>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</si>
  <si>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</si>
  <si>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</si>
  <si>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</si>
  <si>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</si>
  <si>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</si>
  <si>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</si>
  <si>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</si>
  <si>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</si>
  <si>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</si>
  <si>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</si>
  <si>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</si>
  <si>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</si>
  <si>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</si>
  <si>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</si>
  <si>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</si>
  <si>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</si>
  <si>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</si>
  <si>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</si>
  <si>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</si>
  <si>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</si>
  <si>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</si>
  <si>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</si>
  <si>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</si>
  <si>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</si>
  <si>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</si>
  <si>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</si>
  <si>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</si>
  <si>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</si>
  <si>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</si>
  <si>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</si>
  <si>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</si>
  <si>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</si>
  <si>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</si>
  <si>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</si>
  <si>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</si>
  <si>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</si>
  <si>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</si>
  <si>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</si>
  <si>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</si>
  <si>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</si>
  <si>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</si>
  <si>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</si>
  <si>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</si>
  <si>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</si>
  <si>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</si>
  <si>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</si>
  <si>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</si>
  <si>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</si>
  <si>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</si>
  <si>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</si>
  <si>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</si>
  <si>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</si>
  <si>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</si>
  <si>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</si>
  <si>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</si>
  <si>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</si>
  <si>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</si>
  <si>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</si>
  <si>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</si>
  <si>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</si>
  <si>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</si>
  <si>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</si>
  <si>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</si>
  <si>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</si>
  <si>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</si>
  <si>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</si>
  <si>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</si>
  <si>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</si>
  <si>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</si>
  <si>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</si>
  <si>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</si>
  <si>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</si>
  <si>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</si>
  <si>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</si>
  <si>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</si>
  <si>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</si>
  <si>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</si>
  <si>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</si>
  <si>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</si>
  <si>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</si>
  <si>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</si>
  <si>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</si>
  <si>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</si>
  <si>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</si>
  <si>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</si>
  <si>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</si>
  <si>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</si>
  <si>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</si>
  <si>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</si>
  <si>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</si>
  <si>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</si>
  <si>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</si>
  <si>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</si>
  <si>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</si>
  <si>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</si>
  <si>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</si>
  <si>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</si>
  <si>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</si>
  <si>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</si>
  <si>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</si>
  <si>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</si>
  <si>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</si>
  <si>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</si>
  <si>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</si>
  <si>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</si>
  <si>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</si>
  <si>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</si>
  <si>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</si>
  <si>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</si>
  <si>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</si>
  <si>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</si>
  <si>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</si>
  <si>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</si>
  <si>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</si>
  <si>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</si>
  <si>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</si>
  <si>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</si>
  <si>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</si>
  <si>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</si>
  <si>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</si>
  <si>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</si>
  <si>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</si>
  <si>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</si>
  <si>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</si>
  <si>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</si>
  <si>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</si>
  <si>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</si>
  <si>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</si>
  <si>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</si>
  <si>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</si>
  <si>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</si>
  <si>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</si>
  <si>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</si>
  <si>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</si>
  <si>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</si>
  <si>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</si>
  <si>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</si>
  <si>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</si>
  <si>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</si>
  <si>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</si>
  <si>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</si>
  <si>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</si>
  <si>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</si>
  <si>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</si>
  <si>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</si>
  <si>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</si>
  <si>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</si>
  <si>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</si>
  <si>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</si>
  <si>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</si>
  <si>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</si>
  <si>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</si>
  <si>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</si>
  <si>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</si>
  <si>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</si>
  <si>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</si>
  <si>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</si>
  <si>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</si>
  <si>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</si>
  <si>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</si>
  <si>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</si>
  <si>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</si>
  <si>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</si>
  <si>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</si>
  <si>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</si>
  <si>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</si>
  <si>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</si>
  <si>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</si>
  <si>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</si>
  <si>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</si>
  <si>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</si>
  <si>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</si>
  <si>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</si>
  <si>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</si>
  <si>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</si>
  <si>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</si>
  <si>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</si>
  <si>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</si>
  <si>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</si>
  <si>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</si>
  <si>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</si>
  <si>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</si>
  <si>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</si>
  <si>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</si>
  <si>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</si>
  <si>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</si>
  <si>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</si>
  <si>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</si>
  <si>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</si>
  <si>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</si>
  <si>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</si>
  <si>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</si>
  <si>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</si>
  <si>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</si>
  <si>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</si>
  <si>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</si>
  <si>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</si>
  <si>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</si>
  <si>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</si>
  <si>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</si>
  <si>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</si>
  <si>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</si>
  <si>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</si>
  <si>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</si>
  <si>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</si>
  <si>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</si>
  <si>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</si>
  <si>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</si>
  <si>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</si>
  <si>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</si>
  <si>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</si>
  <si>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</si>
  <si>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</si>
  <si>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</si>
  <si>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</si>
  <si>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</si>
  <si>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</si>
  <si>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</si>
  <si>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</si>
  <si>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</si>
  <si>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</si>
  <si>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</si>
  <si>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</si>
  <si>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</si>
  <si>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</si>
  <si>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</si>
  <si>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</si>
  <si>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</si>
  <si>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</si>
  <si>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</si>
  <si>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</si>
  <si>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</si>
  <si>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</si>
  <si>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</si>
  <si>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</si>
  <si>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</si>
  <si>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</si>
  <si>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</si>
  <si>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</si>
  <si>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</si>
  <si>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</si>
  <si>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</si>
  <si>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</si>
  <si>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</si>
  <si>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</si>
  <si>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</si>
  <si>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</si>
  <si>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</si>
  <si>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</si>
  <si>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</si>
  <si>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</si>
  <si>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</si>
  <si>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</si>
  <si>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</si>
  <si>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</si>
  <si>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</si>
  <si>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</si>
  <si>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</si>
  <si>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</si>
  <si>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</si>
  <si>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</si>
  <si>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</si>
  <si>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</si>
  <si>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</si>
  <si>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</si>
  <si>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</si>
  <si>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</si>
  <si>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</si>
  <si>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</si>
  <si>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</si>
  <si>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</si>
  <si>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</si>
  <si>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</si>
  <si>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</si>
  <si>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</si>
  <si>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</si>
  <si>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</si>
  <si>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</si>
  <si>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</si>
  <si>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</si>
  <si>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</si>
  <si>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</si>
  <si>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</si>
  <si>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</si>
  <si>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</si>
  <si>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</si>
  <si>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</si>
  <si>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</si>
  <si>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</si>
  <si>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</si>
  <si>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</si>
  <si>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</si>
  <si>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</si>
  <si>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</si>
  <si>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</si>
  <si>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</si>
  <si>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</si>
  <si>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</si>
  <si>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</si>
  <si>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</si>
  <si>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</si>
  <si>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</si>
  <si>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</si>
  <si>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</si>
  <si>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</si>
  <si>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</si>
  <si>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</si>
  <si>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</si>
  <si>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</si>
  <si>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</si>
  <si>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</si>
  <si>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</si>
  <si>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</si>
  <si>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</si>
  <si>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</si>
  <si>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</si>
  <si>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</si>
  <si>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</si>
  <si>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</si>
  <si>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</si>
  <si>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</si>
  <si>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</si>
  <si>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</si>
  <si>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</si>
  <si>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</si>
  <si>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</si>
  <si>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</si>
  <si>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</si>
  <si>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</si>
  <si>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</si>
  <si>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</si>
  <si>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</si>
  <si>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</si>
  <si>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</si>
  <si>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</si>
  <si>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</si>
  <si>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</si>
  <si>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</si>
  <si>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</si>
  <si>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</si>
  <si>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</si>
  <si>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</si>
  <si>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</si>
  <si>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</si>
  <si>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</si>
  <si>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</si>
  <si>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</si>
  <si>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</si>
  <si>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</si>
  <si>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</si>
  <si>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</si>
  <si>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</si>
  <si>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</si>
  <si>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</si>
  <si>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</si>
  <si>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</si>
  <si>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</si>
  <si>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</si>
  <si>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</si>
  <si>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</si>
  <si>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</si>
  <si>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</si>
  <si>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</si>
  <si>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</si>
  <si>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</si>
  <si>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</si>
  <si>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</si>
  <si>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</si>
  <si>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</si>
  <si>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</si>
  <si>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</si>
  <si>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</si>
  <si>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</si>
  <si>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</si>
  <si>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</si>
  <si>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</si>
  <si>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</si>
  <si>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</si>
  <si>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</si>
  <si>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</si>
  <si>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</si>
  <si>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</si>
  <si>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</si>
  <si>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</si>
  <si>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</si>
  <si>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</si>
  <si>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</si>
  <si>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</si>
  <si>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</si>
  <si>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</si>
  <si>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</si>
  <si>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</si>
  <si>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</si>
  <si>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</si>
  <si>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</si>
  <si>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</si>
  <si>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</si>
  <si>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</si>
  <si>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</si>
  <si>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</si>
  <si>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</si>
  <si>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</si>
  <si>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</si>
  <si>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</si>
  <si>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</si>
  <si>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</si>
  <si>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</si>
  <si>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</si>
  <si>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</si>
  <si>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</si>
  <si>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</si>
  <si>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</si>
  <si>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</si>
  <si>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</si>
  <si>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</si>
  <si>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</si>
  <si>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</si>
  <si>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</si>
  <si>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</si>
  <si>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</si>
  <si>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</si>
  <si>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</si>
  <si>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</si>
  <si>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</si>
  <si>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</si>
  <si>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</si>
  <si>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</si>
  <si>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</si>
  <si>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</si>
  <si>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</si>
  <si>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</si>
  <si>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</si>
  <si>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</si>
  <si>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</si>
  <si>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</si>
  <si>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</si>
  <si>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</si>
  <si>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</si>
  <si>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</si>
  <si>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</si>
  <si>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</si>
  <si>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</si>
  <si>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</si>
  <si>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</si>
  <si>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</si>
  <si>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</si>
  <si>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</si>
  <si>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</si>
  <si>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</si>
  <si>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</si>
  <si>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</si>
  <si>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</si>
  <si>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</si>
  <si>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</si>
  <si>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</si>
  <si>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</si>
  <si>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</si>
  <si>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</si>
  <si>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</si>
  <si>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</si>
  <si>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</si>
  <si>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</si>
  <si>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</si>
  <si>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</si>
  <si>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</si>
  <si>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</si>
  <si>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</si>
  <si>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</si>
  <si>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</si>
  <si>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</si>
  <si>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</si>
  <si>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</si>
  <si>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</si>
  <si>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</si>
  <si>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</si>
  <si>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</si>
  <si>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</si>
  <si>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</si>
  <si>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</si>
  <si>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</si>
  <si>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</si>
  <si>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</si>
  <si>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</si>
  <si>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</si>
  <si>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</si>
  <si>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</si>
  <si>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</si>
  <si>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</si>
  <si>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</si>
  <si>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</si>
  <si>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</si>
  <si>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</si>
  <si>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</si>
  <si>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</si>
  <si>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</si>
  <si>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</si>
  <si>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</si>
  <si>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</si>
  <si>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</si>
  <si>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</si>
  <si>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</si>
  <si>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</si>
  <si>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</si>
  <si>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</si>
  <si>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</si>
  <si>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</si>
  <si>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</si>
  <si>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</si>
  <si>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</si>
  <si>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</si>
  <si>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</si>
  <si>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</si>
  <si>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</si>
  <si>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</si>
  <si>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</si>
  <si>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</si>
  <si>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</si>
  <si>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</si>
  <si>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</si>
  <si>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</si>
  <si>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</si>
  <si>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</si>
  <si>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</si>
  <si>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</si>
  <si>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</si>
  <si>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</si>
  <si>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</si>
  <si>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</si>
  <si>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</si>
  <si>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</si>
  <si>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</si>
  <si>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</si>
  <si>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</si>
  <si>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</si>
  <si>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</si>
  <si>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</si>
  <si>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</si>
  <si>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</si>
  <si>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</si>
  <si>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</si>
  <si>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</si>
  <si>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</si>
  <si>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</si>
  <si>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</si>
  <si>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</si>
  <si>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</si>
  <si>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</si>
  <si>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</si>
  <si>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</si>
  <si>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</si>
  <si>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</si>
  <si>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</si>
  <si>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</si>
  <si>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</si>
  <si>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</si>
  <si>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</si>
  <si>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</si>
  <si>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</si>
  <si>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</si>
  <si>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</si>
  <si>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</si>
  <si>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</si>
  <si>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</si>
  <si>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</si>
  <si>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</si>
  <si>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</si>
  <si>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</si>
  <si>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</si>
  <si>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</si>
  <si>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</si>
  <si>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</si>
  <si>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</si>
  <si>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</si>
  <si>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</si>
  <si>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</si>
  <si>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</si>
  <si>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</si>
  <si>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</si>
  <si>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</si>
  <si>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</si>
  <si>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</si>
  <si>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</si>
  <si>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</si>
  <si>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</si>
  <si>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</si>
  <si>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</si>
  <si>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</si>
  <si>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</si>
  <si>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</si>
  <si>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</si>
  <si>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</si>
  <si>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</si>
  <si>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</si>
  <si>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</si>
  <si>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</si>
  <si>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</si>
  <si>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</si>
  <si>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</si>
  <si>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</si>
  <si>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</si>
  <si>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</si>
  <si>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</si>
  <si>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</si>
  <si>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</si>
  <si>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</si>
  <si>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</si>
  <si>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</si>
  <si>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</si>
  <si>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</si>
  <si>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</si>
  <si>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</si>
  <si>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</si>
  <si>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</si>
  <si>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</si>
  <si>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</si>
  <si>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</si>
  <si>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</si>
  <si>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</si>
  <si>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</si>
  <si>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</si>
  <si>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</si>
  <si>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</si>
  <si>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</si>
  <si>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</si>
  <si>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</si>
  <si>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</si>
  <si>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</si>
  <si>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</si>
  <si>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</si>
  <si>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</si>
  <si>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</si>
  <si>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</si>
  <si>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</si>
  <si>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</si>
  <si>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</si>
  <si>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</si>
  <si>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</si>
  <si>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</si>
  <si>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</si>
  <si>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</si>
  <si>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</si>
  <si>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</si>
  <si>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</si>
  <si>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</si>
  <si>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</si>
  <si>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</si>
  <si>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</si>
  <si>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</si>
  <si>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</si>
  <si>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</si>
  <si>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</si>
  <si>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</si>
  <si>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</si>
  <si>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</si>
  <si>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</si>
  <si>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</si>
  <si>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</si>
  <si>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</si>
  <si>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</si>
  <si>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</si>
  <si>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</si>
  <si>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</si>
  <si>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</si>
  <si>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</si>
  <si>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</si>
  <si>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</si>
  <si>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</si>
  <si>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</si>
  <si>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</si>
  <si>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</si>
  <si>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</si>
  <si>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</si>
  <si>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</si>
  <si>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</si>
  <si>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</si>
  <si>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</si>
  <si>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</si>
  <si>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</si>
  <si>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</si>
  <si>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</si>
  <si>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</si>
  <si>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</si>
  <si>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</si>
  <si>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</si>
  <si>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</si>
  <si>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</si>
  <si>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</si>
  <si>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</si>
  <si>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</si>
  <si>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</si>
  <si>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</si>
  <si>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</si>
  <si>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</si>
  <si>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</si>
  <si>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</si>
  <si>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</si>
  <si>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</si>
  <si>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</si>
  <si>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</si>
  <si>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</si>
  <si>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</si>
  <si>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</si>
  <si>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</si>
  <si>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</si>
  <si>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</si>
  <si>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</si>
  <si>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</si>
  <si>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</si>
  <si>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</si>
  <si>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</si>
  <si>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</si>
  <si>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</si>
  <si>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</si>
  <si>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</si>
  <si>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</si>
  <si>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</si>
  <si>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</si>
  <si>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</si>
  <si>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</si>
  <si>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</si>
  <si>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</si>
  <si>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</si>
  <si>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</si>
  <si>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</si>
  <si>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</si>
  <si>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</si>
  <si>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</si>
  <si>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</si>
  <si>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</si>
  <si>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</si>
  <si>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</si>
  <si>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</si>
  <si>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</si>
  <si>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</si>
  <si>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</si>
  <si>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</si>
  <si>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</si>
  <si>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</si>
  <si>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</si>
  <si>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</si>
  <si>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</si>
  <si>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</si>
  <si>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</si>
  <si>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</si>
  <si>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</si>
  <si>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</si>
  <si>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</si>
  <si>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</si>
  <si>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</si>
  <si>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</si>
  <si>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</si>
  <si>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</si>
  <si>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</si>
  <si>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</si>
  <si>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</si>
  <si>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</si>
  <si>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</si>
  <si>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</si>
  <si>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</si>
  <si>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</si>
  <si>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</si>
  <si>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</si>
  <si>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</si>
  <si>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</si>
  <si>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</si>
  <si>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</si>
  <si>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</si>
  <si>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</si>
  <si>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</si>
  <si>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</si>
  <si>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</si>
  <si>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</si>
  <si>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</si>
  <si>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</si>
  <si>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</si>
  <si>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</si>
  <si>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</si>
  <si>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</si>
  <si>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</si>
  <si>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</si>
  <si>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</si>
  <si>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</si>
  <si>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</si>
  <si>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</si>
  <si>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</si>
  <si>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</si>
  <si>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</si>
  <si>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</si>
  <si>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</si>
  <si>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</si>
  <si>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</si>
  <si>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</si>
  <si>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</si>
  <si>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</si>
  <si>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</si>
  <si>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</si>
  <si>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</si>
  <si>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</si>
  <si>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</si>
  <si>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</si>
  <si>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</si>
  <si>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</si>
  <si>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</si>
  <si>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</si>
  <si>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</si>
  <si>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</si>
  <si>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</si>
  <si>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</si>
  <si>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</si>
  <si>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</si>
  <si>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</si>
  <si>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</si>
  <si>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</si>
  <si>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</si>
  <si>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</si>
  <si>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</si>
  <si>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</si>
  <si>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</si>
  <si>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</si>
  <si>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</si>
  <si>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</si>
  <si>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</si>
  <si>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</si>
  <si>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</si>
  <si>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</si>
  <si>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</si>
  <si>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</si>
  <si>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</si>
  <si>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</si>
  <si>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</si>
  <si>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</si>
  <si>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</si>
  <si>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</si>
  <si>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</si>
  <si>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</si>
  <si>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</si>
  <si>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</si>
  <si>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</si>
  <si>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</si>
  <si>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</si>
  <si>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</si>
  <si>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</si>
  <si>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</si>
  <si>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</si>
  <si>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</si>
  <si>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</si>
  <si>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</si>
  <si>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</si>
  <si>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</si>
  <si>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</si>
  <si>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</si>
  <si>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</si>
  <si>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</si>
  <si>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</si>
  <si>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</si>
  <si>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</si>
  <si>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</si>
  <si>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</si>
  <si>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</si>
  <si>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</si>
  <si>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</si>
  <si>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</si>
  <si>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</si>
  <si>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</si>
  <si>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</si>
  <si>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</si>
  <si>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</si>
  <si>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</si>
  <si>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</si>
  <si>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</si>
  <si>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</si>
  <si>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</si>
  <si>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</si>
  <si>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</si>
  <si>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</si>
  <si>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</si>
  <si>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</si>
  <si>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</si>
  <si>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</si>
  <si>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</si>
  <si>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</si>
  <si>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</si>
  <si>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</si>
  <si>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</si>
  <si>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</si>
  <si>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</si>
  <si>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</si>
  <si>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</si>
  <si>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</si>
  <si>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</si>
  <si>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</si>
  <si>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</si>
  <si>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</si>
  <si>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</si>
  <si>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</si>
  <si>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</si>
  <si>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</si>
  <si>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</si>
  <si>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</si>
  <si>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</si>
  <si>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</si>
  <si>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</si>
  <si>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</si>
  <si>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</si>
  <si>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</si>
  <si>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</si>
  <si>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</si>
  <si>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</si>
  <si>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</si>
  <si>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</si>
  <si>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</si>
  <si>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</si>
  <si>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</si>
  <si>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</si>
  <si>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</si>
  <si>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</si>
  <si>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</si>
  <si>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</si>
  <si>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</si>
  <si>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</si>
  <si>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</si>
  <si>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</si>
  <si>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</si>
  <si>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</si>
  <si>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</si>
  <si>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</si>
  <si>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</si>
  <si>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</si>
  <si>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</si>
  <si>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</si>
  <si>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</si>
  <si>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</si>
  <si>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</si>
  <si>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</si>
  <si>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</si>
  <si>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</si>
  <si>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</si>
  <si>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</si>
  <si>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</si>
  <si>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</si>
  <si>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</si>
  <si>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</si>
  <si>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</si>
  <si>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</si>
  <si>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</si>
  <si>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</si>
  <si>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</si>
  <si>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</si>
  <si>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</si>
  <si>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</si>
  <si>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</si>
  <si>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</si>
  <si>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</si>
  <si>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</si>
  <si>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</si>
  <si>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</si>
  <si>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</si>
  <si>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</si>
  <si>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</si>
  <si>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</si>
  <si>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</si>
  <si>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</si>
  <si>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</si>
  <si>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</si>
  <si>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</si>
  <si>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</si>
  <si>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</si>
  <si>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</si>
  <si>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</si>
  <si>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</si>
  <si>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</si>
  <si>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</si>
  <si>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</si>
  <si>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</si>
  <si>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</si>
  <si>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</si>
  <si>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</si>
  <si>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</si>
  <si>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</si>
  <si>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</si>
  <si>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</si>
  <si>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</si>
  <si>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</si>
  <si>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</si>
  <si>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</si>
  <si>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</si>
  <si>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</si>
  <si>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</si>
  <si>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</si>
  <si>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</si>
  <si>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</si>
  <si>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</si>
  <si>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</si>
  <si>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</si>
  <si>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</si>
  <si>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</si>
  <si>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</si>
  <si>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</si>
  <si>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</si>
  <si>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</si>
  <si>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</si>
  <si>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</si>
  <si>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</si>
  <si>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</si>
  <si>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</si>
  <si>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</si>
  <si>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</si>
  <si>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</si>
  <si>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</si>
  <si>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</si>
  <si>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</si>
  <si>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</si>
  <si>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</si>
  <si>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</si>
  <si>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</si>
  <si>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</si>
  <si>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</si>
  <si>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</si>
  <si>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</si>
  <si>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</si>
  <si>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</si>
  <si>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</si>
  <si>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</si>
  <si>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</si>
  <si>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</si>
  <si>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</si>
  <si>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</si>
  <si>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</si>
  <si>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</si>
  <si>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</si>
  <si>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</si>
  <si>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</si>
  <si>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</si>
  <si>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</si>
  <si>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</si>
  <si>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</si>
  <si>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</si>
  <si>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</si>
  <si>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</si>
  <si>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</si>
  <si>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</si>
  <si>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</si>
  <si>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</si>
  <si>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</si>
  <si>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</si>
  <si>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</si>
  <si>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</si>
  <si>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</si>
  <si>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</si>
  <si>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</si>
  <si>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</si>
  <si>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</si>
  <si>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</si>
  <si>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</si>
  <si>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</si>
  <si>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</si>
  <si>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</si>
  <si>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</si>
  <si>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</si>
  <si>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</si>
  <si>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</si>
  <si>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</si>
  <si>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</si>
  <si>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</si>
  <si>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</si>
  <si>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</si>
  <si>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</si>
  <si>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</si>
  <si>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</si>
  <si>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</si>
  <si>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</si>
  <si>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</si>
  <si>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</si>
  <si>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</si>
  <si>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</si>
  <si>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</si>
  <si>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</si>
  <si>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</si>
  <si>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</si>
  <si>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</si>
  <si>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</si>
  <si>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</si>
  <si>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</si>
  <si>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</si>
  <si>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</si>
  <si>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</si>
  <si>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</si>
  <si>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</si>
  <si>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</si>
  <si>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</si>
  <si>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</si>
  <si>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</si>
  <si>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</si>
  <si>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</si>
  <si>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</si>
  <si>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</si>
  <si>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</si>
  <si>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</si>
  <si>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</si>
  <si>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</si>
  <si>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</si>
  <si>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</si>
  <si>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</si>
  <si>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</si>
  <si>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</si>
  <si>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</si>
  <si>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</si>
  <si>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</si>
  <si>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</si>
  <si>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</si>
  <si>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</si>
  <si>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</si>
  <si>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</si>
  <si>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</si>
  <si>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</si>
  <si>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</si>
  <si>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</si>
  <si>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</si>
  <si>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</si>
  <si>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</si>
  <si>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</si>
  <si>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</si>
  <si>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</si>
  <si>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</si>
  <si>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</si>
  <si>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</si>
  <si>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</si>
  <si>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</si>
  <si>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</si>
  <si>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</si>
  <si>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</si>
  <si>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</si>
  <si>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</si>
  <si>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</si>
  <si>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</si>
  <si>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</si>
  <si>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</si>
  <si>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</si>
  <si>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</si>
  <si>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</si>
  <si>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</si>
  <si>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</si>
  <si>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</si>
  <si>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</si>
  <si>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</si>
  <si>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</si>
  <si>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</si>
  <si>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</si>
  <si>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</si>
  <si>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</si>
  <si>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</si>
  <si>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</si>
  <si>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</si>
  <si>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</si>
  <si>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</si>
  <si>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</si>
  <si>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</si>
  <si>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</si>
  <si>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</si>
  <si>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</si>
  <si>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</si>
  <si>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</si>
  <si>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</si>
  <si>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</si>
  <si>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</si>
  <si>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</si>
  <si>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</si>
  <si>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</si>
  <si>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</si>
  <si>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</si>
  <si>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</si>
  <si>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</si>
  <si>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</si>
  <si>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</si>
  <si>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</si>
  <si>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</si>
  <si>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</si>
  <si>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</si>
  <si>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</si>
  <si>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</si>
  <si>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</si>
  <si>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</si>
  <si>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</si>
  <si>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</si>
  <si>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</si>
  <si>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</si>
  <si>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</si>
  <si>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</si>
  <si>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</si>
  <si>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</si>
  <si>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</si>
  <si>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</si>
  <si>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</si>
  <si>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</si>
  <si>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</si>
  <si>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</si>
  <si>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</si>
  <si>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</si>
  <si>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</si>
  <si>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</si>
  <si>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</si>
  <si>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</si>
  <si>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</si>
  <si>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</si>
  <si>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</si>
  <si>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</si>
  <si>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</si>
  <si>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</si>
  <si>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</si>
  <si>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</si>
  <si>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</si>
  <si>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</si>
  <si>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</si>
  <si>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</si>
  <si>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</si>
  <si>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</si>
  <si>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</si>
  <si>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</si>
  <si>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</si>
  <si>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</si>
  <si>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</si>
  <si>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</si>
  <si>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</si>
  <si>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</si>
  <si>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</si>
  <si>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</si>
  <si>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</si>
  <si>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</si>
  <si>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</si>
  <si>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</si>
  <si>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</si>
  <si>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</si>
  <si>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</si>
  <si>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</si>
  <si>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</si>
  <si>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</si>
  <si>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</si>
  <si>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</si>
  <si>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</si>
  <si>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</si>
  <si>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</si>
  <si>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</si>
  <si>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</si>
  <si>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</si>
  <si>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</si>
  <si>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</si>
  <si>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</si>
  <si>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</si>
  <si>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</si>
  <si>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</si>
  <si>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</si>
  <si>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</si>
  <si>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</si>
  <si>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</si>
  <si>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</si>
  <si>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</si>
  <si>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</si>
  <si>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</si>
  <si>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</si>
  <si>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</si>
  <si>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</si>
  <si>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</si>
  <si>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</si>
  <si>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</si>
  <si>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</si>
  <si>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</si>
  <si>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</si>
  <si>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</si>
  <si>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</si>
  <si>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</si>
  <si>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</si>
  <si>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</si>
  <si>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</si>
  <si>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</si>
  <si>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</si>
  <si>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</si>
  <si>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</si>
  <si>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</si>
  <si>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</si>
  <si>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</si>
  <si>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</si>
  <si>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</si>
  <si>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</si>
  <si>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</si>
  <si>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</si>
  <si>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</si>
  <si>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</si>
  <si>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</si>
  <si>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</si>
  <si>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</si>
  <si>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</si>
  <si>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</si>
  <si>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</si>
  <si>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</si>
  <si>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</si>
  <si>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</si>
  <si>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</si>
  <si>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</si>
  <si>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</si>
  <si>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</si>
  <si>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</si>
  <si>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</si>
  <si>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</si>
  <si>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</si>
  <si>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</si>
  <si>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</si>
  <si>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</si>
  <si>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</si>
  <si>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</si>
  <si>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</si>
  <si>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</si>
  <si>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</si>
  <si>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</si>
  <si>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</si>
  <si>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</si>
  <si>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</si>
  <si>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</si>
  <si>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</si>
  <si>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</si>
  <si>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</si>
  <si>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</si>
  <si>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</si>
  <si>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</si>
  <si>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</si>
  <si>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</si>
  <si>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</si>
  <si>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</si>
  <si>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</si>
  <si>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</si>
  <si>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</si>
  <si>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</si>
  <si>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</si>
  <si>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</si>
  <si>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</si>
  <si>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</si>
  <si>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</si>
  <si>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</si>
  <si>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</si>
  <si>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</si>
  <si>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</si>
  <si>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</si>
  <si>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</si>
  <si>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</si>
  <si>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</si>
  <si>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</si>
  <si>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</si>
  <si>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</si>
  <si>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</si>
  <si>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</si>
  <si>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</si>
  <si>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</si>
  <si>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</si>
  <si>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</si>
  <si>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</si>
  <si>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</si>
  <si>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</si>
  <si>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</si>
  <si>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</si>
  <si>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</si>
  <si>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</si>
  <si>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</si>
  <si>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</si>
  <si>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</si>
  <si>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</si>
  <si>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</si>
  <si>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</si>
  <si>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</si>
  <si>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</si>
  <si>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</si>
  <si>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</si>
  <si>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</si>
  <si>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</si>
  <si>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</si>
  <si>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</si>
  <si>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</si>
  <si>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</si>
  <si>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</si>
  <si>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</si>
  <si>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</si>
  <si>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</si>
  <si>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</si>
  <si>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</si>
  <si>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</si>
  <si>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</si>
  <si>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</si>
  <si>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</si>
  <si>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</si>
  <si>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</si>
  <si>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</si>
  <si>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</si>
  <si>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</si>
  <si>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</si>
  <si>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</si>
  <si>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</si>
  <si>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</si>
  <si>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</si>
  <si>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</si>
  <si>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</si>
  <si>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</si>
  <si>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</si>
  <si>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</si>
  <si>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</si>
  <si>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</si>
  <si>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</si>
  <si>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</si>
  <si>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</si>
  <si>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</si>
  <si>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</si>
  <si>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</si>
  <si>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</si>
  <si>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</si>
  <si>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</si>
  <si>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</si>
  <si>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</si>
  <si>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</si>
  <si>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</si>
  <si>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</si>
  <si>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</si>
  <si>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</si>
  <si>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</si>
  <si>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</si>
  <si>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</si>
  <si>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</si>
  <si>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</si>
  <si>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</si>
  <si>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</si>
  <si>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</si>
  <si>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</si>
  <si>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</si>
  <si>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</si>
  <si>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</si>
  <si>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</si>
  <si>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</si>
  <si>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</si>
  <si>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</si>
  <si>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</si>
  <si>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</si>
  <si>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</si>
  <si>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</si>
  <si>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</si>
  <si>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</si>
  <si>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</si>
  <si>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</si>
  <si>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</si>
  <si>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</si>
  <si>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</si>
  <si>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</si>
  <si>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</si>
  <si>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</si>
  <si>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</si>
  <si>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</si>
  <si>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</si>
  <si>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</si>
  <si>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</si>
  <si>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</si>
  <si>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</si>
  <si>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</si>
  <si>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</si>
  <si>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</si>
  <si>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</si>
  <si>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</si>
  <si>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</si>
  <si>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</si>
  <si>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</si>
  <si>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</si>
  <si>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</si>
  <si>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</si>
  <si>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</si>
  <si>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</si>
  <si>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</si>
  <si>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</si>
  <si>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</si>
  <si>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</si>
  <si>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</si>
  <si>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</si>
  <si>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</si>
  <si>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</si>
  <si>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</si>
  <si>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</si>
  <si>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</si>
  <si>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</si>
  <si>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</si>
  <si>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</si>
  <si>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</si>
  <si>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</si>
  <si>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</si>
  <si>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</si>
  <si>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</si>
  <si>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</si>
  <si>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</si>
  <si>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</si>
  <si>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</si>
  <si>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</si>
  <si>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</si>
  <si>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</si>
  <si>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</si>
  <si>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</si>
  <si>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</si>
  <si>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</si>
  <si>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</si>
  <si>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</si>
  <si>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</si>
  <si>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</si>
  <si>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</si>
  <si>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</si>
  <si>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</si>
  <si>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</si>
  <si>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</si>
  <si>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</si>
  <si>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</si>
  <si>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</si>
  <si>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</si>
  <si>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</si>
  <si>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</si>
  <si>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</si>
  <si>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</si>
  <si>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</si>
  <si>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</si>
  <si>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</si>
  <si>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</si>
  <si>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</si>
  <si>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</si>
  <si>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</si>
  <si>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</si>
  <si>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</si>
  <si>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</si>
  <si>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</si>
  <si>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</si>
  <si>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</si>
  <si>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</si>
  <si>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</si>
  <si>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</si>
  <si>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</si>
  <si>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</si>
  <si>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</si>
  <si>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</si>
  <si>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</si>
  <si>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</si>
  <si>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</si>
  <si>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</si>
  <si>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</si>
  <si>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</si>
  <si>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</si>
  <si>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</si>
  <si>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</si>
  <si>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</si>
  <si>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</si>
  <si>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</si>
  <si>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</si>
  <si>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</si>
  <si>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</si>
  <si>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</si>
  <si>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</si>
  <si>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</si>
  <si>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</si>
  <si>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</si>
  <si>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</si>
  <si>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</si>
  <si>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</si>
  <si>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</si>
  <si>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</si>
  <si>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</si>
  <si>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</si>
  <si>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</si>
  <si>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</si>
  <si>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</si>
  <si>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</si>
  <si>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</si>
  <si>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</si>
  <si>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</si>
  <si>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</si>
  <si>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</si>
  <si>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</si>
  <si>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</si>
  <si>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</si>
  <si>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</si>
  <si>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</si>
  <si>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</si>
  <si>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</si>
  <si>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</si>
  <si>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</si>
  <si>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</si>
  <si>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</si>
  <si>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</si>
  <si>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</si>
  <si>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</si>
  <si>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</si>
  <si>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</si>
  <si>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</si>
  <si>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</si>
  <si>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</si>
  <si>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</si>
  <si>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</si>
  <si>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</si>
  <si>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</si>
  <si>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</si>
  <si>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</si>
  <si>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</si>
  <si>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</si>
  <si>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</si>
  <si>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</si>
  <si>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</si>
  <si>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</si>
  <si>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</si>
  <si>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</si>
  <si>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</si>
  <si>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</si>
  <si>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</si>
  <si>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</si>
  <si>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</si>
  <si>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</si>
  <si>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</si>
  <si>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</si>
  <si>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</si>
  <si>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</si>
  <si>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</si>
  <si>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</si>
  <si>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</si>
  <si>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</si>
  <si>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</si>
  <si>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</si>
  <si>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</si>
  <si>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</si>
  <si>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</si>
  <si>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</si>
  <si>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</si>
  <si>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</si>
  <si>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</si>
  <si>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</si>
  <si>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</si>
  <si>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</si>
  <si>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</si>
  <si>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</si>
  <si>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</si>
  <si>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</si>
  <si>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</si>
  <si>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</si>
  <si>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</si>
  <si>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</si>
  <si>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</si>
  <si>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</si>
  <si>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</si>
  <si>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</si>
  <si>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</si>
  <si>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</si>
  <si>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</si>
  <si>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</si>
  <si>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</si>
  <si>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</si>
  <si>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</si>
  <si>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</si>
  <si>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</si>
  <si>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</si>
  <si>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</si>
  <si>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</si>
  <si>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</si>
  <si>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</si>
  <si>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</si>
  <si>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</si>
  <si>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</si>
  <si>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</si>
  <si>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</si>
  <si>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</si>
  <si>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</si>
  <si>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</si>
  <si>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</si>
  <si>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</si>
  <si>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</si>
  <si>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</si>
  <si>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</si>
  <si>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</si>
  <si>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</si>
  <si>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</si>
  <si>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</si>
  <si>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</si>
  <si>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</si>
  <si>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</si>
  <si>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</si>
  <si>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</si>
  <si>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</si>
  <si>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</si>
  <si>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</si>
  <si>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</si>
  <si>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</si>
  <si>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</si>
  <si>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</si>
  <si>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</si>
  <si>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</si>
  <si>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</si>
  <si>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</si>
  <si>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</si>
  <si>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</si>
  <si>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</si>
  <si>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</si>
  <si>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</si>
  <si>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</si>
  <si>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</si>
  <si>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</si>
  <si>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</si>
  <si>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</si>
  <si>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</si>
  <si>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</si>
  <si>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</si>
  <si>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</si>
  <si>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</si>
  <si>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</si>
  <si>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</si>
  <si>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</si>
  <si>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</si>
  <si>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</si>
  <si>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</si>
  <si>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</si>
  <si>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</si>
  <si>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</si>
  <si>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</si>
  <si>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</si>
  <si>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</si>
  <si>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</si>
  <si>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</si>
  <si>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</si>
  <si>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</si>
  <si>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</si>
  <si>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</si>
  <si>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</si>
  <si>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</si>
  <si>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</si>
  <si>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</si>
  <si>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</si>
  <si>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</si>
  <si>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</si>
  <si>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</si>
  <si>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</si>
  <si>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</si>
  <si>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</si>
  <si>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</si>
  <si>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</si>
  <si>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</si>
  <si>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</si>
  <si>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</si>
  <si>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</si>
  <si>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</si>
  <si>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</si>
  <si>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</si>
  <si>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</si>
  <si>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</si>
  <si>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</si>
  <si>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</si>
  <si>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</si>
  <si>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</si>
  <si>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</si>
  <si>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</si>
  <si>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</si>
  <si>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</si>
  <si>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</si>
  <si>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</si>
  <si>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</si>
  <si>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</si>
  <si>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</si>
  <si>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</si>
  <si>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</si>
  <si>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</si>
  <si>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</si>
  <si>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</si>
  <si>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</si>
  <si>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</si>
  <si>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</si>
  <si>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</si>
  <si>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</si>
  <si>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</si>
  <si>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</si>
  <si>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</si>
  <si>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</si>
  <si>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</si>
  <si>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</si>
  <si>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</si>
  <si>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</si>
  <si>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</si>
  <si>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</si>
  <si>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</si>
  <si>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</si>
  <si>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</si>
  <si>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</si>
  <si>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</si>
  <si>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</si>
  <si>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</si>
  <si>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</si>
  <si>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</si>
  <si>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</si>
  <si>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</si>
  <si>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</si>
  <si>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</si>
  <si>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</si>
  <si>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</si>
  <si>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</si>
  <si>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</si>
  <si>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</si>
  <si>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</si>
  <si>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</si>
  <si>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</si>
  <si>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</si>
  <si>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</si>
  <si>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</si>
  <si>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</si>
  <si>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</si>
  <si>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</si>
  <si>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</si>
  <si>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</si>
  <si>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</si>
  <si>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</si>
  <si>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</si>
  <si>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</si>
  <si>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</si>
  <si>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</si>
  <si>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</si>
  <si>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</si>
  <si>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</si>
  <si>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</si>
  <si>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</si>
  <si>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</si>
  <si>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</si>
  <si>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</si>
  <si>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</si>
  <si>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</si>
  <si>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</si>
  <si>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</si>
  <si>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</si>
  <si>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</si>
  <si>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</si>
  <si>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</si>
  <si>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</si>
  <si>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</si>
  <si>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</si>
  <si>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</si>
  <si>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</si>
  <si>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</si>
  <si>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</si>
  <si>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</si>
  <si>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</si>
  <si>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</si>
  <si>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</si>
  <si>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</si>
  <si>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</si>
  <si>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</si>
  <si>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</si>
  <si>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</si>
  <si>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</si>
  <si>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</si>
  <si>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</si>
  <si>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</si>
  <si>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</si>
  <si>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</si>
  <si>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</si>
  <si>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</si>
  <si>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</si>
  <si>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</si>
  <si>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</si>
  <si>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</si>
  <si>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</si>
  <si>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</si>
  <si>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</si>
  <si>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</si>
  <si>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</si>
  <si>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</si>
  <si>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</si>
  <si>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</si>
  <si>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</si>
  <si>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</si>
  <si>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</si>
  <si>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</si>
  <si>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</si>
  <si>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</si>
  <si>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</si>
  <si>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</si>
  <si>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</si>
  <si>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</si>
  <si>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</si>
  <si>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</si>
  <si>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</si>
  <si>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</si>
  <si>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</si>
  <si>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</si>
  <si>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</si>
  <si>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</si>
  <si>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</si>
  <si>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</si>
  <si>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</si>
  <si>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</si>
  <si>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</si>
  <si>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</si>
  <si>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</si>
  <si>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</si>
  <si>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</si>
  <si>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</si>
  <si>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</si>
  <si>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</si>
  <si>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</si>
  <si>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</si>
  <si>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</si>
  <si>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</si>
  <si>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</si>
  <si>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</si>
  <si>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</si>
  <si>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</si>
  <si>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</si>
  <si>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</si>
  <si>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</si>
  <si>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</si>
  <si>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</si>
  <si>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</si>
  <si>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</si>
  <si>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</si>
  <si>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</si>
  <si>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</si>
  <si>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</si>
  <si>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</si>
  <si>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</si>
  <si>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</si>
  <si>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</si>
  <si>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</si>
  <si>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</si>
  <si>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</si>
  <si>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</si>
  <si>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</si>
  <si>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</si>
  <si>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</si>
  <si>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</si>
  <si>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</si>
  <si>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</si>
  <si>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</si>
  <si>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</si>
  <si>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</si>
  <si>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</si>
  <si>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</si>
  <si>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</si>
  <si>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</si>
  <si>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</si>
  <si>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</si>
  <si>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</si>
  <si>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</si>
  <si>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</si>
  <si>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</si>
  <si>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</si>
  <si>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</si>
  <si>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</si>
  <si>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</si>
  <si>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</si>
  <si>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</si>
  <si>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</si>
  <si>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</si>
  <si>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</si>
  <si>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</si>
  <si>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</si>
  <si>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</si>
  <si>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</si>
  <si>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</si>
  <si>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</si>
  <si>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</si>
  <si>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</si>
  <si>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</si>
  <si>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</si>
  <si>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</si>
  <si>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</si>
  <si>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</si>
  <si>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</si>
  <si>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</si>
  <si>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</si>
  <si>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</si>
  <si>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</si>
  <si>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</si>
  <si>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</si>
  <si>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</si>
  <si>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</si>
  <si>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</si>
  <si>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</si>
  <si>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</si>
  <si>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</si>
  <si>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</si>
  <si>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</si>
  <si>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</si>
  <si>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</si>
  <si>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</si>
  <si>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</si>
  <si>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</si>
  <si>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</si>
  <si>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</si>
  <si>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</si>
  <si>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</si>
  <si>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</si>
  <si>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</si>
  <si>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</si>
  <si>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</si>
  <si>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</si>
  <si>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</si>
  <si>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</si>
  <si>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</si>
  <si>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</si>
  <si>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</si>
  <si>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</si>
  <si>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</si>
  <si>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</si>
  <si>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</si>
  <si>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</si>
  <si>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</si>
  <si>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</si>
  <si>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</si>
  <si>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</si>
  <si>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</si>
  <si>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</si>
  <si>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</si>
  <si>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</si>
  <si>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</si>
  <si>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</si>
  <si>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</si>
  <si>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</si>
  <si>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</si>
  <si>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</si>
  <si>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</si>
  <si>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</si>
  <si>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</si>
  <si>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</si>
  <si>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</si>
  <si>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</si>
  <si>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</si>
  <si>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</si>
  <si>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</si>
  <si>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</si>
  <si>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</si>
  <si>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</si>
  <si>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</si>
  <si>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</si>
  <si>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</si>
  <si>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</si>
  <si>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</si>
  <si>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</si>
  <si>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</si>
  <si>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</si>
  <si>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</si>
  <si>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</si>
  <si>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</si>
  <si>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</si>
  <si>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</si>
  <si>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</si>
  <si>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</si>
  <si>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</si>
  <si>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</si>
  <si>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</si>
  <si>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</si>
  <si>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</si>
  <si>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</si>
  <si>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</si>
  <si>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</si>
  <si>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</si>
  <si>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</si>
  <si>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</si>
  <si>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</si>
  <si>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</si>
  <si>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</si>
  <si>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</si>
  <si>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</si>
  <si>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</si>
  <si>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</si>
  <si>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</si>
  <si>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</si>
  <si>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</si>
  <si>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</si>
  <si>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</si>
  <si>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</si>
  <si>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</si>
  <si>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</si>
  <si>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</si>
  <si>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</si>
  <si>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</si>
  <si>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</si>
  <si>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</si>
  <si>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</si>
  <si>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</si>
  <si>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</si>
  <si>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</si>
  <si>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</si>
  <si>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</si>
  <si>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</si>
  <si>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</si>
  <si>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</si>
  <si>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</si>
  <si>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</si>
  <si>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</si>
  <si>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</si>
  <si>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</si>
  <si>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</si>
  <si>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</si>
  <si>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</si>
  <si>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</si>
  <si>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</si>
  <si>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</si>
  <si>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</si>
  <si>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</si>
  <si>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</si>
  <si>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</si>
  <si>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</si>
  <si>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</si>
  <si>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</si>
  <si>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</si>
  <si>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</si>
  <si>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</si>
  <si>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</si>
  <si>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</si>
  <si>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</si>
  <si>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</si>
  <si>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</si>
  <si>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</si>
  <si>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</si>
  <si>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</si>
  <si>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</si>
  <si>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</si>
  <si>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</si>
  <si>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</si>
  <si>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</si>
  <si>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</si>
  <si>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</si>
  <si>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</si>
  <si>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</si>
  <si>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</si>
  <si>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</si>
  <si>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</si>
  <si>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</si>
  <si>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</si>
  <si>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</si>
  <si>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</si>
  <si>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</si>
  <si>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</si>
  <si>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</si>
  <si>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</si>
  <si>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</si>
  <si>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</si>
  <si>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</si>
  <si>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</si>
  <si>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</si>
  <si>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</si>
  <si>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</si>
  <si>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</si>
  <si>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</si>
  <si>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</si>
  <si>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</si>
  <si>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</si>
  <si>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</si>
  <si>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</si>
  <si>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</si>
  <si>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</si>
  <si>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</si>
  <si>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</si>
  <si>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</si>
  <si>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</si>
  <si>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</si>
  <si>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</si>
  <si>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</si>
  <si>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</si>
  <si>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</si>
  <si>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</si>
  <si>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</si>
  <si>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</si>
  <si>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</si>
  <si>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</si>
  <si>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</si>
  <si>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</si>
  <si>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</si>
  <si>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</si>
  <si>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</si>
  <si>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</si>
  <si>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</si>
  <si>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</si>
  <si>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</si>
  <si>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</si>
  <si>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</si>
  <si>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</si>
  <si>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</si>
  <si>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</si>
  <si>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</si>
  <si>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</si>
  <si>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</si>
  <si>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</si>
  <si>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</si>
  <si>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</si>
  <si>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</si>
  <si>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</si>
  <si>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</si>
  <si>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</si>
  <si>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</si>
  <si>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</si>
  <si>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</si>
  <si>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</si>
  <si>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</si>
  <si>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</si>
  <si>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</si>
  <si>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</si>
  <si>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</si>
  <si>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</si>
  <si>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</si>
  <si>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</si>
  <si>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</si>
  <si>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</si>
  <si>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</si>
  <si>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</si>
  <si>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</si>
  <si>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</si>
  <si>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</si>
  <si>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</si>
  <si>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</si>
  <si>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</si>
  <si>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</si>
  <si>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</si>
  <si>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</si>
  <si>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</si>
  <si>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</si>
  <si>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</si>
  <si>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</si>
  <si>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</si>
  <si>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</si>
  <si>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</si>
  <si>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</si>
  <si>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</si>
  <si>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</si>
  <si>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</si>
  <si>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</si>
  <si>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</si>
  <si>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</si>
  <si>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</si>
  <si>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</si>
  <si>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</si>
  <si>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</si>
  <si>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</si>
  <si>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</si>
  <si>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</si>
  <si>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</si>
  <si>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</si>
  <si>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</si>
  <si>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</si>
  <si>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</si>
  <si>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</si>
  <si>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</si>
  <si>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</si>
  <si>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</si>
  <si>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</si>
  <si>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</si>
  <si>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</si>
  <si>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</si>
  <si>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</si>
  <si>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</si>
  <si>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</si>
  <si>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</si>
  <si>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</si>
  <si>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</si>
  <si>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</si>
  <si>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</si>
  <si>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</si>
  <si>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</si>
  <si>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</si>
  <si>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</si>
  <si>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</si>
  <si>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</si>
  <si>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</si>
  <si>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</si>
  <si>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</si>
  <si>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</si>
  <si>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</si>
  <si>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</si>
  <si>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</si>
  <si>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</si>
  <si>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</si>
  <si>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</si>
  <si>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</si>
  <si>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</si>
  <si>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</si>
  <si>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</si>
  <si>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</si>
  <si>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</si>
  <si>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</si>
  <si>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</si>
  <si>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</si>
  <si>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</si>
  <si>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</si>
  <si>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</si>
  <si>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</si>
  <si>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</si>
  <si>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</si>
  <si>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</si>
  <si>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</si>
  <si>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</si>
  <si>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</si>
  <si>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</si>
  <si>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</si>
  <si>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</si>
  <si>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</si>
  <si>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</si>
  <si>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</si>
  <si>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</si>
  <si>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</si>
  <si>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</si>
  <si>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</si>
  <si>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</si>
  <si>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</si>
  <si>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</si>
  <si>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</si>
  <si>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</si>
  <si>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</si>
  <si>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</si>
  <si>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</si>
  <si>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</si>
  <si>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</si>
  <si>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</si>
  <si>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</si>
  <si>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</si>
  <si>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</si>
  <si>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</si>
  <si>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</si>
  <si>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</si>
  <si>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</si>
  <si>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</si>
  <si>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</si>
  <si>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</si>
  <si>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</si>
  <si>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</si>
  <si>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</si>
  <si>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</si>
  <si>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</si>
  <si>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</si>
  <si>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</si>
  <si>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</si>
  <si>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</si>
  <si>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</si>
  <si>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</si>
  <si>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</si>
  <si>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</si>
  <si>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</si>
  <si>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</si>
  <si>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</si>
  <si>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</si>
  <si>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</si>
  <si>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</si>
  <si>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</si>
  <si>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</si>
  <si>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</si>
  <si>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</si>
  <si>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</si>
  <si>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</si>
  <si>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</si>
  <si>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</si>
  <si>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</si>
  <si>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</si>
  <si>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</si>
  <si>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</si>
  <si>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</si>
  <si>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</si>
  <si>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</si>
  <si>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</si>
  <si>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</si>
  <si>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</si>
  <si>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</si>
  <si>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</si>
  <si>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</si>
  <si>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</si>
  <si>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</si>
  <si>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</si>
  <si>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</si>
  <si>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</si>
  <si>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</si>
  <si>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</si>
  <si>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</si>
  <si>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</si>
  <si>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</si>
  <si>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</si>
  <si>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</si>
  <si>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</si>
  <si>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</si>
  <si>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</si>
  <si>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</si>
  <si>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</si>
  <si>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</si>
  <si>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</si>
  <si>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</si>
  <si>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</si>
  <si>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</si>
  <si>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</si>
  <si>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</si>
  <si>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</si>
  <si>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</si>
  <si>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</si>
  <si>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</si>
  <si>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</si>
  <si>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</si>
  <si>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</si>
  <si>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</si>
  <si>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</si>
  <si>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</si>
  <si>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</si>
  <si>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</si>
  <si>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</si>
  <si>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</si>
  <si>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</si>
  <si>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</si>
  <si>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</si>
  <si>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</si>
  <si>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</si>
  <si>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</si>
  <si>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</si>
  <si>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</si>
  <si>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</si>
  <si>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</si>
  <si>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</si>
  <si>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</si>
  <si>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</si>
  <si>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</si>
  <si>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</si>
  <si>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</si>
  <si>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</si>
  <si>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</si>
  <si>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</si>
  <si>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</si>
  <si>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</si>
  <si>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</si>
  <si>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</si>
  <si>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</si>
  <si>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</si>
  <si>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</si>
  <si>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</si>
  <si>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</si>
  <si>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</si>
  <si>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</si>
  <si>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</si>
  <si>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</si>
  <si>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</si>
  <si>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</si>
  <si>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</si>
  <si>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</si>
  <si>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</si>
  <si>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</si>
  <si>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</si>
  <si>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</si>
  <si>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</si>
  <si>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</si>
  <si>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</si>
  <si>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</si>
  <si>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</si>
  <si>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</si>
  <si>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</si>
  <si>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</si>
  <si>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</si>
  <si>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</si>
  <si>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</si>
  <si>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</si>
  <si>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</si>
  <si>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</si>
  <si>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</si>
  <si>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</si>
  <si>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</si>
  <si>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</si>
  <si>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</si>
  <si>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</si>
  <si>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</si>
  <si>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</si>
  <si>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</si>
  <si>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</si>
  <si>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</si>
  <si>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</si>
  <si>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</si>
  <si>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</si>
  <si>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</si>
  <si>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</si>
  <si>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</si>
  <si>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</si>
  <si>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</si>
  <si>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</si>
  <si>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</si>
  <si>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</si>
  <si>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</si>
  <si>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</si>
  <si>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</si>
  <si>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</si>
  <si>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</si>
  <si>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</si>
  <si>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</si>
  <si>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</si>
  <si>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</si>
  <si>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</si>
  <si>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</si>
  <si>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</si>
  <si>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</si>
  <si>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</si>
  <si>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</si>
  <si>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</si>
  <si>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</si>
  <si>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</si>
  <si>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</si>
  <si>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</si>
  <si>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</si>
  <si>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</si>
  <si>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</si>
  <si>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</si>
  <si>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</si>
  <si>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</si>
  <si>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</si>
  <si>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</si>
  <si>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</si>
  <si>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</si>
  <si>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</si>
  <si>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</si>
  <si>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</si>
  <si>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</si>
  <si>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</si>
  <si>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</si>
  <si>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</si>
  <si>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</si>
  <si>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</si>
  <si>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</si>
  <si>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</si>
  <si>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</si>
  <si>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</si>
  <si>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</si>
  <si>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</si>
  <si>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</si>
  <si>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</si>
  <si>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</si>
  <si>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</si>
  <si>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</si>
  <si>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</si>
  <si>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</si>
  <si>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</si>
  <si>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</si>
  <si>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</si>
  <si>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</si>
  <si>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</si>
  <si>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</si>
  <si>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</si>
  <si>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</si>
  <si>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</si>
  <si>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</si>
  <si>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</si>
  <si>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</si>
  <si>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</si>
  <si>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</si>
  <si>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</si>
  <si>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</si>
  <si>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</si>
  <si>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</si>
  <si>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</si>
  <si>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</si>
  <si>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</si>
  <si>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</si>
  <si>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</si>
  <si>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</si>
  <si>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</si>
  <si>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</si>
  <si>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</si>
  <si>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</si>
  <si>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</si>
  <si>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</si>
  <si>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</si>
  <si>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</si>
  <si>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</si>
  <si>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</si>
  <si>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</si>
  <si>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</si>
  <si>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</si>
  <si>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</si>
  <si>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</si>
  <si>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</si>
  <si>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</si>
  <si>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</si>
  <si>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</si>
  <si>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</si>
  <si>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</si>
  <si>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</si>
  <si>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</si>
  <si>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</si>
  <si>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</si>
  <si>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</si>
  <si>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</si>
  <si>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</si>
  <si>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</si>
  <si>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</si>
  <si>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</si>
  <si>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</si>
  <si>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</si>
  <si>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</si>
  <si>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</si>
  <si>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</si>
  <si>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</si>
  <si>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</si>
  <si>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</si>
  <si>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</si>
  <si>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</si>
  <si>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</si>
  <si>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</si>
  <si>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</si>
  <si>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</si>
  <si>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</si>
  <si>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</si>
  <si>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</si>
  <si>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</si>
  <si>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</si>
  <si>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</si>
  <si>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</si>
  <si>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</si>
  <si>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</si>
  <si>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</si>
  <si>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</si>
  <si>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</si>
  <si>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</si>
  <si>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</si>
  <si>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</si>
  <si>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</si>
  <si>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</si>
  <si>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</si>
  <si>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</si>
  <si>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</si>
  <si>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</si>
  <si>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</si>
  <si>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</si>
  <si>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</si>
  <si>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</si>
  <si>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</si>
  <si>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</si>
  <si>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</si>
  <si>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</si>
  <si>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</si>
  <si>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</si>
  <si>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</si>
  <si>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</si>
  <si>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</si>
  <si>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</si>
  <si>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</si>
  <si>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</si>
  <si>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</si>
  <si>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</si>
  <si>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</si>
  <si>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</si>
  <si>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</si>
  <si>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</si>
  <si>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</si>
  <si>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</si>
  <si>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</si>
  <si>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</si>
  <si>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</si>
  <si>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</si>
  <si>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</si>
  <si>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</si>
  <si>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</si>
  <si>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</si>
  <si>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</si>
  <si>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</si>
  <si>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</si>
  <si>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</si>
  <si>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</si>
  <si>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</si>
  <si>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</si>
  <si>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</si>
  <si>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</si>
  <si>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</si>
  <si>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</si>
  <si>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</si>
  <si>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</si>
  <si>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</si>
  <si>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</si>
  <si>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</si>
  <si>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</si>
  <si>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</si>
  <si>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</si>
  <si>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</si>
  <si>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</si>
  <si>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</si>
  <si>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</si>
  <si>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</si>
  <si>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</si>
  <si>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</si>
  <si>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</si>
  <si>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</si>
  <si>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</si>
  <si>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</si>
  <si>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</si>
  <si>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</si>
  <si>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</si>
  <si>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</si>
  <si>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</si>
  <si>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</si>
  <si>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</si>
  <si>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</si>
  <si>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</si>
  <si>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</si>
  <si>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</si>
  <si>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</si>
  <si>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</si>
  <si>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</si>
  <si>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</si>
  <si>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</si>
  <si>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</si>
  <si>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</si>
  <si>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</si>
  <si>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</si>
  <si>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</si>
  <si>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</si>
  <si>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</si>
  <si>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</si>
  <si>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</si>
  <si>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</si>
  <si>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</si>
  <si>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</si>
  <si>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</si>
  <si>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</si>
  <si>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</si>
  <si>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</si>
  <si>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</si>
  <si>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</si>
  <si>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</si>
  <si>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</si>
  <si>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</si>
  <si>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</si>
  <si>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</si>
  <si>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</si>
  <si>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</si>
  <si>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</si>
  <si>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</si>
  <si>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</si>
  <si>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</si>
  <si>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</si>
  <si>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</si>
  <si>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</si>
  <si>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</si>
  <si>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</si>
  <si>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</si>
  <si>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</si>
  <si>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</si>
  <si>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</si>
  <si>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</si>
  <si>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</si>
  <si>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</si>
  <si>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</si>
  <si>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</si>
  <si>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</si>
  <si>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</si>
  <si>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</si>
  <si>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</si>
  <si>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</si>
  <si>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</si>
  <si>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</si>
  <si>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</si>
  <si>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</si>
  <si>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</si>
  <si>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</si>
  <si>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</si>
  <si>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</si>
  <si>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</si>
  <si>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</si>
  <si>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</si>
  <si>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</si>
  <si>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</si>
  <si>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</si>
  <si>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</si>
  <si>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</si>
  <si>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</si>
  <si>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</si>
  <si>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</si>
  <si>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</si>
  <si>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</si>
  <si>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</si>
  <si>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</si>
  <si>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</si>
  <si>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</si>
  <si>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</si>
  <si>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</si>
  <si>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</si>
  <si>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</si>
  <si>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</si>
  <si>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</si>
  <si>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</si>
  <si>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</si>
  <si>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</si>
  <si>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</si>
  <si>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</si>
  <si>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</si>
  <si>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</si>
  <si>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</si>
  <si>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</si>
  <si>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</si>
  <si>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</si>
  <si>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</si>
  <si>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</si>
  <si>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</si>
  <si>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</si>
  <si>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</si>
  <si>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</si>
  <si>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</si>
  <si>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</si>
  <si>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</si>
  <si>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</si>
  <si>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</si>
  <si>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</si>
  <si>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</si>
  <si>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</si>
  <si>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</si>
  <si>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</si>
  <si>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</si>
  <si>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</si>
  <si>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</si>
  <si>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</si>
  <si>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</si>
  <si>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</si>
  <si>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</si>
  <si>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</si>
  <si>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</si>
  <si>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</si>
  <si>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</si>
  <si>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</si>
  <si>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</si>
  <si>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</si>
  <si>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</si>
  <si>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</si>
  <si>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</si>
  <si>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</si>
  <si>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</si>
  <si>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</si>
  <si>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</si>
  <si>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</si>
  <si>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</si>
  <si>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</si>
  <si>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</si>
  <si>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</si>
  <si>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</si>
  <si>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</si>
  <si>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</si>
  <si>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</si>
  <si>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</si>
  <si>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</si>
  <si>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</si>
  <si>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</si>
  <si>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</si>
  <si>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</si>
  <si>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</si>
  <si>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</si>
  <si>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</si>
  <si>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</si>
  <si>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</si>
  <si>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</si>
  <si>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</si>
  <si>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</si>
  <si>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</si>
  <si>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</si>
  <si>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</si>
  <si>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</si>
  <si>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</si>
  <si>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</si>
  <si>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</si>
  <si>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</si>
  <si>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</si>
  <si>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</si>
  <si>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</si>
  <si>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</si>
  <si>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</si>
  <si>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</si>
  <si>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</si>
  <si>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</si>
  <si>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</si>
  <si>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</si>
  <si>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</si>
  <si>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</si>
  <si>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</si>
  <si>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</si>
  <si>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</si>
  <si>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</si>
  <si>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</si>
  <si>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</si>
  <si>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</si>
  <si>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</si>
  <si>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</si>
  <si>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</si>
  <si>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</si>
  <si>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</si>
  <si>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</si>
  <si>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</si>
  <si>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</si>
  <si>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</si>
  <si>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</si>
  <si>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</si>
  <si>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</si>
  <si>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</si>
  <si>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</si>
  <si>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</si>
  <si>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</si>
  <si>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</si>
  <si>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</si>
  <si>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</si>
  <si>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</si>
  <si>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</si>
  <si>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</si>
  <si>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</si>
  <si>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</si>
  <si>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</si>
  <si>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</si>
  <si>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</si>
  <si>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</si>
  <si>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</si>
  <si>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</si>
  <si>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</si>
  <si>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</si>
  <si>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</si>
  <si>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</si>
  <si>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</si>
  <si>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</si>
  <si>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</si>
  <si>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</si>
  <si>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</si>
  <si>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</si>
  <si>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</si>
  <si>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</si>
  <si>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</si>
  <si>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</si>
  <si>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</si>
  <si>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</si>
  <si>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</si>
  <si>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</si>
  <si>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</si>
  <si>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</si>
  <si>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</si>
  <si>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</si>
  <si>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</si>
  <si>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</si>
  <si>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</si>
  <si>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</si>
  <si>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</si>
  <si>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</si>
  <si>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</si>
  <si>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</si>
  <si>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</si>
  <si>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</si>
  <si>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</si>
  <si>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</si>
  <si>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</si>
  <si>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</si>
  <si>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</si>
  <si>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</si>
  <si>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</si>
  <si>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</si>
  <si>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</si>
  <si>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</si>
  <si>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</si>
  <si>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</si>
  <si>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</si>
  <si>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</si>
  <si>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</si>
  <si>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</si>
  <si>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</si>
  <si>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</si>
  <si>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</si>
  <si>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</si>
  <si>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</si>
  <si>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</si>
  <si>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</si>
  <si>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</si>
  <si>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</si>
  <si>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</si>
  <si>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</si>
  <si>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</si>
  <si>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</si>
  <si>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</si>
  <si>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</si>
  <si>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</si>
  <si>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</si>
  <si>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</si>
  <si>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</si>
  <si>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</si>
  <si>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</si>
  <si>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</si>
  <si>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</si>
  <si>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</si>
  <si>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</si>
  <si>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</si>
  <si>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</si>
  <si>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</si>
  <si>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</si>
  <si>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</si>
  <si>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</si>
  <si>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</si>
  <si>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</si>
  <si>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</si>
  <si>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</si>
  <si>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</si>
  <si>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</si>
  <si>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</si>
  <si>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</si>
  <si>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</si>
  <si>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</si>
  <si>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</si>
  <si>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</si>
  <si>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</si>
  <si>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</si>
  <si>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</si>
  <si>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</si>
  <si>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</si>
  <si>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</si>
  <si>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</si>
  <si>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</si>
  <si>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</si>
  <si>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</si>
  <si>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</si>
  <si>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</si>
  <si>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</si>
  <si>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</si>
  <si>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</si>
  <si>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</si>
  <si>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</si>
  <si>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</si>
  <si>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</si>
  <si>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</si>
  <si>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</si>
  <si>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</si>
  <si>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</si>
  <si>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</si>
  <si>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</si>
  <si>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</si>
  <si>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</si>
  <si>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</si>
  <si>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</si>
  <si>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</si>
  <si>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</si>
  <si>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</si>
  <si>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</si>
  <si>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</si>
  <si>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</si>
  <si>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</si>
  <si>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</si>
  <si>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</si>
  <si>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</si>
  <si>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</si>
  <si>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</si>
  <si>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</si>
  <si>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</si>
  <si>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</si>
  <si>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</si>
  <si>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</si>
  <si>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</si>
  <si>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</si>
  <si>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</si>
  <si>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</si>
  <si>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</si>
  <si>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</si>
  <si>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</si>
  <si>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</si>
  <si>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</si>
  <si>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</si>
  <si>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</si>
  <si>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</si>
  <si>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</si>
  <si>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</si>
  <si>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</si>
  <si>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</si>
  <si>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</si>
  <si>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</si>
  <si>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</si>
  <si>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</si>
  <si>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</si>
  <si>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</si>
  <si>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</si>
  <si>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</si>
  <si>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</si>
  <si>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</si>
  <si>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</si>
  <si>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</si>
  <si>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</si>
  <si>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</si>
  <si>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</si>
  <si>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</si>
  <si>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</si>
  <si>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</si>
  <si>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</si>
  <si>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</si>
  <si>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</si>
  <si>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</si>
  <si>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</si>
  <si>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</si>
  <si>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</si>
  <si>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</si>
  <si>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</si>
  <si>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</si>
  <si>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</si>
  <si>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</si>
  <si>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</si>
  <si>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</si>
  <si>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</si>
  <si>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</si>
  <si>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</si>
  <si>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</si>
  <si>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</si>
  <si>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</si>
  <si>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</si>
  <si>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</si>
  <si>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</si>
  <si>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</si>
  <si>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</si>
  <si>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</si>
  <si>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</si>
  <si>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</si>
  <si>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</si>
  <si>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</si>
  <si>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</si>
  <si>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</si>
  <si>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</si>
  <si>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</si>
  <si>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</si>
  <si>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</si>
  <si>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</si>
  <si>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</si>
  <si>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</si>
  <si>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</si>
  <si>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</si>
  <si>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</si>
  <si>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</si>
  <si>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</si>
  <si>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</si>
  <si>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</si>
  <si>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</si>
  <si>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</si>
  <si>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</si>
  <si>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</si>
  <si>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</si>
  <si>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</si>
  <si>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</si>
  <si>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</si>
  <si>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</si>
  <si>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</si>
  <si>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</si>
  <si>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</si>
  <si>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</si>
  <si>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</si>
  <si>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</si>
  <si>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</si>
  <si>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</si>
  <si>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</si>
  <si>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</si>
  <si>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</si>
  <si>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</si>
  <si>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</si>
  <si>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</si>
  <si>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</si>
  <si>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</si>
  <si>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</si>
  <si>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</si>
  <si>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</si>
  <si>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</si>
  <si>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</si>
  <si>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</si>
  <si>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</si>
  <si>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</si>
  <si>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</si>
  <si>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</si>
  <si>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</si>
  <si>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</si>
  <si>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</si>
  <si>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</si>
  <si>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</si>
  <si>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</si>
  <si>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</si>
  <si>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</si>
  <si>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</si>
  <si>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</si>
  <si>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</si>
  <si>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</si>
  <si>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</si>
  <si>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</si>
  <si>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</si>
  <si>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</si>
  <si>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</si>
  <si>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</si>
  <si>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</si>
  <si>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</si>
  <si>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</si>
  <si>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</si>
  <si>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</si>
  <si>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</si>
  <si>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</si>
  <si>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</si>
  <si>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</si>
  <si>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</si>
  <si>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</si>
  <si>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</si>
  <si>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</si>
  <si>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</si>
  <si>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</si>
  <si>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</si>
  <si>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</si>
  <si>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</si>
  <si>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</si>
  <si>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</si>
  <si>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</si>
  <si>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</si>
  <si>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</si>
  <si>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</si>
  <si>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</si>
  <si>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</si>
  <si>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</si>
  <si>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</si>
  <si>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</si>
  <si>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</si>
  <si>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</si>
  <si>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</si>
  <si>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</si>
  <si>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</si>
  <si>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</si>
  <si>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</si>
  <si>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</si>
  <si>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</si>
  <si>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</si>
  <si>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</si>
  <si>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</si>
  <si>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</si>
  <si>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</si>
  <si>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</si>
  <si>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</si>
  <si>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</si>
  <si>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</si>
  <si>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</si>
  <si>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</si>
  <si>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</si>
  <si>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</si>
  <si>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</si>
  <si>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</si>
  <si>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</si>
  <si>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</si>
  <si>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</si>
  <si>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</si>
  <si>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</si>
  <si>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</si>
  <si>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</si>
  <si>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</si>
  <si>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</si>
  <si>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</si>
  <si>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</si>
  <si>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</si>
  <si>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</si>
  <si>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</si>
  <si>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</si>
  <si>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</si>
  <si>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</si>
  <si>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</si>
  <si>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</si>
  <si>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</si>
  <si>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</si>
  <si>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</si>
  <si>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</si>
  <si>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</si>
  <si>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</si>
  <si>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</si>
  <si>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</si>
  <si>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</si>
  <si>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</si>
  <si>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</si>
  <si>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</si>
  <si>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</si>
  <si>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</si>
  <si>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</si>
  <si>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</si>
  <si>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</si>
  <si>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</si>
  <si>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</si>
  <si>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</si>
  <si>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</si>
  <si>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</si>
  <si>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</si>
  <si>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</si>
  <si>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</si>
  <si>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</si>
  <si>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</si>
  <si>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</si>
  <si>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</si>
  <si>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</si>
  <si>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</si>
  <si>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</si>
  <si>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</si>
  <si>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</si>
  <si>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</si>
  <si>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</si>
  <si>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</si>
  <si>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</si>
  <si>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</si>
  <si>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</si>
  <si>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</si>
  <si>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</si>
  <si>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</si>
  <si>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</si>
  <si>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</si>
  <si>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</si>
  <si>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</si>
  <si>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</si>
  <si>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</si>
  <si>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</si>
  <si>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</si>
  <si>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</si>
  <si>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</si>
  <si>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</si>
  <si>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</si>
  <si>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</si>
  <si>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</si>
  <si>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</si>
  <si>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</si>
  <si>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</si>
  <si>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</si>
  <si>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</si>
  <si>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</si>
  <si>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</si>
  <si>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</si>
  <si>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</si>
  <si>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</si>
  <si>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</si>
  <si>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</si>
  <si>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</si>
  <si>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</si>
  <si>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</si>
  <si>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</si>
  <si>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</si>
  <si>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</si>
  <si>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</si>
  <si>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</si>
  <si>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</si>
  <si>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</si>
  <si>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</si>
  <si>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</si>
  <si>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</si>
  <si>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</si>
  <si>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</si>
  <si>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</si>
  <si>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</si>
  <si>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</si>
  <si>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</si>
  <si>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</si>
  <si>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</si>
  <si>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</si>
  <si>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</si>
  <si>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</si>
  <si>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</si>
  <si>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</si>
  <si>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</si>
  <si>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</si>
  <si>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</si>
  <si>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</si>
  <si>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</si>
  <si>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</si>
  <si>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</si>
  <si>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</si>
  <si>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</si>
  <si>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</si>
  <si>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</si>
  <si>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</si>
  <si>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</si>
  <si>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</si>
  <si>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</si>
  <si>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</si>
  <si>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</si>
  <si>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</si>
  <si>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</si>
  <si>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</si>
  <si>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</si>
  <si>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</si>
  <si>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</si>
  <si>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</si>
  <si>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</si>
  <si>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</si>
  <si>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</si>
  <si>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</si>
  <si>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</si>
  <si>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</si>
  <si>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</si>
  <si>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</si>
  <si>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</si>
  <si>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</si>
  <si>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</si>
  <si>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</si>
  <si>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</si>
  <si>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</si>
  <si>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</si>
  <si>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</si>
  <si>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</si>
  <si>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</si>
  <si>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</si>
  <si>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</si>
  <si>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</si>
  <si>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</si>
  <si>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</si>
  <si>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</si>
  <si>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</si>
  <si>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</si>
  <si>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</si>
  <si>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</si>
  <si>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</si>
  <si>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</si>
  <si>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</si>
  <si>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</si>
  <si>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</si>
  <si>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</si>
  <si>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</si>
  <si>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</si>
  <si>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</si>
  <si>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</si>
  <si>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</si>
  <si>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</si>
  <si>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</si>
  <si>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</si>
  <si>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</si>
  <si>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</si>
  <si>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</si>
  <si>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</si>
  <si>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</si>
  <si>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</si>
  <si>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</si>
  <si>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</si>
  <si>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</si>
  <si>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</si>
  <si>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</si>
  <si>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</si>
  <si>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</si>
  <si>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</si>
  <si>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</si>
  <si>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</si>
  <si>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</si>
  <si>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</si>
  <si>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</si>
  <si>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</si>
  <si>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</si>
  <si>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</si>
  <si>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</si>
  <si>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</si>
  <si>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</si>
  <si>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</si>
  <si>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</si>
  <si>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</si>
  <si>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</si>
  <si>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</si>
  <si>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</si>
  <si>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</si>
  <si>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</si>
  <si>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</si>
  <si>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</si>
  <si>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</si>
  <si>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</si>
  <si>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</si>
  <si>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</si>
  <si>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</si>
  <si>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</si>
  <si>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</si>
  <si>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</si>
  <si>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</si>
  <si>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</si>
  <si>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</si>
  <si>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</si>
  <si>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</si>
  <si>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</si>
  <si>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</si>
  <si>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</si>
  <si>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</si>
  <si>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</si>
  <si>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</si>
  <si>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</si>
  <si>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</si>
  <si>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</si>
  <si>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</si>
  <si>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</si>
  <si>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</si>
  <si>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</si>
  <si>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</si>
  <si>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</si>
  <si>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</si>
  <si>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</si>
  <si>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</si>
  <si>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</si>
  <si>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</si>
  <si>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</si>
  <si>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</si>
  <si>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</si>
  <si>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</si>
  <si>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</si>
  <si>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</si>
  <si>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</si>
  <si>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</si>
  <si>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</si>
  <si>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</si>
  <si>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</si>
  <si>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</si>
  <si>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</si>
  <si>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</si>
  <si>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</si>
  <si>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</si>
  <si>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</si>
  <si>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</si>
  <si>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</si>
  <si>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</si>
  <si>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</si>
  <si>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</si>
  <si>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</si>
  <si>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</si>
  <si>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</si>
  <si>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</si>
  <si>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</si>
  <si>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</si>
  <si>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</si>
  <si>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</si>
  <si>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</si>
  <si>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</si>
  <si>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</si>
  <si>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</si>
  <si>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</si>
  <si>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</si>
  <si>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</si>
  <si>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</si>
  <si>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</si>
  <si>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</si>
  <si>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</si>
  <si>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</si>
  <si>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</si>
  <si>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</si>
  <si>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</si>
  <si>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</si>
  <si>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</si>
  <si>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</si>
  <si>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</si>
  <si>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</si>
  <si>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</si>
  <si>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</si>
  <si>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</si>
  <si>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</si>
  <si>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</si>
  <si>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</si>
  <si>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</si>
  <si>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</si>
  <si>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</si>
  <si>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</si>
  <si>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</si>
  <si>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</si>
  <si>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</si>
  <si>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</si>
  <si>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</si>
  <si>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</si>
  <si>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</si>
  <si>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</si>
  <si>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</si>
  <si>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</si>
  <si>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</si>
  <si>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</si>
  <si>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</si>
  <si>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</si>
  <si>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</si>
  <si>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</si>
  <si>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</si>
  <si>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</si>
  <si>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</si>
  <si>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</si>
  <si>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</si>
  <si>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</si>
  <si>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</si>
  <si>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</si>
  <si>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</si>
  <si>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</si>
  <si>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</si>
  <si>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</si>
  <si>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</si>
  <si>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</si>
  <si>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</si>
  <si>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</si>
  <si>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</si>
  <si>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</si>
  <si>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</si>
  <si>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</si>
  <si>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</si>
  <si>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</si>
  <si>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</si>
  <si>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</si>
  <si>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</si>
  <si>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</si>
  <si>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</si>
  <si>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</si>
  <si>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</si>
  <si>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</si>
  <si>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</si>
  <si>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</si>
  <si>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</si>
  <si>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</si>
  <si>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</si>
  <si>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</si>
  <si>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</si>
  <si>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</si>
  <si>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</si>
  <si>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</si>
  <si>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</si>
  <si>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</si>
  <si>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</si>
  <si>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</si>
  <si>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</si>
  <si>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</si>
  <si>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</si>
  <si>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</si>
  <si>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</si>
  <si>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</si>
  <si>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</si>
  <si>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</si>
  <si>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</si>
  <si>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</si>
  <si>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</si>
  <si>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</si>
  <si>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</si>
  <si>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</si>
  <si>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</si>
  <si>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</si>
  <si>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</si>
  <si>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</si>
  <si>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</si>
  <si>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</si>
  <si>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</si>
  <si>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</si>
  <si>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</si>
  <si>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</si>
  <si>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</si>
  <si>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</si>
  <si>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</si>
  <si>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</si>
  <si>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</si>
  <si>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</si>
  <si>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</si>
  <si>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</si>
  <si>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</si>
  <si>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</si>
  <si>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</si>
  <si>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</si>
  <si>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</si>
  <si>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</si>
  <si>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</si>
  <si>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</si>
  <si>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</si>
  <si>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</si>
  <si>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</si>
  <si>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</si>
  <si>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</si>
  <si>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</si>
  <si>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</si>
  <si>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</si>
  <si>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</si>
  <si>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</si>
  <si>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</si>
  <si>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</si>
  <si>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</si>
  <si>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</si>
  <si>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</si>
  <si>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</si>
  <si>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</si>
  <si>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</si>
  <si>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</si>
  <si>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</si>
  <si>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</si>
  <si>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</si>
  <si>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</si>
  <si>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</si>
  <si>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</si>
  <si>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</si>
  <si>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</si>
  <si>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</si>
  <si>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</si>
  <si>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</si>
  <si>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</si>
  <si>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</si>
  <si>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</si>
  <si>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</si>
  <si>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</si>
  <si>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</si>
  <si>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</si>
  <si>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</si>
  <si>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</si>
  <si>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</si>
  <si>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</si>
  <si>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</si>
  <si>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</si>
  <si>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</si>
  <si>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</si>
  <si>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</si>
  <si>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</si>
  <si>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</si>
  <si>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</si>
  <si>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</si>
  <si>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</si>
  <si>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</si>
  <si>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</si>
  <si>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</si>
  <si>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</si>
  <si>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</si>
  <si>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</si>
  <si>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</si>
  <si>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</si>
  <si>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</si>
  <si>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</si>
  <si>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</si>
  <si>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</si>
  <si>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</si>
  <si>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</si>
  <si>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</si>
  <si>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</si>
  <si>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</si>
  <si>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</si>
  <si>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</si>
  <si>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</si>
  <si>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</si>
  <si>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</si>
  <si>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</si>
  <si>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</si>
  <si>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</si>
  <si>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</si>
  <si>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</si>
  <si>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</si>
  <si>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</si>
  <si>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</si>
  <si>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</si>
  <si>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</si>
  <si>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</si>
  <si>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</si>
  <si>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</si>
  <si>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</si>
  <si>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</si>
  <si>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</si>
  <si>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</si>
  <si>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</si>
  <si>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</si>
  <si>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</si>
  <si>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</si>
  <si>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</si>
  <si>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</si>
  <si>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</si>
  <si>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</si>
  <si>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</si>
  <si>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</si>
  <si>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</si>
  <si>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</si>
  <si>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</si>
  <si>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</si>
  <si>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</si>
  <si>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</si>
  <si>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</si>
  <si>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</si>
  <si>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</si>
  <si>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</si>
  <si>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</si>
  <si>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</si>
  <si>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</si>
  <si>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</si>
  <si>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</si>
  <si>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</si>
  <si>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</si>
  <si>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</si>
  <si>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</si>
  <si>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</si>
  <si>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</si>
  <si>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</si>
  <si>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</si>
  <si>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</si>
  <si>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</si>
  <si>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</si>
  <si>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</si>
  <si>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</si>
  <si>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</si>
  <si>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</si>
  <si>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</si>
  <si>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</si>
  <si>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</si>
  <si>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</si>
  <si>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</si>
  <si>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</si>
  <si>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</si>
  <si>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</si>
  <si>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</si>
  <si>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</si>
  <si>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</si>
  <si>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</si>
  <si>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</si>
  <si>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</si>
  <si>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</si>
  <si>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</si>
  <si>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</si>
  <si>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</si>
  <si>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</si>
  <si>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</si>
  <si>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</si>
  <si>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</si>
  <si>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</si>
  <si>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</si>
  <si>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</si>
  <si>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</si>
  <si>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</si>
  <si>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</si>
  <si>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</si>
  <si>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</si>
  <si>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</si>
  <si>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</si>
  <si>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</si>
  <si>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</si>
  <si>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</si>
  <si>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</si>
  <si>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</si>
  <si>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</si>
  <si>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</si>
  <si>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</si>
  <si>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</si>
  <si>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</si>
  <si>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</si>
  <si>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</si>
  <si>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</si>
  <si>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</si>
  <si>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</si>
  <si>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</si>
  <si>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</si>
  <si>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</si>
  <si>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</si>
  <si>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</si>
  <si>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</si>
  <si>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</si>
  <si>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</si>
  <si>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</si>
  <si>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</si>
  <si>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</si>
  <si>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</si>
  <si>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</si>
  <si>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</si>
  <si>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</si>
  <si>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</si>
  <si>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</si>
  <si>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</si>
  <si>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</si>
  <si>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</si>
  <si>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</si>
  <si>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</si>
  <si>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</si>
  <si>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</si>
  <si>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</si>
  <si>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</si>
  <si>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</si>
  <si>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</si>
  <si>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</si>
  <si>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</si>
  <si>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</si>
  <si>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</si>
  <si>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</si>
  <si>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</si>
  <si>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</si>
  <si>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</si>
  <si>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</si>
  <si>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</si>
  <si>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</si>
  <si>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</si>
  <si>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</si>
  <si>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</si>
  <si>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</si>
  <si>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</si>
  <si>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</si>
  <si>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</si>
  <si>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</si>
  <si>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</si>
  <si>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</si>
  <si>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</si>
  <si>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</si>
  <si>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</si>
  <si>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</si>
  <si>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</si>
  <si>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</si>
  <si>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</si>
  <si>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</si>
  <si>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</si>
  <si>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</si>
  <si>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</si>
  <si>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</si>
  <si>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</si>
  <si>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</si>
  <si>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</si>
  <si>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</si>
  <si>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</si>
  <si>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</si>
  <si>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</si>
  <si>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</si>
  <si>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</si>
  <si>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</si>
  <si>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</si>
  <si>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</si>
  <si>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</si>
  <si>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</si>
  <si>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</si>
  <si>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</si>
  <si>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</si>
  <si>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</si>
  <si>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</si>
  <si>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</si>
  <si>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</si>
  <si>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</si>
  <si>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</si>
  <si>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</si>
  <si>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</si>
  <si>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</si>
  <si>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</si>
  <si>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</si>
  <si>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</si>
  <si>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</si>
  <si>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</si>
  <si>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</si>
  <si>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</si>
  <si>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</si>
  <si>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</si>
  <si>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</si>
  <si>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</si>
  <si>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</si>
  <si>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</si>
  <si>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</si>
  <si>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</si>
  <si>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</si>
  <si>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</si>
  <si>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</si>
  <si>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</si>
  <si>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</si>
  <si>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</si>
  <si>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</si>
  <si>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</si>
  <si>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</si>
  <si>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</si>
  <si>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</si>
  <si>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</si>
  <si>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</si>
  <si>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</si>
  <si>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</si>
  <si>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</si>
  <si>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</si>
  <si>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</si>
  <si>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</si>
  <si>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</si>
  <si>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</si>
  <si>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</si>
  <si>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</si>
  <si>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</si>
  <si>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</si>
  <si>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</si>
  <si>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</si>
  <si>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</si>
  <si>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</si>
  <si>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</si>
  <si>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</si>
  <si>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</si>
  <si>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</si>
  <si>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</si>
  <si>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</si>
  <si>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</si>
  <si>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</si>
  <si>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</si>
  <si>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</si>
  <si>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</si>
  <si>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</si>
  <si>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</si>
  <si>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</si>
  <si>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</si>
  <si>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</si>
  <si>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</si>
  <si>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</si>
  <si>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</si>
  <si>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</si>
  <si>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</si>
  <si>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</si>
  <si>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</si>
  <si>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</si>
  <si>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</si>
  <si>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</si>
  <si>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</si>
  <si>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</si>
  <si>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</si>
  <si>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</si>
  <si>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</si>
  <si>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</si>
  <si>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</si>
  <si>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</si>
  <si>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</si>
  <si>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</si>
  <si>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</si>
  <si>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</si>
  <si>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</si>
  <si>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</si>
  <si>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</si>
  <si>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</si>
  <si>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</si>
  <si>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</si>
  <si>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</si>
  <si>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</si>
  <si>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</si>
  <si>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</si>
  <si>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</si>
  <si>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</si>
  <si>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</si>
  <si>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</si>
  <si>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</si>
  <si>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</si>
  <si>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</si>
  <si>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</si>
  <si>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</si>
  <si>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</si>
  <si>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</si>
  <si>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</si>
  <si>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</si>
  <si>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</si>
  <si>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</si>
  <si>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</si>
  <si>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</si>
  <si>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</si>
  <si>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</si>
  <si>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</si>
  <si>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</si>
  <si>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</si>
  <si>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</si>
  <si>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</si>
  <si>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</si>
  <si>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</si>
  <si>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</si>
  <si>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</si>
  <si>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</si>
  <si>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</si>
  <si>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</si>
  <si>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</si>
  <si>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</si>
  <si>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</si>
  <si>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</si>
  <si>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</si>
  <si>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</si>
  <si>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</si>
  <si>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</si>
  <si>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</si>
  <si>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</si>
  <si>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</si>
  <si>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</si>
  <si>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</si>
  <si>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</si>
  <si>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</si>
  <si>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</si>
  <si>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</si>
  <si>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</si>
  <si>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</si>
  <si>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</si>
  <si>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</si>
  <si>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</si>
  <si>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</si>
  <si>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</si>
  <si>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</si>
  <si>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</si>
  <si>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</si>
  <si>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</si>
  <si>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</si>
  <si>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</si>
  <si>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</si>
  <si>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</si>
  <si>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</si>
  <si>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</si>
  <si>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</si>
  <si>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</si>
  <si>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</si>
  <si>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</si>
  <si>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</si>
  <si>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</si>
  <si>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</si>
  <si>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</si>
  <si>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</si>
  <si>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</si>
  <si>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</si>
  <si>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</si>
  <si>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</si>
  <si>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</si>
  <si>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</si>
  <si>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</si>
  <si>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</si>
  <si>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</si>
  <si>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</si>
  <si>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</si>
  <si>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</si>
  <si>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</si>
  <si>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</si>
  <si>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</si>
  <si>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</si>
  <si>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</si>
  <si>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</si>
  <si>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</si>
  <si>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</si>
  <si>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</si>
  <si>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</si>
  <si>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</si>
  <si>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</si>
  <si>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</si>
  <si>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</si>
  <si>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</si>
  <si>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</si>
  <si>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</si>
  <si>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</si>
  <si>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</si>
  <si>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</si>
  <si>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</si>
  <si>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</si>
  <si>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</si>
  <si>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</si>
  <si>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</si>
  <si>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</si>
  <si>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</si>
  <si>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</si>
  <si>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</si>
  <si>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</si>
  <si>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</si>
  <si>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</si>
  <si>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</si>
  <si>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</si>
  <si>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</si>
  <si>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</si>
  <si>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</si>
  <si>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</si>
  <si>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</si>
  <si>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</si>
  <si>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</si>
  <si>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</si>
  <si>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</si>
  <si>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</si>
  <si>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</si>
  <si>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</si>
  <si>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</si>
  <si>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</si>
  <si>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</si>
  <si>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</si>
  <si>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</si>
  <si>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</si>
  <si>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</si>
  <si>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</si>
  <si>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</si>
  <si>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</si>
  <si>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</si>
  <si>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</si>
  <si>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</si>
  <si>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</si>
  <si>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</si>
  <si>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</si>
  <si>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</si>
  <si>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</si>
  <si>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</si>
  <si>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</si>
  <si>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</si>
  <si>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</si>
  <si>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</si>
  <si>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</si>
  <si>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</si>
  <si>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</si>
  <si>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</si>
  <si>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</si>
  <si>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</si>
  <si>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</si>
  <si>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</si>
  <si>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</si>
  <si>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</si>
  <si>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</si>
  <si>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</si>
  <si>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</si>
  <si>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</si>
  <si>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</si>
  <si>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</si>
  <si>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</si>
  <si>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</si>
  <si>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</si>
  <si>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</si>
  <si>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</si>
  <si>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</si>
  <si>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</si>
  <si>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</si>
  <si>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</si>
  <si>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</si>
  <si>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</si>
  <si>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</si>
  <si>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</si>
  <si>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</si>
  <si>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</si>
  <si>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</si>
  <si>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</si>
  <si>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</si>
  <si>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</si>
  <si>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</si>
  <si>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</si>
  <si>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</si>
  <si>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</si>
  <si>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</si>
  <si>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</si>
  <si>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</si>
  <si>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</si>
  <si>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</si>
  <si>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</si>
  <si>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</si>
  <si>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</si>
  <si>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</si>
  <si>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</si>
  <si>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</si>
  <si>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</si>
  <si>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</si>
  <si>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</si>
  <si>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</si>
  <si>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</si>
  <si>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</si>
  <si>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</si>
  <si>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</si>
  <si>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</si>
  <si>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</si>
  <si>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</si>
  <si>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</si>
  <si>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</si>
  <si>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</si>
  <si>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</si>
  <si>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</si>
  <si>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</si>
  <si>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</si>
  <si>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</si>
  <si>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</si>
  <si>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</si>
  <si>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</si>
  <si>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</si>
  <si>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</si>
  <si>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</si>
  <si>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</si>
  <si>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</si>
  <si>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</si>
  <si>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</si>
  <si>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</si>
  <si>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</si>
  <si>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</si>
  <si>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</si>
  <si>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</si>
  <si>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</si>
  <si>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</si>
  <si>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</si>
  <si>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</si>
  <si>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</si>
  <si>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</si>
  <si>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</si>
  <si>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</si>
  <si>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</si>
  <si>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</si>
  <si>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</si>
  <si>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</si>
  <si>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</si>
  <si>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</si>
  <si>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</si>
  <si>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</si>
  <si>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</si>
  <si>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</si>
  <si>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</si>
  <si>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</si>
  <si>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</si>
  <si>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</si>
  <si>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</si>
  <si>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</si>
  <si>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</si>
  <si>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</si>
  <si>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</si>
  <si>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</si>
  <si>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</si>
  <si>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</si>
  <si>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</si>
  <si>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</si>
  <si>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</si>
  <si>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</si>
  <si>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</si>
  <si>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</si>
  <si>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</si>
  <si>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</si>
  <si>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</si>
  <si>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</si>
  <si>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</si>
  <si>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</si>
  <si>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</si>
  <si>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</si>
  <si>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</si>
  <si>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</si>
  <si>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</si>
  <si>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</si>
  <si>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</si>
  <si>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</si>
  <si>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</si>
  <si>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</si>
  <si>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</si>
  <si>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</si>
  <si>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</si>
  <si>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</si>
  <si>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</si>
  <si>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</si>
  <si>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</si>
  <si>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</si>
  <si>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</si>
  <si>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</si>
  <si>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</si>
  <si>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</si>
  <si>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</si>
  <si>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</si>
  <si>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</si>
  <si>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</si>
  <si>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</si>
  <si>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</si>
  <si>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</si>
  <si>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</si>
  <si>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</si>
  <si>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</si>
  <si>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</si>
  <si>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</si>
  <si>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</si>
  <si>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</si>
  <si>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</si>
  <si>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</si>
  <si>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</si>
  <si>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</si>
  <si>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</si>
  <si>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</si>
  <si>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</si>
  <si>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</si>
  <si>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</si>
  <si>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</si>
  <si>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</si>
  <si>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</si>
  <si>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</si>
  <si>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</si>
  <si>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</si>
  <si>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</si>
  <si>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</si>
  <si>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</si>
  <si>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</si>
  <si>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</si>
  <si>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</si>
  <si>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</si>
  <si>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</si>
  <si>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</si>
  <si>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</si>
  <si>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</si>
  <si>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</si>
  <si>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</si>
  <si>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</si>
  <si>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</si>
  <si>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</si>
  <si>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</si>
  <si>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</si>
  <si>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</si>
  <si>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</si>
  <si>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</si>
  <si>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</si>
  <si>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</si>
  <si>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</si>
  <si>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</si>
  <si>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</si>
  <si>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</si>
  <si>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</si>
  <si>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</si>
  <si>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</si>
  <si>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</si>
  <si>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</si>
  <si>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</si>
  <si>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</si>
  <si>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</si>
  <si>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</si>
  <si>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</si>
  <si>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</si>
  <si>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</si>
  <si>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</si>
  <si>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</si>
  <si>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</si>
  <si>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</si>
  <si>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</si>
  <si>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</si>
  <si>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</si>
  <si>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</si>
  <si>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</si>
  <si>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</si>
  <si>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</si>
  <si>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</si>
  <si>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</si>
  <si>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</si>
  <si>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</si>
  <si>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</si>
  <si>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</si>
  <si>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</si>
  <si>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</si>
  <si>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</si>
  <si>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</si>
  <si>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</si>
  <si>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</si>
  <si>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</si>
  <si>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</si>
  <si>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</si>
  <si>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</si>
  <si>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</si>
  <si>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</si>
  <si>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</si>
  <si>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</si>
  <si>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</si>
  <si>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</si>
  <si>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</si>
  <si>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</si>
  <si>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</si>
  <si>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</si>
  <si>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</si>
  <si>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</si>
  <si>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</si>
  <si>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</si>
  <si>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</si>
  <si>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</si>
  <si>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</si>
  <si>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</si>
  <si>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</si>
  <si>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</si>
  <si>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</si>
  <si>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</si>
  <si>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</si>
  <si>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</si>
  <si>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</si>
  <si>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</si>
  <si>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</si>
  <si>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</si>
  <si>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</si>
  <si>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</si>
  <si>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</si>
  <si>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</si>
  <si>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</si>
  <si>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</si>
  <si>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</si>
  <si>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</si>
  <si>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</si>
  <si>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</si>
  <si>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</si>
  <si>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</si>
  <si>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</si>
  <si>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</si>
  <si>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</si>
  <si>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</si>
  <si>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</si>
  <si>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</si>
  <si>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</si>
  <si>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</si>
  <si>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</si>
  <si>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</si>
  <si>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</si>
  <si>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</si>
  <si>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</si>
  <si>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</si>
  <si>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</si>
  <si>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</si>
  <si>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</si>
  <si>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</si>
  <si>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</si>
  <si>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</si>
  <si>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</si>
  <si>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</si>
  <si>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</si>
  <si>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</si>
  <si>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</si>
  <si>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</si>
  <si>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</si>
  <si>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</si>
  <si>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</si>
  <si>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</si>
  <si>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</si>
  <si>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</si>
  <si>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</si>
  <si>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</si>
  <si>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</si>
  <si>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</si>
  <si>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</si>
  <si>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</si>
  <si>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</si>
  <si>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</si>
  <si>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</si>
  <si>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</si>
  <si>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</si>
  <si>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</si>
  <si>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</si>
  <si>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</si>
  <si>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</si>
  <si>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</si>
  <si>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</si>
  <si>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</si>
  <si>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</si>
  <si>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</si>
  <si>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</si>
  <si>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</si>
  <si>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</si>
  <si>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</si>
  <si>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</si>
  <si>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</si>
  <si>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</si>
  <si>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</si>
  <si>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</si>
  <si>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</si>
  <si>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</si>
  <si>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</si>
  <si>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</si>
  <si>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</si>
  <si>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</si>
  <si>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</si>
  <si>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</si>
  <si>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</si>
  <si>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</si>
  <si>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</si>
  <si>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</si>
  <si>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</si>
  <si>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</si>
  <si>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</si>
  <si>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</si>
  <si>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</si>
  <si>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</si>
  <si>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</si>
  <si>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</si>
  <si>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</si>
  <si>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</si>
  <si>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</si>
  <si>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</si>
  <si>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</si>
  <si>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</si>
  <si>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</si>
  <si>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</si>
  <si>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</si>
  <si>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</si>
  <si>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</si>
  <si>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</si>
  <si>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</si>
  <si>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</si>
  <si>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</si>
  <si>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</si>
  <si>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</si>
  <si>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</si>
  <si>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</si>
  <si>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</si>
  <si>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</si>
  <si>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</si>
  <si>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</si>
  <si>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</si>
  <si>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</si>
  <si>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</si>
  <si>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</si>
  <si>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</si>
  <si>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</si>
  <si>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</si>
  <si>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</si>
  <si>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</si>
  <si>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</si>
  <si>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</si>
  <si>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</si>
  <si>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</si>
  <si>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</si>
  <si>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</si>
  <si>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</si>
  <si>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</si>
  <si>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</si>
  <si>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</si>
  <si>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</si>
  <si>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</si>
  <si>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</si>
  <si>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</si>
  <si>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</si>
  <si>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</si>
  <si>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</si>
  <si>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</si>
  <si>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</si>
  <si>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</si>
  <si>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</si>
  <si>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</si>
  <si>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</si>
  <si>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</si>
  <si>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</si>
  <si>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</si>
  <si>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</si>
  <si>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</si>
  <si>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</si>
  <si>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</si>
  <si>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</si>
  <si>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</si>
  <si>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</si>
  <si>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</si>
  <si>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</si>
  <si>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</si>
  <si>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</si>
  <si>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</si>
  <si>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</si>
  <si>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</si>
  <si>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</si>
  <si>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</si>
  <si>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</si>
  <si>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</si>
  <si>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</si>
  <si>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</si>
  <si>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</si>
  <si>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</si>
  <si>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</si>
  <si>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</si>
  <si>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</si>
  <si>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</si>
  <si>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</si>
  <si>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</si>
  <si>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</si>
  <si>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</si>
  <si>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</si>
  <si>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</si>
  <si>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</si>
  <si>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</si>
  <si>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</si>
  <si>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</si>
  <si>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</si>
  <si>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</si>
  <si>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</si>
  <si>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</si>
  <si>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</si>
  <si>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</si>
  <si>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</si>
  <si>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</si>
  <si>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</si>
  <si>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</si>
  <si>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</si>
  <si>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</si>
  <si>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</si>
  <si>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</si>
  <si>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</si>
  <si>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</si>
  <si>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</si>
  <si>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</si>
  <si>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</si>
  <si>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</si>
  <si>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</si>
  <si>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</si>
  <si>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</si>
  <si>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</si>
  <si>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</si>
  <si>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</si>
  <si>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</si>
  <si>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</si>
  <si>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</si>
  <si>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</si>
  <si>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</si>
  <si>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</si>
  <si>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</si>
  <si>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</si>
  <si>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</si>
  <si>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</si>
  <si>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</si>
  <si>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</si>
  <si>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</si>
  <si>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</si>
  <si>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</si>
  <si>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</si>
  <si>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</si>
  <si>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</si>
  <si>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</si>
  <si>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</si>
  <si>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</si>
  <si>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</si>
  <si>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</si>
  <si>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</si>
  <si>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</si>
  <si>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</si>
  <si>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</si>
  <si>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</si>
  <si>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</si>
  <si>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</si>
  <si>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</si>
  <si>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</si>
  <si>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</si>
  <si>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</si>
  <si>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</si>
  <si>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</si>
  <si>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</si>
  <si>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</si>
  <si>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</si>
  <si>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</si>
  <si>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</si>
  <si>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</si>
  <si>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</si>
  <si>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</si>
  <si>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</si>
  <si>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</si>
  <si>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</si>
  <si>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</si>
  <si>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</si>
  <si>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</si>
  <si>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</si>
  <si>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</si>
  <si>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</si>
  <si>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</si>
  <si>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</si>
  <si>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</si>
  <si>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</si>
  <si>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</si>
  <si>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</si>
  <si>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</si>
  <si>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</si>
  <si>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</si>
  <si>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</si>
  <si>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</si>
  <si>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</si>
  <si>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</si>
  <si>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</si>
  <si>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</si>
  <si>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</si>
  <si>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</si>
  <si>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</si>
  <si>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</si>
  <si>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</si>
  <si>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</si>
  <si>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</si>
  <si>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</si>
  <si>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</si>
  <si>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</si>
  <si>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</si>
  <si>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</si>
  <si>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</si>
  <si>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</si>
  <si>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</si>
  <si>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</si>
  <si>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</si>
  <si>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</si>
  <si>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</si>
  <si>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</si>
  <si>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</si>
  <si>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</si>
  <si>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</si>
  <si>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</si>
  <si>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</si>
  <si>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</si>
  <si>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</si>
  <si>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</si>
  <si>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</si>
  <si>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</si>
  <si>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</si>
  <si>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</si>
  <si>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</si>
  <si>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</si>
  <si>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</si>
  <si>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</si>
  <si>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</si>
  <si>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</si>
  <si>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</si>
  <si>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</si>
  <si>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</si>
  <si>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</si>
  <si>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</si>
  <si>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</si>
  <si>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</si>
  <si>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</si>
  <si>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</si>
  <si>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</si>
  <si>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</si>
  <si>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</si>
  <si>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</si>
  <si>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</si>
  <si>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</si>
  <si>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</si>
  <si>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</si>
  <si>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</si>
  <si>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</si>
  <si>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</si>
  <si>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</si>
  <si>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</si>
  <si>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</si>
  <si>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</si>
  <si>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</si>
  <si>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</si>
  <si>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</si>
  <si>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</si>
  <si>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</si>
  <si>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</si>
  <si>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</si>
  <si>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</si>
  <si>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</si>
  <si>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</si>
  <si>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</si>
  <si>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</si>
  <si>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</si>
  <si>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</si>
  <si>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</si>
  <si>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</si>
  <si>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</si>
  <si>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</si>
  <si>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</si>
  <si>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</si>
  <si>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</si>
  <si>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</si>
  <si>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</si>
  <si>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</si>
  <si>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</si>
  <si>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</si>
  <si>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</si>
  <si>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</si>
  <si>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</si>
  <si>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</si>
  <si>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</si>
  <si>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</si>
  <si>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</si>
  <si>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</si>
  <si>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</si>
  <si>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</si>
  <si>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</si>
  <si>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</si>
  <si>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</si>
  <si>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</si>
  <si>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</si>
  <si>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</si>
  <si>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</si>
  <si>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</si>
  <si>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</si>
  <si>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</si>
  <si>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</si>
  <si>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</si>
  <si>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</si>
  <si>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</si>
  <si>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</si>
  <si>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</si>
  <si>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</si>
  <si>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</si>
  <si>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</si>
  <si>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</si>
  <si>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</si>
  <si>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</si>
  <si>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</si>
  <si>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</si>
  <si>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</si>
  <si>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</si>
  <si>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</si>
  <si>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</si>
  <si>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</si>
  <si>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</si>
  <si>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</si>
  <si>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</si>
  <si>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</si>
  <si>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</si>
  <si>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</si>
  <si>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</si>
  <si>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</si>
  <si>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</si>
  <si>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</si>
  <si>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</si>
  <si>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</si>
  <si>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</si>
  <si>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</si>
  <si>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</si>
  <si>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</si>
  <si>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</si>
  <si>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</si>
  <si>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</si>
  <si>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</si>
  <si>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</si>
  <si>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</si>
  <si>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</si>
  <si>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</si>
  <si>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</si>
  <si>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</si>
  <si>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</si>
  <si>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</si>
  <si>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</si>
  <si>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</si>
  <si>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</si>
  <si>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</si>
  <si>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</si>
  <si>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</si>
  <si>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</si>
  <si>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</si>
  <si>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</si>
  <si>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</si>
  <si>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</si>
  <si>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</si>
  <si>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</si>
  <si>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</si>
  <si>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</si>
  <si>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</si>
  <si>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</si>
  <si>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</si>
  <si>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</si>
  <si>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</si>
  <si>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</si>
  <si>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</si>
  <si>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</si>
  <si>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</si>
  <si>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</si>
  <si>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</si>
  <si>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</si>
  <si>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</si>
  <si>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</si>
  <si>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</si>
  <si>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</si>
  <si>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</si>
  <si>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</si>
  <si>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</si>
  <si>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</si>
  <si>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</si>
  <si>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</si>
  <si>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</si>
  <si>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</si>
  <si>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</si>
  <si>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</si>
  <si>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</si>
  <si>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</si>
  <si>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</si>
  <si>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</si>
  <si>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</si>
  <si>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</si>
  <si>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</si>
  <si>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</si>
  <si>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</si>
  <si>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</si>
  <si>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</si>
  <si>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</si>
  <si>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</si>
  <si>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</si>
  <si>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</si>
  <si>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</si>
  <si>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</si>
  <si>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</si>
  <si>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</si>
  <si>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</si>
  <si>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</si>
  <si>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</si>
  <si>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</si>
  <si>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</si>
  <si>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</si>
  <si>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</si>
  <si>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</si>
  <si>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</si>
  <si>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</si>
  <si>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</si>
  <si>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</si>
  <si>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</si>
  <si>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</si>
  <si>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</si>
  <si>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</si>
  <si>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</si>
  <si>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</si>
  <si>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</si>
  <si>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</si>
  <si>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</si>
  <si>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</si>
  <si>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</si>
  <si>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</si>
  <si>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</si>
  <si>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</si>
  <si>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</si>
  <si>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</si>
  <si>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</si>
  <si>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</si>
  <si>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</si>
  <si>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</si>
  <si>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</si>
  <si>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</si>
  <si>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</si>
  <si>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</si>
  <si>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</si>
  <si>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</si>
  <si>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</si>
  <si>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</si>
  <si>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</si>
  <si>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</si>
  <si>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</si>
  <si>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</si>
  <si>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</si>
  <si>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</si>
  <si>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</si>
  <si>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</si>
  <si>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</si>
  <si>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</si>
  <si>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</si>
  <si>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</si>
  <si>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</si>
  <si>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</si>
  <si>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</si>
  <si>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</si>
  <si>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</si>
  <si>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</si>
  <si>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</si>
  <si>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</si>
  <si>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</si>
  <si>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</si>
  <si>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</si>
  <si>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</si>
  <si>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</si>
  <si>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</si>
  <si>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</si>
  <si>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</si>
  <si>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</si>
  <si>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</si>
  <si>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</si>
  <si>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</si>
  <si>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</si>
  <si>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</si>
  <si>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</si>
  <si>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</si>
  <si>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</si>
  <si>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</si>
  <si>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</si>
  <si>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</si>
  <si>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</si>
  <si>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</si>
  <si>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</si>
  <si>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</si>
  <si>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</si>
  <si>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</si>
  <si>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</si>
  <si>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</si>
  <si>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</si>
  <si>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</si>
  <si>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</si>
  <si>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</si>
  <si>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</si>
  <si>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</si>
  <si>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</si>
  <si>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</si>
  <si>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</si>
  <si>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</si>
  <si>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</si>
  <si>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</si>
  <si>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</si>
  <si>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</si>
  <si>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</si>
  <si>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</si>
  <si>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</si>
  <si>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</si>
  <si>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</si>
  <si>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</si>
  <si>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</si>
  <si>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</si>
  <si>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</si>
  <si>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</si>
  <si>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</si>
  <si>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</si>
  <si>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</si>
  <si>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</si>
  <si>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</si>
  <si>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</si>
  <si>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</si>
  <si>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</si>
  <si>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</si>
  <si>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</si>
  <si>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</si>
  <si>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</si>
  <si>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</si>
  <si>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</si>
  <si>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</si>
  <si>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</si>
  <si>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</si>
  <si>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</si>
  <si>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</si>
  <si>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</si>
  <si>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</si>
  <si>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</si>
  <si>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</si>
  <si>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</si>
  <si>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</si>
  <si>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</si>
  <si>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</si>
  <si>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</si>
  <si>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</si>
  <si>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</si>
  <si>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</si>
  <si>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</si>
  <si>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</si>
  <si>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</si>
  <si>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</si>
  <si>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</si>
  <si>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</si>
  <si>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</si>
  <si>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</si>
  <si>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</si>
  <si>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</si>
  <si>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</si>
  <si>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</si>
  <si>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</si>
  <si>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</si>
  <si>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</si>
  <si>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</si>
  <si>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</si>
  <si>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</si>
  <si>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</si>
  <si>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</si>
  <si>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</si>
  <si>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</si>
  <si>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</si>
  <si>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</si>
  <si>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</si>
  <si>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</si>
  <si>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</si>
  <si>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</si>
  <si>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</si>
  <si>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</si>
  <si>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</si>
  <si>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</si>
  <si>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</si>
  <si>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</si>
  <si>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</si>
  <si>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</si>
  <si>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</si>
  <si>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</si>
  <si>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</si>
  <si>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</si>
  <si>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</si>
  <si>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</si>
  <si>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</si>
  <si>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</si>
  <si>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</si>
  <si>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</si>
  <si>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</si>
  <si>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</si>
  <si>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</si>
  <si>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</si>
  <si>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</si>
  <si>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</si>
  <si>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</si>
  <si>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</si>
  <si>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</si>
  <si>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</si>
  <si>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</si>
  <si>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</si>
  <si>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</si>
  <si>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</si>
  <si>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</si>
  <si>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</si>
  <si>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</si>
  <si>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</si>
  <si>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</si>
  <si>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</si>
  <si>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</si>
  <si>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</si>
  <si>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</si>
  <si>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</si>
  <si>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</si>
  <si>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</si>
  <si>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</si>
  <si>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</si>
  <si>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</si>
  <si>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</si>
  <si>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</si>
  <si>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</si>
  <si>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</si>
  <si>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</si>
  <si>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</si>
  <si>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</si>
  <si>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</si>
  <si>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</si>
  <si>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</si>
  <si>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</si>
  <si>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</si>
  <si>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</si>
  <si>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</si>
  <si>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</si>
  <si>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</si>
  <si>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</si>
  <si>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</si>
  <si>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</si>
  <si>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</si>
  <si>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</si>
  <si>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</si>
  <si>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</si>
  <si>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</si>
  <si>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</si>
  <si>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</si>
  <si>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</si>
  <si>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</si>
  <si>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</si>
  <si>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</si>
  <si>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</si>
  <si>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</si>
  <si>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</si>
  <si>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</si>
  <si>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</si>
  <si>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</si>
  <si>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</si>
  <si>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</si>
  <si>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</si>
  <si>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</si>
  <si>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</si>
  <si>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</si>
  <si>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</si>
  <si>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</si>
  <si>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</si>
  <si>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</si>
  <si>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</si>
  <si>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</si>
  <si>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</si>
  <si>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</si>
  <si>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</si>
  <si>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</si>
  <si>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</si>
  <si>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</si>
  <si>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</si>
  <si>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</si>
  <si>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</si>
  <si>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</si>
  <si>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</si>
  <si>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</si>
  <si>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</si>
  <si>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</si>
  <si>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</si>
  <si>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</si>
  <si>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</si>
  <si>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</si>
  <si>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</si>
  <si>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</si>
  <si>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</si>
  <si>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</si>
  <si>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</si>
  <si>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</si>
  <si>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</si>
  <si>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</si>
  <si>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</si>
  <si>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</si>
  <si>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</si>
  <si>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</si>
  <si>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</si>
  <si>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</si>
  <si>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</si>
  <si>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</si>
  <si>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</si>
  <si>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</si>
  <si>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</si>
  <si>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</si>
  <si>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</si>
  <si>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</si>
  <si>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</si>
  <si>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</si>
  <si>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</si>
  <si>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</si>
  <si>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</si>
  <si>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</si>
  <si>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</si>
  <si>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</si>
  <si>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</si>
  <si>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</si>
  <si>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</si>
  <si>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</si>
  <si>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</si>
  <si>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</si>
  <si>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</si>
  <si>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</si>
  <si>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</si>
  <si>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</si>
  <si>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</si>
  <si>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</si>
  <si>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</si>
  <si>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</si>
  <si>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</si>
  <si>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</si>
  <si>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</si>
  <si>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</si>
  <si>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</si>
  <si>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</si>
  <si>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</si>
  <si>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</si>
  <si>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</si>
  <si>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</si>
  <si>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</si>
  <si>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</si>
  <si>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</si>
  <si>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</si>
  <si>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</si>
  <si>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</si>
  <si>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</si>
  <si>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</si>
  <si>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</si>
  <si>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</si>
  <si>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</si>
  <si>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</si>
  <si>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</si>
  <si>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</si>
  <si>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</si>
  <si>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</si>
  <si>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</si>
  <si>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</si>
  <si>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</si>
  <si>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</si>
  <si>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</si>
  <si>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</si>
  <si>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</si>
  <si>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</si>
  <si>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</si>
  <si>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</si>
  <si>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</si>
  <si>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</si>
  <si>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</si>
  <si>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</si>
  <si>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</si>
  <si>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</si>
  <si>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</si>
  <si>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</si>
  <si>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</si>
  <si>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</si>
  <si>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</si>
  <si>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</si>
  <si>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</si>
  <si>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</si>
  <si>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</si>
  <si>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</si>
  <si>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</si>
  <si>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</si>
  <si>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</si>
  <si>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</si>
  <si>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</si>
  <si>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</si>
  <si>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</si>
  <si>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</si>
  <si>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</si>
  <si>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</si>
  <si>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</si>
  <si>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</si>
  <si>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</si>
  <si>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</si>
  <si>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</si>
  <si>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</si>
  <si>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</si>
  <si>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</si>
  <si>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</si>
  <si>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</si>
  <si>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</si>
  <si>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</si>
  <si>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</si>
  <si>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</si>
  <si>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</si>
  <si>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</si>
  <si>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</si>
  <si>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</si>
  <si>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</si>
  <si>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</si>
  <si>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</si>
  <si>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</si>
  <si>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</si>
  <si>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</si>
  <si>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</si>
  <si>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</si>
  <si>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</si>
  <si>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</si>
  <si>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</si>
  <si>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</si>
  <si>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</si>
  <si>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</si>
  <si>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</si>
  <si>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</si>
  <si>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</si>
  <si>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</si>
  <si>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</si>
  <si>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</si>
  <si>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</si>
  <si>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</si>
  <si>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</si>
  <si>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</si>
  <si>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</si>
  <si>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</si>
  <si>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</si>
  <si>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</si>
  <si>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</si>
  <si>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</si>
  <si>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</si>
  <si>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</si>
  <si>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</si>
  <si>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</si>
  <si>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</si>
  <si>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</si>
  <si>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</si>
  <si>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</si>
  <si>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</si>
  <si>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</si>
  <si>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</si>
  <si>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</si>
  <si>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</si>
  <si>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</si>
  <si>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</si>
  <si>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</si>
  <si>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</si>
  <si>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</si>
  <si>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</si>
  <si>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</si>
  <si>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</si>
  <si>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</si>
  <si>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</si>
  <si>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</si>
  <si>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</si>
  <si>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</si>
  <si>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</si>
  <si>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</si>
  <si>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</si>
  <si>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</si>
  <si>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</si>
  <si>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</si>
  <si>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</si>
  <si>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</si>
  <si>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</si>
  <si>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</si>
  <si>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</si>
  <si>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</si>
  <si>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</si>
  <si>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</si>
  <si>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</si>
  <si>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</si>
  <si>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</si>
  <si>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</si>
  <si>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</si>
  <si>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</si>
  <si>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</si>
  <si>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</si>
  <si>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</si>
  <si>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</si>
  <si>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</si>
  <si>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</si>
  <si>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</si>
  <si>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</si>
  <si>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</si>
  <si>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</si>
  <si>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</si>
  <si>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</si>
  <si>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</si>
  <si>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</si>
  <si>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</si>
  <si>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</si>
  <si>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</si>
  <si>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</si>
  <si>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</si>
  <si>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</si>
  <si>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</si>
  <si>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</si>
  <si>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</si>
  <si>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</si>
  <si>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</si>
  <si>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</si>
  <si>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</si>
  <si>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</si>
  <si>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</si>
  <si>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</si>
  <si>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</si>
  <si>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</si>
  <si>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</si>
  <si>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</si>
  <si>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</si>
  <si>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</si>
  <si>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</si>
  <si>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</si>
  <si>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</si>
  <si>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</si>
  <si>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</si>
  <si>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</si>
  <si>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</si>
  <si>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</si>
  <si>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</si>
  <si>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</si>
  <si>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</si>
  <si>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</si>
  <si>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</si>
  <si>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</si>
  <si>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</si>
  <si>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</si>
  <si>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</si>
  <si>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</si>
  <si>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</si>
  <si>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</si>
  <si>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</si>
  <si>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</si>
  <si>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</si>
  <si>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</si>
  <si>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</si>
  <si>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</si>
  <si>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</si>
  <si>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</si>
  <si>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</si>
  <si>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</si>
  <si>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</si>
  <si>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</si>
  <si>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</si>
  <si>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</si>
  <si>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</si>
  <si>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</si>
  <si>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</si>
  <si>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</si>
  <si>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</si>
  <si>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</si>
  <si>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</si>
  <si>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</si>
  <si>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</si>
  <si>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</si>
  <si>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</si>
  <si>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</si>
  <si>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</si>
  <si>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</si>
  <si>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</si>
  <si>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</si>
  <si>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</si>
  <si>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</si>
  <si>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</si>
  <si>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</si>
  <si>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</si>
  <si>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</si>
  <si>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</si>
  <si>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</si>
  <si>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</si>
  <si>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</si>
  <si>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</si>
  <si>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</si>
  <si>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</si>
  <si>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</si>
  <si>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</si>
  <si>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</si>
  <si>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</si>
  <si>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</si>
  <si>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</si>
  <si>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</si>
  <si>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</si>
  <si>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</si>
  <si>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</si>
  <si>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</si>
  <si>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</si>
  <si>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</si>
  <si>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</si>
  <si>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</si>
  <si>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</si>
  <si>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</si>
  <si>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</si>
  <si>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</si>
  <si>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</si>
  <si>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</si>
  <si>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</si>
  <si>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</si>
  <si>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</si>
  <si>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</si>
  <si>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</si>
  <si>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</si>
  <si>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</si>
  <si>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</si>
  <si>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</si>
  <si>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</si>
  <si>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</si>
  <si>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</si>
  <si>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</si>
  <si>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</si>
  <si>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</si>
  <si>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</si>
  <si>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</si>
  <si>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</si>
  <si>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</si>
  <si>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</si>
  <si>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</si>
  <si>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</si>
  <si>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</si>
  <si>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</si>
  <si>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</si>
  <si>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</si>
  <si>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</si>
  <si>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</si>
  <si>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</si>
  <si>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</si>
  <si>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</si>
  <si>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</si>
  <si>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</si>
  <si>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</si>
  <si>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</si>
  <si>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</si>
  <si>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</si>
  <si>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</si>
  <si>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</si>
  <si>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</si>
  <si>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</si>
  <si>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</si>
  <si>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</si>
  <si>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</si>
  <si>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</si>
  <si>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</si>
  <si>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</si>
  <si>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</si>
  <si>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</si>
  <si>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</si>
  <si>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</si>
  <si>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</si>
  <si>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</si>
  <si>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</si>
  <si>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</si>
  <si>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</si>
  <si>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</si>
  <si>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</si>
  <si>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</si>
  <si>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</si>
  <si>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</si>
  <si>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</si>
  <si>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</si>
  <si>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</si>
  <si>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</si>
  <si>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</si>
  <si>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</si>
  <si>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</si>
  <si>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</si>
  <si>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</si>
  <si>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</si>
  <si>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</si>
  <si>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</si>
  <si>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</si>
  <si>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</si>
  <si>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</si>
  <si>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</si>
  <si>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</si>
  <si>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</si>
  <si>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</si>
  <si>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</si>
  <si>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</si>
  <si>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</si>
  <si>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</si>
  <si>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</si>
  <si>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</si>
  <si>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</si>
  <si>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</si>
  <si>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</si>
  <si>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</si>
  <si>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</si>
  <si>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</si>
  <si>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</si>
  <si>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</si>
  <si>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</si>
  <si>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</si>
  <si>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</si>
  <si>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</si>
  <si>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</si>
  <si>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</si>
  <si>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</si>
  <si>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</si>
  <si>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</si>
  <si>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</si>
  <si>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</si>
  <si>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</si>
  <si>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</si>
  <si>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</si>
  <si>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</si>
  <si>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</si>
  <si>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</si>
  <si>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</si>
  <si>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</si>
  <si>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</si>
  <si>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</si>
  <si>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</si>
  <si>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</si>
  <si>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</si>
  <si>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</si>
  <si>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</si>
  <si>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</si>
  <si>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</si>
  <si>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</si>
  <si>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</si>
  <si>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</si>
  <si>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</si>
  <si>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</si>
  <si>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</si>
  <si>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</si>
  <si>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</si>
  <si>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</si>
  <si>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</si>
  <si>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</si>
  <si>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</si>
  <si>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</si>
  <si>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</si>
  <si>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</si>
  <si>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</si>
  <si>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</si>
  <si>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</si>
  <si>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</si>
  <si>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</si>
  <si>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</si>
  <si>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</si>
  <si>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</si>
  <si>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</si>
  <si>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</si>
  <si>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</si>
  <si>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</si>
  <si>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</si>
  <si>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</si>
  <si>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</si>
  <si>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</si>
  <si>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</si>
  <si>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</si>
  <si>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</si>
  <si>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</si>
  <si>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</si>
  <si>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</si>
  <si>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</si>
  <si>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</si>
  <si>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</si>
  <si>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</si>
  <si>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</si>
  <si>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</si>
  <si>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</si>
  <si>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</si>
  <si>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</si>
  <si>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</si>
  <si>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</si>
  <si>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</si>
  <si>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</si>
  <si>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</si>
  <si>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</si>
  <si>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</si>
  <si>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</si>
  <si>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</si>
  <si>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</si>
  <si>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</si>
  <si>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</si>
  <si>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</si>
  <si>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</si>
  <si>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</si>
  <si>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</si>
  <si>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</si>
  <si>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</si>
  <si>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</si>
  <si>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</si>
  <si>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</si>
  <si>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</si>
  <si>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</si>
  <si>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</si>
  <si>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</si>
  <si>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</si>
  <si>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</si>
  <si>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</si>
  <si>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</si>
  <si>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</si>
  <si>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</si>
  <si>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</si>
  <si>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</si>
  <si>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</si>
  <si>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</si>
  <si>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</si>
  <si>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</si>
  <si>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</si>
  <si>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</si>
  <si>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</si>
  <si>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</si>
  <si>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</si>
  <si>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</si>
  <si>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</si>
  <si>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</si>
  <si>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</si>
  <si>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</si>
  <si>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</si>
  <si>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</si>
  <si>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</si>
  <si>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</si>
  <si>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</si>
  <si>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</si>
  <si>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</si>
  <si>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</si>
  <si>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</si>
  <si>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</si>
  <si>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</si>
  <si>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</si>
  <si>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</si>
  <si>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</si>
  <si>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</si>
  <si>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</si>
  <si>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</si>
  <si>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</si>
  <si>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</si>
  <si>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</si>
  <si>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</si>
  <si>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</si>
  <si>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</si>
  <si>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</si>
  <si>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</si>
  <si>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</si>
  <si>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</si>
  <si>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</si>
  <si>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</si>
  <si>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</si>
  <si>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</si>
  <si>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</si>
  <si>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</si>
  <si>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</si>
  <si>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</si>
  <si>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</si>
  <si>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</si>
  <si>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</si>
  <si>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</si>
  <si>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</si>
  <si>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</si>
  <si>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</si>
  <si>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</si>
  <si>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</si>
  <si>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</si>
  <si>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</si>
  <si>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</si>
  <si>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</si>
  <si>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</si>
  <si>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</si>
  <si>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</si>
  <si>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</si>
  <si>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</si>
  <si>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</si>
  <si>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</si>
  <si>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</si>
  <si>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</si>
  <si>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</si>
  <si>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</si>
  <si>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</si>
  <si>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</si>
  <si>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</si>
  <si>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</si>
  <si>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</si>
  <si>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</si>
  <si>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</si>
  <si>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</si>
  <si>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</si>
  <si>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</si>
  <si>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</si>
  <si>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</si>
  <si>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</si>
  <si>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</si>
  <si>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</si>
  <si>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</si>
  <si>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</si>
  <si>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</si>
  <si>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</si>
  <si>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</si>
  <si>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</si>
  <si>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</si>
  <si>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</si>
  <si>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</si>
  <si>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</si>
  <si>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</si>
  <si>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</si>
  <si>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</si>
  <si>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</si>
  <si>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</si>
  <si>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</si>
  <si>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</si>
  <si>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</si>
  <si>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</si>
  <si>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</si>
  <si>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</si>
  <si>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</si>
  <si>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</si>
  <si>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</si>
  <si>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</si>
  <si>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</si>
  <si>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</si>
  <si>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</si>
  <si>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</si>
  <si>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</si>
  <si>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</si>
  <si>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</si>
  <si>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</si>
  <si>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</si>
  <si>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</si>
  <si>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</si>
  <si>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</si>
  <si>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</si>
  <si>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</si>
  <si>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</si>
  <si>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</si>
  <si>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</si>
  <si>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</si>
  <si>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</si>
  <si>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</si>
  <si>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</si>
  <si>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</si>
  <si>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</si>
  <si>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</si>
  <si>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</si>
  <si>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</si>
  <si>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</si>
  <si>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</si>
  <si>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</si>
  <si>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</si>
  <si>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</si>
  <si>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</si>
  <si>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</si>
  <si>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</si>
  <si>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</si>
  <si>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</si>
  <si>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</si>
  <si>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</si>
  <si>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</si>
  <si>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</si>
  <si>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</si>
  <si>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</si>
  <si>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</si>
  <si>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</si>
  <si>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</si>
  <si>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</si>
  <si>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</si>
  <si>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</si>
  <si>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</si>
  <si>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</si>
  <si>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</si>
  <si>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</si>
  <si>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</si>
  <si>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</si>
  <si>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</si>
  <si>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</si>
  <si>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</si>
  <si>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</si>
  <si>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</si>
  <si>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</si>
  <si>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</si>
  <si>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</si>
  <si>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</si>
  <si>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</si>
  <si>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</si>
  <si>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</si>
  <si>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</si>
  <si>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</si>
  <si>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</si>
  <si>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</si>
  <si>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</si>
  <si>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</si>
  <si>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</si>
  <si>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</si>
  <si>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</si>
  <si>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</si>
  <si>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</si>
  <si>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</si>
  <si>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</si>
  <si>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</si>
  <si>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</si>
  <si>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</si>
  <si>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</si>
  <si>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</si>
  <si>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</si>
  <si>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</si>
  <si>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</si>
  <si>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</si>
  <si>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</si>
  <si>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</si>
  <si>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</si>
  <si>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</si>
  <si>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</si>
  <si>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</si>
  <si>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</si>
  <si>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</si>
  <si>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</si>
  <si>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</si>
  <si>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</si>
  <si>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</si>
  <si>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</si>
  <si>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</si>
  <si>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</si>
  <si>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</si>
  <si>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</si>
  <si>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</si>
  <si>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</si>
  <si>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</si>
  <si>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</si>
  <si>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</si>
  <si>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</si>
  <si>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</si>
  <si>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</si>
  <si>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</si>
  <si>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</si>
  <si>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</si>
  <si>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</si>
  <si>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</si>
  <si>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</si>
  <si>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</si>
  <si>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</si>
  <si>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</si>
  <si>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</si>
  <si>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</si>
  <si>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</si>
  <si>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</si>
  <si>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</si>
  <si>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</si>
  <si>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</si>
  <si>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</si>
  <si>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</si>
  <si>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</si>
  <si>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</si>
  <si>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</si>
  <si>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</si>
  <si>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</si>
  <si>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</si>
  <si>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</si>
  <si>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</si>
  <si>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</si>
  <si>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</si>
  <si>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</si>
  <si>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</si>
  <si>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</si>
  <si>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</si>
  <si>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</si>
  <si>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</si>
  <si>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</si>
  <si>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</si>
  <si>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</si>
  <si>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</si>
  <si>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</si>
  <si>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</si>
  <si>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</si>
  <si>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</si>
  <si>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</si>
  <si>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</si>
  <si>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</si>
  <si>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</si>
  <si>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</si>
  <si>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</si>
  <si>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</si>
  <si>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</si>
  <si>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</si>
  <si>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</si>
  <si>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</si>
  <si>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</si>
  <si>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</si>
  <si>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</si>
  <si>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</si>
  <si>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</si>
  <si>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</si>
  <si>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</si>
  <si>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</si>
  <si>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</si>
  <si>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</si>
  <si>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</si>
  <si>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</si>
  <si>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</si>
  <si>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</si>
  <si>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</si>
  <si>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</si>
  <si>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</si>
  <si>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</si>
  <si>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</si>
  <si>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</si>
  <si>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</si>
  <si>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</si>
  <si>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</si>
  <si>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</si>
  <si>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</si>
  <si>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</si>
  <si>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</si>
  <si>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</si>
  <si>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</si>
  <si>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</si>
  <si>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</si>
  <si>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</si>
  <si>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</si>
  <si>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</si>
  <si>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</si>
  <si>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</si>
  <si>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</si>
  <si>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</si>
  <si>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</si>
  <si>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</si>
  <si>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</si>
  <si>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</si>
  <si>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</si>
  <si>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</si>
  <si>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</si>
  <si>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</si>
  <si>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</si>
  <si>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</si>
  <si>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</si>
  <si>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</si>
  <si>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</si>
  <si>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</si>
  <si>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</si>
  <si>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</si>
  <si>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</si>
  <si>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</si>
  <si>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</si>
  <si>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</si>
  <si>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</si>
  <si>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</si>
  <si>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</si>
  <si>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</si>
  <si>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</si>
  <si>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</si>
  <si>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</si>
  <si>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</si>
  <si>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</si>
  <si>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</si>
  <si>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</si>
  <si>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</si>
  <si>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</si>
  <si>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</si>
  <si>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</si>
  <si>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</si>
  <si>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</si>
  <si>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</si>
  <si>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</si>
  <si>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</si>
  <si>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</si>
  <si>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</si>
  <si>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</si>
  <si>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</si>
  <si>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</si>
  <si>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</si>
  <si>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</si>
  <si>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</si>
  <si>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</si>
  <si>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</si>
  <si>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</si>
  <si>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</si>
  <si>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</si>
  <si>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</si>
  <si>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</si>
  <si>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</si>
  <si>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</si>
  <si>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</si>
  <si>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</si>
  <si>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</si>
  <si>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</si>
  <si>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</si>
  <si>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</si>
  <si>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</si>
  <si>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</si>
  <si>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</si>
  <si>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</si>
  <si>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</si>
  <si>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</si>
  <si>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</si>
  <si>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</si>
  <si>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</si>
  <si>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</si>
  <si>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</si>
  <si>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</si>
  <si>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</si>
  <si>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</si>
  <si>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</si>
  <si>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</si>
  <si>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</si>
  <si>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</si>
  <si>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</si>
  <si>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</si>
  <si>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</si>
  <si>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</si>
  <si>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</si>
  <si>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</si>
  <si>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</si>
  <si>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</si>
  <si>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</si>
  <si>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</si>
  <si>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</si>
  <si>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</si>
  <si>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</si>
  <si>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</si>
  <si>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</si>
  <si>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</si>
  <si>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</si>
  <si>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</si>
  <si>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</si>
  <si>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</si>
  <si>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</si>
  <si>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</si>
  <si>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</si>
  <si>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</si>
  <si>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</si>
  <si>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</si>
  <si>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</si>
  <si>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</si>
  <si>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</si>
  <si>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</si>
  <si>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</si>
  <si>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</si>
  <si>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</si>
  <si>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</si>
  <si>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</si>
  <si>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</si>
  <si>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</si>
  <si>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</si>
  <si>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</si>
  <si>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</si>
  <si>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</si>
  <si>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</si>
  <si>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</si>
  <si>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</si>
  <si>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</si>
  <si>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</si>
  <si>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</si>
  <si>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</si>
  <si>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</si>
  <si>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</si>
  <si>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</si>
  <si>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</si>
  <si>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</si>
  <si>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</si>
  <si>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</si>
  <si>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</si>
  <si>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</si>
  <si>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</si>
  <si>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</si>
  <si>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</si>
  <si>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</si>
  <si>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</si>
  <si>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</si>
  <si>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</si>
  <si>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</si>
  <si>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</si>
  <si>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</si>
  <si>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</si>
  <si>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</si>
  <si>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</si>
  <si>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</si>
  <si>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</si>
  <si>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</si>
  <si>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</si>
  <si>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</si>
  <si>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</si>
  <si>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</si>
  <si>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</si>
  <si>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</si>
  <si>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</si>
  <si>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</si>
  <si>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</si>
  <si>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</si>
  <si>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</si>
  <si>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</si>
  <si>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</si>
  <si>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</si>
  <si>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</si>
  <si>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</si>
  <si>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</si>
  <si>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</si>
  <si>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</si>
  <si>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</si>
  <si>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</si>
  <si>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</si>
  <si>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</si>
  <si>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</si>
  <si>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</si>
  <si>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</si>
  <si>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</si>
  <si>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</si>
  <si>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</si>
  <si>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</si>
  <si>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</si>
  <si>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</si>
  <si>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</si>
  <si>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</si>
  <si>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</si>
  <si>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</si>
  <si>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</si>
  <si>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</si>
  <si>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</si>
  <si>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</si>
  <si>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</si>
  <si>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</si>
  <si>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</si>
  <si>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</si>
  <si>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</si>
  <si>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</si>
  <si>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</si>
  <si>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</si>
  <si>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</si>
  <si>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</si>
  <si>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</si>
  <si>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</si>
  <si>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</si>
  <si>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</si>
  <si>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</si>
  <si>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</si>
  <si>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</si>
  <si>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</si>
  <si>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</si>
  <si>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</si>
  <si>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</si>
  <si>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</si>
  <si>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</si>
  <si>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</si>
  <si>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</si>
  <si>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</si>
  <si>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</si>
  <si>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</si>
  <si>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</si>
  <si>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</si>
  <si>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</si>
  <si>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</si>
  <si>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</si>
  <si>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</si>
  <si>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</si>
  <si>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</si>
  <si>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</si>
  <si>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</si>
  <si>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</si>
  <si>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</si>
  <si>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</si>
  <si>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</si>
  <si>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</si>
  <si>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</si>
  <si>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</si>
  <si>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</si>
  <si>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</si>
  <si>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</si>
  <si>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</si>
  <si>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</si>
  <si>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</si>
  <si>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</si>
  <si>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</si>
  <si>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</si>
  <si>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</si>
  <si>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</si>
  <si>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</si>
  <si>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</si>
  <si>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</si>
  <si>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</si>
  <si>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</si>
  <si>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</si>
  <si>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</si>
  <si>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</si>
  <si>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</si>
  <si>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</si>
  <si>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</si>
  <si>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</si>
  <si>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</si>
  <si>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</si>
  <si>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</si>
  <si>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</si>
  <si>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</si>
  <si>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</si>
  <si>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</si>
  <si>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</si>
  <si>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</si>
  <si>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</si>
  <si>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</si>
  <si>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</si>
  <si>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</si>
  <si>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</si>
  <si>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</si>
  <si>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</si>
  <si>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</si>
  <si>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</si>
  <si>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</si>
  <si>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</si>
  <si>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</si>
  <si>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</si>
  <si>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</si>
  <si>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</si>
  <si>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</si>
  <si>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</si>
  <si>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</si>
  <si>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</si>
  <si>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</si>
  <si>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</si>
  <si>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</si>
  <si>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</si>
  <si>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</si>
  <si>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</si>
  <si>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</si>
  <si>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</si>
  <si>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</si>
  <si>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</si>
  <si>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</si>
  <si>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</si>
  <si>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</si>
  <si>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</si>
  <si>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</si>
  <si>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</si>
  <si>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</si>
  <si>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</si>
  <si>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</si>
  <si>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</si>
  <si>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</si>
  <si>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</si>
  <si>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</si>
  <si>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</si>
  <si>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</si>
  <si>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</si>
  <si>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</si>
  <si>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</si>
  <si>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</si>
  <si>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</si>
  <si>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</si>
  <si>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</si>
  <si>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</si>
  <si>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</si>
  <si>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</si>
  <si>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</si>
  <si>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</si>
  <si>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</si>
  <si>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</si>
  <si>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</si>
  <si>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</si>
  <si>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</si>
  <si>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</si>
  <si>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</si>
  <si>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</si>
  <si>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</si>
  <si>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</si>
  <si>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</si>
  <si>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</si>
  <si>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</si>
  <si>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</si>
  <si>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</si>
  <si>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</si>
  <si>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</si>
  <si>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</si>
  <si>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</si>
  <si>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</si>
  <si>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</si>
  <si>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</si>
  <si>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</si>
  <si>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</si>
  <si>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</si>
  <si>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</si>
  <si>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</si>
  <si>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</si>
  <si>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</si>
  <si>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</si>
  <si>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</si>
  <si>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</si>
  <si>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</si>
  <si>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</si>
  <si>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</si>
  <si>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</si>
  <si>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</si>
  <si>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</si>
  <si>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</si>
  <si>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</si>
  <si>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</si>
  <si>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</si>
  <si>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</si>
  <si>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</si>
  <si>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</si>
  <si>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</si>
  <si>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</si>
  <si>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</si>
  <si>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</si>
  <si>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</si>
  <si>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</si>
  <si>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</si>
  <si>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</si>
  <si>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</si>
  <si>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</si>
  <si>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</si>
  <si>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</si>
  <si>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</si>
  <si>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</si>
  <si>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</si>
  <si>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</si>
  <si>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</si>
  <si>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</si>
  <si>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</si>
  <si>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</si>
  <si>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</si>
  <si>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</si>
  <si>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</si>
  <si>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</si>
  <si>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</si>
  <si>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</si>
  <si>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</si>
  <si>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</si>
  <si>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</si>
  <si>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</si>
  <si>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</si>
  <si>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</si>
  <si>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</si>
  <si>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</si>
  <si>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</si>
  <si>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</si>
  <si>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</si>
  <si>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</si>
  <si>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</si>
  <si>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</si>
  <si>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</si>
  <si>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</si>
  <si>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</si>
  <si>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</si>
  <si>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</si>
  <si>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</si>
  <si>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</si>
  <si>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</si>
  <si>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</si>
  <si>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</si>
  <si>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</si>
  <si>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</si>
  <si>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</si>
  <si>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</si>
  <si>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</si>
  <si>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</si>
  <si>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</si>
  <si>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</si>
  <si>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</si>
  <si>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</si>
  <si>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</si>
  <si>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</si>
  <si>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</si>
  <si>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</si>
  <si>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</si>
  <si>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</si>
  <si>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</si>
  <si>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</si>
  <si>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</si>
  <si>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</si>
  <si>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</si>
  <si>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</si>
  <si>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</si>
  <si>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</si>
  <si>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</si>
  <si>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</si>
  <si>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</si>
  <si>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</si>
  <si>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</si>
  <si>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</si>
  <si>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</si>
  <si>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</si>
  <si>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</si>
  <si>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</si>
  <si>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</si>
  <si>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</si>
  <si>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</si>
  <si>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</si>
  <si>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</si>
  <si>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</si>
  <si>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</si>
  <si>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</si>
  <si>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</si>
  <si>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</si>
  <si>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</si>
  <si>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</si>
  <si>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</si>
  <si>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</si>
  <si>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</si>
  <si>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</si>
  <si>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</si>
  <si>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</si>
  <si>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</si>
  <si>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</si>
  <si>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</si>
  <si>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</si>
  <si>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</si>
  <si>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</si>
  <si>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</si>
  <si>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</si>
  <si>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</si>
  <si>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</si>
  <si>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</si>
  <si>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</si>
  <si>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</si>
  <si>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</si>
  <si>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</si>
  <si>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</si>
  <si>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</si>
  <si>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</si>
  <si>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</si>
  <si>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</si>
  <si>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</si>
  <si>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</si>
  <si>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</si>
  <si>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</si>
  <si>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</si>
  <si>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</si>
  <si>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</si>
  <si>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</si>
  <si>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</si>
  <si>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</si>
  <si>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</si>
  <si>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</si>
  <si>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</si>
  <si>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</si>
  <si>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</si>
  <si>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</si>
  <si>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</si>
  <si>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</si>
  <si>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</si>
  <si>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</si>
  <si>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</si>
  <si>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</si>
  <si>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</si>
  <si>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</si>
  <si>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</si>
  <si>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</si>
  <si>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</si>
  <si>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</si>
  <si>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</si>
  <si>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</si>
  <si>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</si>
  <si>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</si>
  <si>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</si>
  <si>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</si>
  <si>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</si>
  <si>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</si>
  <si>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</si>
  <si>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</si>
  <si>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</si>
  <si>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</si>
  <si>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</si>
  <si>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</si>
  <si>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</si>
  <si>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</si>
  <si>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</si>
  <si>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</si>
  <si>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</si>
  <si>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</si>
  <si>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</si>
  <si>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</si>
  <si>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</si>
  <si>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</si>
  <si>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</si>
  <si>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</si>
  <si>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</si>
  <si>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</si>
  <si>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</si>
  <si>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</si>
  <si>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</si>
  <si>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</si>
  <si>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</si>
  <si>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</si>
  <si>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</si>
  <si>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</si>
  <si>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</si>
  <si>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</si>
  <si>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</si>
  <si>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</si>
  <si>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</si>
  <si>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</si>
  <si>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</si>
  <si>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</si>
  <si>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</si>
  <si>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</si>
  <si>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</si>
  <si>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</si>
  <si>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</si>
  <si>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</si>
  <si>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</si>
  <si>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</si>
  <si>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</si>
  <si>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</si>
  <si>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</si>
  <si>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</si>
  <si>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</si>
  <si>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</si>
  <si>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</si>
  <si>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</si>
  <si>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</si>
  <si>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</si>
  <si>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</si>
  <si>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</si>
  <si>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</si>
  <si>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</si>
  <si>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</si>
  <si>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</si>
  <si>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</si>
  <si>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</si>
  <si>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</si>
  <si>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</si>
  <si>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</si>
  <si>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</si>
  <si>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</si>
  <si>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</si>
  <si>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</si>
  <si>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</si>
  <si>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</si>
  <si>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</si>
  <si>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</si>
  <si>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</si>
  <si>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</si>
  <si>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</si>
  <si>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</si>
  <si>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</si>
  <si>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</si>
  <si>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</si>
  <si>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</si>
  <si>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</si>
  <si>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</si>
  <si>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</si>
  <si>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</si>
  <si>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</si>
  <si>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</si>
  <si>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</si>
  <si>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</si>
  <si>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</si>
  <si>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</si>
  <si>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</si>
  <si>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</si>
  <si>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</si>
  <si>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</si>
  <si>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</si>
  <si>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</si>
  <si>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</si>
  <si>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</si>
  <si>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</si>
  <si>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</si>
  <si>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</si>
  <si>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</si>
  <si>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</si>
  <si>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</si>
  <si>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</si>
  <si>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</si>
  <si>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</si>
  <si>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</si>
  <si>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</si>
  <si>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</si>
  <si>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</si>
  <si>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</si>
  <si>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</si>
  <si>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</si>
  <si>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</si>
  <si>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</si>
  <si>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</si>
  <si>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</si>
  <si>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</si>
  <si>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</si>
  <si>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</si>
  <si>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</si>
  <si>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</si>
  <si>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</si>
  <si>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</si>
  <si>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</si>
  <si>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</si>
  <si>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</si>
  <si>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</si>
  <si>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</si>
  <si>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</si>
  <si>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</si>
  <si>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</si>
  <si>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</si>
  <si>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</si>
  <si>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</si>
  <si>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</si>
  <si>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</si>
  <si>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</si>
  <si>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</si>
  <si>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</si>
  <si>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</si>
  <si>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</si>
  <si>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</si>
  <si>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</si>
  <si>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</si>
  <si>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</si>
  <si>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</si>
  <si>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</si>
  <si>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</si>
  <si>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</si>
  <si>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</si>
  <si>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</si>
  <si>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</si>
  <si>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</si>
  <si>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</si>
  <si>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</si>
  <si>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</si>
  <si>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</si>
  <si>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</si>
  <si>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</si>
  <si>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</si>
  <si>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</si>
  <si>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</si>
  <si>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</si>
  <si>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</si>
  <si>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</si>
  <si>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</si>
  <si>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</si>
  <si>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</si>
  <si>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</si>
  <si>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</si>
  <si>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</si>
  <si>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</si>
  <si>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</si>
  <si>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</si>
  <si>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</si>
  <si>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</si>
  <si>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</si>
  <si>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</si>
  <si>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</si>
  <si>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</si>
  <si>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</si>
  <si>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</si>
  <si>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</si>
  <si>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</si>
  <si>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</si>
  <si>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</si>
  <si>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</si>
  <si>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</si>
  <si>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</si>
  <si>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</si>
  <si>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</si>
  <si>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</si>
  <si>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</si>
  <si>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</si>
  <si>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</si>
  <si>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</si>
  <si>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</si>
  <si>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</si>
  <si>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</si>
  <si>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</si>
  <si>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</si>
  <si>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</si>
  <si>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</si>
  <si>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</si>
  <si>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</si>
  <si>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</si>
  <si>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</si>
  <si>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</si>
  <si>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</si>
  <si>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</si>
  <si>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</si>
  <si>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</si>
  <si>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</si>
  <si>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</si>
  <si>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</si>
  <si>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</si>
  <si>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</si>
  <si>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</si>
  <si>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</si>
  <si>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</si>
  <si>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</si>
  <si>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</si>
  <si>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</si>
  <si>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</si>
  <si>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</si>
  <si>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</si>
  <si>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</si>
  <si>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</si>
  <si>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</si>
  <si>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</si>
  <si>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</si>
  <si>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</si>
  <si>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</si>
  <si>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</si>
  <si>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</si>
  <si>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</si>
  <si>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</si>
  <si>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</si>
  <si>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</si>
  <si>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</si>
  <si>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</si>
  <si>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</si>
  <si>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</si>
  <si>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</si>
  <si>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</si>
  <si>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</si>
  <si>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</si>
  <si>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</si>
  <si>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</si>
  <si>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</si>
  <si>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</si>
  <si>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</si>
  <si>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</si>
  <si>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</si>
  <si>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</si>
  <si>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</si>
  <si>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</si>
  <si>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</si>
  <si>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</si>
  <si>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</si>
  <si>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</si>
  <si>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</si>
  <si>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</si>
  <si>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</si>
  <si>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</si>
  <si>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</si>
  <si>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</si>
  <si>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</si>
  <si>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</si>
  <si>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</si>
  <si>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</si>
  <si>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</si>
  <si>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</si>
  <si>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</si>
  <si>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</si>
  <si>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</si>
  <si>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</si>
  <si>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</si>
  <si>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</si>
  <si>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</si>
  <si>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</si>
  <si>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</si>
  <si>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</si>
  <si>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</si>
  <si>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</si>
  <si>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</si>
  <si>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</si>
  <si>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</si>
  <si>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</si>
  <si>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</si>
  <si>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</si>
  <si>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</si>
  <si>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</si>
  <si>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</si>
  <si>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</si>
  <si>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</si>
  <si>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</si>
  <si>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</si>
  <si>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</si>
  <si>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</si>
  <si>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</si>
  <si>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</si>
  <si>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</si>
  <si>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</si>
  <si>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</si>
  <si>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</si>
  <si>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</si>
  <si>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</si>
  <si>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</si>
  <si>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</si>
  <si>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</si>
  <si>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</si>
  <si>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</si>
  <si>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</si>
  <si>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</si>
  <si>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</si>
  <si>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</si>
  <si>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</si>
  <si>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</si>
  <si>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</si>
  <si>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</si>
  <si>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</si>
  <si>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</si>
  <si>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</si>
  <si>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</si>
  <si>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</si>
  <si>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</si>
  <si>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</si>
  <si>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</si>
  <si>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</si>
  <si>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</si>
  <si>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</si>
  <si>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</si>
  <si>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</si>
  <si>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</si>
  <si>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</si>
  <si>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</si>
  <si>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</si>
  <si>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</si>
  <si>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</si>
  <si>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</si>
  <si>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</si>
  <si>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</si>
  <si>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</si>
  <si>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</si>
  <si>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</si>
  <si>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</si>
  <si>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</si>
  <si>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</si>
  <si>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</si>
  <si>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</si>
  <si>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</si>
  <si>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</si>
  <si>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</si>
  <si>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</si>
  <si>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</si>
  <si>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</si>
  <si>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</si>
  <si>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</si>
  <si>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</si>
  <si>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</si>
  <si>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</si>
  <si>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</si>
  <si>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</si>
  <si>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</si>
  <si>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</si>
  <si>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</si>
  <si>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</si>
  <si>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</si>
  <si>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</si>
  <si>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</si>
  <si>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</si>
  <si>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</si>
  <si>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</si>
  <si>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</si>
  <si>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</si>
  <si>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</si>
  <si>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</si>
  <si>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</si>
  <si>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</si>
  <si>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</si>
  <si>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</si>
  <si>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</si>
  <si>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</si>
  <si>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</si>
  <si>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</si>
  <si>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</si>
  <si>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</si>
  <si>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</si>
  <si>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</si>
  <si>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</si>
  <si>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</si>
  <si>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</si>
  <si>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</si>
  <si>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</si>
  <si>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</si>
  <si>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</si>
  <si>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</si>
  <si>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</si>
  <si>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</si>
  <si>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</si>
  <si>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</si>
  <si>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</si>
  <si>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</si>
  <si>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</si>
  <si>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</si>
  <si>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</si>
  <si>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</si>
  <si>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</si>
  <si>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</si>
  <si>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</si>
  <si>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</si>
  <si>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</si>
  <si>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</si>
  <si>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</si>
  <si>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</si>
  <si>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</si>
  <si>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</si>
  <si>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</si>
  <si>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</si>
  <si>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</si>
  <si>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</si>
  <si>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</si>
  <si>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</si>
  <si>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</si>
  <si>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</si>
  <si>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</si>
  <si>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</si>
  <si>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</si>
  <si>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</si>
  <si>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</si>
  <si>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</si>
  <si>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</si>
  <si>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</si>
  <si>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</si>
  <si>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</si>
  <si>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</si>
  <si>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</si>
  <si>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</si>
  <si>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</si>
  <si>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</si>
  <si>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</si>
  <si>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</si>
  <si>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</si>
  <si>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</si>
  <si>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</si>
  <si>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</si>
  <si>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</si>
  <si>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</si>
  <si>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</si>
  <si>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</si>
  <si>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</si>
  <si>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</si>
  <si>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</si>
  <si>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</si>
  <si>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</si>
  <si>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</si>
  <si>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</si>
  <si>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</si>
  <si>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</si>
  <si>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</si>
  <si>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</si>
  <si>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</si>
  <si>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</si>
  <si>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</si>
  <si>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</si>
  <si>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</si>
  <si>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</si>
  <si>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</si>
  <si>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</si>
  <si>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</si>
  <si>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</si>
  <si>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</si>
  <si>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</si>
  <si>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</si>
  <si>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</si>
  <si>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</si>
  <si>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</si>
  <si>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</si>
  <si>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</si>
  <si>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</si>
  <si>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</si>
  <si>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</si>
  <si>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</si>
  <si>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</si>
  <si>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</si>
  <si>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</si>
  <si>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</si>
  <si>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</si>
  <si>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</si>
  <si>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</si>
  <si>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</si>
  <si>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</si>
  <si>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</si>
  <si>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</si>
  <si>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</si>
  <si>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</si>
  <si>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</si>
  <si>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</si>
  <si>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</si>
  <si>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</si>
  <si>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</si>
  <si>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</si>
  <si>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</si>
  <si>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</si>
  <si>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</si>
  <si>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</si>
  <si>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</si>
  <si>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</si>
  <si>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</si>
  <si>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</si>
  <si>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</si>
  <si>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</si>
  <si>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</si>
  <si>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</si>
  <si>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</si>
  <si>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</si>
  <si>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</si>
  <si>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</si>
  <si>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</si>
  <si>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</si>
  <si>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</si>
  <si>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</si>
  <si>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</si>
  <si>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</si>
  <si>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</si>
  <si>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</si>
  <si>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</si>
  <si>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</si>
  <si>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</si>
  <si>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</si>
  <si>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</si>
  <si>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</si>
  <si>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</si>
  <si>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</si>
  <si>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</si>
  <si>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</si>
  <si>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</si>
  <si>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</si>
  <si>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</si>
  <si>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</si>
  <si>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</si>
  <si>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</si>
  <si>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</si>
  <si>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</si>
  <si>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</si>
  <si>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</si>
  <si>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</si>
  <si>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</si>
  <si>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</si>
  <si>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</si>
  <si>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</si>
  <si>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</si>
  <si>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</si>
  <si>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</si>
  <si>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</si>
  <si>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</si>
  <si>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</si>
  <si>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</si>
  <si>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</si>
  <si>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</si>
  <si>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</si>
  <si>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</si>
  <si>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</si>
  <si>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</si>
  <si>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</si>
  <si>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</si>
  <si>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</si>
  <si>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</si>
  <si>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</si>
  <si>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</si>
  <si>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</si>
  <si>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</si>
  <si>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</si>
  <si>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</si>
  <si>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</si>
  <si>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</si>
  <si>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</si>
  <si>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</si>
  <si>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</si>
  <si>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</si>
  <si>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</si>
  <si>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</si>
  <si>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</si>
  <si>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</si>
  <si>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</si>
  <si>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</si>
  <si>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</si>
  <si>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</si>
  <si>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</si>
  <si>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</si>
  <si>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</si>
  <si>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</si>
  <si>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</si>
  <si>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</si>
  <si>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</si>
  <si>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</si>
  <si>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</si>
  <si>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</si>
  <si>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</si>
  <si>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</si>
  <si>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</si>
  <si>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</si>
  <si>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</si>
  <si>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</si>
  <si>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</si>
  <si>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</si>
  <si>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</si>
  <si>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</si>
  <si>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</si>
  <si>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</si>
  <si>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</si>
  <si>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</si>
  <si>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</si>
  <si>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</si>
  <si>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</si>
  <si>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</si>
  <si>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</si>
  <si>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</si>
  <si>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</si>
  <si>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</si>
  <si>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</si>
  <si>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</si>
  <si>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</si>
  <si>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</si>
  <si>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</si>
  <si>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</si>
  <si>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</si>
  <si>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</si>
  <si>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</si>
  <si>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</si>
  <si>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</si>
  <si>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</si>
  <si>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</si>
  <si>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</si>
  <si>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</si>
  <si>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</si>
  <si>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</si>
  <si>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</si>
  <si>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</si>
  <si>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</si>
  <si>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</si>
  <si>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</si>
  <si>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</si>
  <si>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</si>
  <si>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</si>
  <si>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</si>
  <si>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</si>
  <si>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</si>
  <si>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</si>
  <si>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</si>
  <si>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</si>
  <si>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</si>
  <si>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</si>
  <si>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</si>
  <si>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</si>
  <si>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</si>
  <si>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</si>
  <si>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</si>
  <si>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</si>
  <si>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</si>
  <si>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</si>
  <si>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</si>
  <si>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</si>
  <si>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</si>
  <si>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</si>
  <si>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</si>
  <si>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</si>
  <si>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</si>
  <si>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</si>
  <si>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</si>
  <si>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</si>
  <si>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</si>
  <si>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</si>
  <si>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</si>
  <si>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</si>
  <si>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</si>
  <si>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</si>
  <si>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</si>
  <si>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</si>
  <si>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</si>
  <si>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</si>
  <si>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</si>
  <si>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</si>
  <si>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</si>
  <si>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</si>
  <si>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</si>
  <si>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</si>
  <si>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</si>
  <si>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</si>
  <si>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</si>
  <si>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</si>
  <si>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</si>
  <si>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</si>
  <si>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</si>
  <si>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</si>
  <si>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</si>
  <si>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</si>
  <si>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</si>
  <si>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</si>
  <si>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</si>
  <si>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</si>
  <si>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</si>
  <si>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</si>
  <si>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</si>
  <si>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</si>
  <si>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</si>
  <si>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</si>
  <si>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</si>
  <si>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</si>
  <si>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</si>
  <si>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</si>
  <si>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</si>
  <si>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</si>
  <si>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</si>
  <si>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</si>
  <si>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</si>
  <si>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</si>
  <si>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</si>
  <si>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</si>
  <si>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</si>
  <si>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</si>
  <si>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</si>
  <si>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</si>
  <si>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</si>
  <si>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</si>
  <si>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</si>
  <si>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</si>
  <si>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</si>
  <si>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</si>
  <si>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</si>
  <si>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</si>
  <si>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</si>
  <si>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</si>
  <si>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</si>
  <si>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</si>
  <si>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</si>
  <si>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</si>
  <si>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</si>
  <si>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</si>
  <si>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</si>
  <si>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</si>
  <si>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</si>
  <si>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</si>
  <si>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</si>
  <si>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</si>
  <si>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</si>
  <si>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</si>
  <si>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</si>
  <si>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</si>
  <si>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</si>
  <si>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</si>
  <si>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</si>
  <si>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</si>
  <si>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</si>
  <si>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</si>
  <si>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</si>
  <si>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</si>
  <si>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</si>
  <si>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</si>
  <si>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</si>
  <si>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</si>
  <si>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</si>
  <si>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</si>
  <si>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</si>
  <si>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</si>
  <si>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</si>
  <si>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</si>
  <si>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</si>
  <si>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</si>
  <si>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</si>
  <si>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</si>
  <si>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</si>
  <si>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</si>
  <si>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</si>
  <si>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</si>
  <si>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</si>
  <si>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</si>
  <si>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</si>
  <si>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</si>
  <si>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</si>
  <si>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</si>
  <si>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</si>
  <si>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</si>
  <si>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</si>
  <si>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</si>
  <si>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</si>
  <si>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</si>
  <si>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</si>
  <si>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</si>
  <si>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</si>
  <si>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</si>
  <si>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</si>
  <si>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</si>
  <si>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</si>
  <si>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</si>
  <si>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</si>
  <si>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</si>
  <si>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</si>
  <si>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</si>
  <si>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</si>
  <si>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</si>
  <si>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</si>
  <si>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</si>
  <si>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</si>
  <si>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</si>
  <si>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</si>
  <si>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</si>
  <si>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</si>
  <si>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</si>
  <si>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</si>
  <si>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</si>
  <si>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</si>
  <si>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</si>
  <si>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</si>
  <si>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</si>
  <si>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</si>
  <si>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</si>
  <si>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</si>
  <si>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</si>
  <si>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</si>
  <si>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</si>
  <si>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</si>
  <si>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</si>
  <si>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</si>
  <si>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</si>
  <si>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</si>
  <si>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</si>
  <si>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</si>
  <si>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</si>
  <si>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</si>
  <si>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</si>
  <si>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</si>
  <si>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</si>
  <si>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</si>
  <si>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</si>
  <si>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</si>
  <si>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</si>
  <si>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</si>
  <si>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</si>
  <si>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</si>
  <si>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</si>
  <si>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</si>
  <si>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</si>
  <si>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</si>
  <si>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</si>
  <si>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</si>
  <si>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</si>
  <si>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</si>
  <si>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</si>
  <si>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</si>
  <si>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</si>
  <si>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</si>
  <si>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</si>
  <si>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</si>
  <si>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</si>
  <si>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</si>
  <si>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</si>
  <si>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</si>
  <si>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</si>
  <si>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</si>
  <si>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</si>
  <si>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</si>
  <si>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</si>
  <si>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</si>
  <si>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</si>
  <si>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</si>
  <si>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</si>
  <si>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</si>
  <si>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</si>
  <si>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</si>
  <si>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</si>
  <si>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</si>
  <si>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</si>
  <si>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</si>
  <si>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</si>
  <si>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</si>
  <si>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</si>
  <si>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</si>
  <si>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</si>
  <si>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</si>
  <si>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</si>
  <si>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</si>
  <si>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</si>
  <si>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</si>
  <si>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</si>
  <si>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</si>
  <si>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</si>
  <si>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</si>
  <si>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</si>
  <si>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</si>
  <si>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</si>
  <si>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</si>
  <si>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</si>
  <si>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</si>
  <si>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</si>
  <si>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</si>
  <si>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</si>
  <si>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</si>
  <si>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</si>
  <si>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</si>
  <si>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</si>
  <si>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</si>
  <si>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</si>
  <si>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</si>
  <si>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</si>
  <si>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</si>
  <si>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</si>
  <si>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</si>
  <si>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</si>
  <si>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</si>
  <si>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</si>
  <si>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</si>
  <si>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</si>
  <si>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</si>
  <si>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</si>
  <si>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</si>
  <si>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</si>
  <si>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</si>
  <si>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</si>
  <si>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</si>
  <si>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</si>
  <si>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</si>
  <si>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</si>
  <si>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</si>
  <si>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</si>
  <si>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</si>
  <si>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</si>
  <si>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</si>
  <si>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</si>
  <si>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</si>
  <si>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</si>
  <si>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</si>
  <si>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</si>
  <si>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</si>
  <si>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</si>
  <si>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</si>
  <si>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</si>
  <si>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</si>
  <si>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</si>
  <si>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</si>
  <si>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</si>
  <si>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</si>
  <si>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</si>
  <si>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</si>
  <si>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</si>
  <si>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</si>
  <si>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</si>
  <si>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</si>
  <si>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</si>
  <si>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</si>
  <si>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</si>
  <si>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</si>
  <si>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</si>
  <si>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</si>
  <si>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</si>
  <si>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</si>
  <si>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</si>
  <si>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</si>
  <si>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</si>
  <si>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</si>
  <si>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</si>
  <si>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</si>
  <si>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</si>
  <si>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</si>
  <si>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</si>
  <si>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</si>
  <si>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</si>
  <si>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</si>
  <si>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</si>
  <si>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</si>
  <si>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</si>
  <si>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</si>
  <si>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</si>
  <si>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</si>
  <si>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</si>
  <si>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</si>
  <si>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</si>
  <si>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</si>
  <si>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</si>
  <si>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</si>
  <si>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</si>
  <si>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</si>
  <si>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</si>
  <si>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</si>
  <si>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</si>
  <si>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</si>
  <si>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</si>
  <si>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</si>
  <si>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</si>
  <si>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</si>
  <si>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</si>
  <si>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</si>
  <si>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</si>
  <si>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</si>
  <si>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</si>
  <si>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</si>
  <si>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</si>
  <si>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</si>
  <si>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</si>
  <si>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</si>
  <si>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</si>
  <si>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</si>
  <si>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</si>
  <si>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</si>
  <si>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</si>
  <si>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</si>
  <si>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</si>
  <si>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</si>
  <si>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</si>
  <si>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</si>
  <si>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</si>
  <si>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</si>
  <si>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</si>
  <si>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</si>
  <si>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</si>
  <si>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</si>
  <si>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</si>
  <si>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</si>
  <si>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</si>
  <si>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</si>
  <si>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</si>
  <si>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</si>
  <si>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</si>
  <si>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</si>
  <si>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</si>
  <si>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</si>
  <si>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</si>
  <si>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</si>
  <si>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</si>
  <si>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</si>
  <si>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</si>
  <si>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</si>
  <si>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</si>
  <si>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</si>
  <si>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</si>
  <si>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</si>
  <si>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</si>
  <si>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</si>
  <si>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</si>
  <si>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</si>
  <si>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</si>
  <si>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</si>
  <si>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</si>
  <si>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</si>
  <si>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</si>
  <si>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</si>
  <si>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</si>
  <si>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</si>
  <si>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</si>
  <si>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</si>
  <si>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</si>
  <si>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</si>
  <si>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</si>
  <si>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</si>
  <si>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</si>
  <si>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</si>
  <si>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</si>
  <si>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</si>
  <si>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</si>
  <si>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</si>
  <si>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</si>
  <si>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</si>
  <si>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</si>
  <si>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</si>
  <si>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</si>
  <si>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</si>
  <si>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</si>
  <si>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</si>
  <si>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</si>
  <si>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</si>
  <si>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</si>
  <si>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</si>
  <si>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</si>
  <si>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</si>
  <si>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</si>
  <si>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</si>
  <si>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</si>
  <si>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</si>
  <si>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</si>
  <si>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</si>
  <si>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</si>
  <si>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</si>
  <si>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</si>
  <si>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</si>
  <si>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</si>
  <si>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</si>
  <si>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</si>
  <si>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</si>
  <si>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</si>
  <si>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</si>
  <si>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</si>
  <si>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</si>
  <si>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</si>
  <si>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</si>
  <si>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</si>
  <si>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</si>
  <si>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</si>
  <si>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</si>
  <si>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</si>
  <si>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</si>
  <si>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</si>
  <si>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</si>
  <si>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</si>
  <si>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</si>
  <si>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</si>
  <si>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</si>
  <si>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</si>
  <si>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</si>
  <si>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</si>
  <si>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</si>
  <si>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</si>
  <si>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</si>
  <si>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</si>
  <si>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</si>
  <si>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</si>
  <si>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</si>
  <si>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</si>
  <si>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</si>
  <si>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</si>
  <si>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</si>
  <si>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</si>
  <si>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</si>
  <si>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</si>
  <si>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</si>
  <si>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</si>
  <si>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</si>
  <si>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</si>
  <si>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</si>
  <si>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</si>
  <si>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</si>
  <si>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</si>
  <si>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</si>
  <si>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</si>
  <si>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</si>
  <si>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</si>
  <si>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</si>
  <si>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</si>
  <si>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</si>
  <si>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</si>
  <si>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</si>
  <si>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</si>
  <si>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</si>
  <si>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</si>
  <si>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</si>
  <si>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</si>
  <si>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</si>
  <si>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</si>
  <si>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</si>
  <si>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</si>
  <si>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</si>
  <si>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</si>
  <si>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</si>
  <si>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</si>
  <si>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</si>
  <si>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</si>
  <si>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</si>
  <si>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</si>
  <si>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</si>
  <si>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</si>
  <si>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</si>
  <si>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</si>
  <si>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</si>
  <si>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</si>
  <si>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</si>
  <si>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</si>
  <si>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</si>
  <si>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</si>
  <si>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</si>
  <si>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</si>
  <si>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</si>
  <si>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</si>
  <si>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</si>
  <si>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</si>
  <si>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</si>
  <si>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</si>
  <si>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</si>
  <si>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</si>
  <si>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</si>
  <si>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</si>
  <si>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</si>
  <si>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</si>
  <si>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</si>
  <si>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</si>
  <si>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</si>
  <si>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</si>
  <si>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</si>
  <si>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</si>
  <si>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</si>
  <si>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</si>
  <si>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</si>
  <si>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</si>
  <si>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</si>
  <si>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</si>
  <si>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</si>
  <si>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</si>
  <si>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</si>
  <si>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</si>
  <si>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</si>
  <si>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</si>
  <si>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</si>
  <si>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</si>
  <si>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</si>
  <si>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</si>
  <si>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</si>
  <si>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</si>
  <si>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</si>
  <si>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</si>
  <si>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</si>
  <si>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</si>
  <si>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</si>
  <si>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</si>
  <si>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</si>
  <si>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</si>
  <si>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</si>
  <si>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</si>
  <si>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</si>
  <si>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</si>
  <si>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</si>
  <si>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</si>
  <si>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</si>
  <si>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</si>
  <si>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</si>
  <si>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</si>
  <si>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</si>
  <si>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</si>
  <si>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</si>
  <si>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</si>
  <si>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</si>
  <si>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</si>
  <si>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</si>
  <si>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</si>
  <si>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</si>
  <si>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</si>
  <si>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</si>
  <si>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</si>
  <si>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</si>
  <si>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</si>
  <si>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</si>
  <si>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</si>
  <si>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</si>
  <si>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</si>
  <si>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</si>
  <si>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</si>
  <si>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</si>
  <si>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</si>
  <si>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</si>
  <si>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</si>
  <si>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</si>
  <si>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</si>
  <si>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</si>
  <si>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</si>
  <si>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</si>
  <si>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</si>
  <si>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</si>
  <si>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</si>
  <si>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</si>
  <si>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</si>
  <si>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</si>
  <si>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</si>
  <si>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</si>
  <si>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</si>
  <si>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</si>
  <si>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</si>
  <si>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</si>
  <si>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</si>
  <si>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</si>
  <si>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</si>
  <si>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</si>
  <si>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</si>
  <si>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</si>
  <si>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</si>
  <si>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</si>
  <si>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</si>
  <si>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</si>
  <si>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</si>
  <si>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</si>
  <si>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</si>
  <si>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</si>
  <si>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</si>
  <si>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</si>
  <si>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</si>
  <si>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</si>
  <si>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</si>
  <si>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</si>
  <si>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</si>
  <si>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</si>
  <si>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</si>
  <si>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</si>
  <si>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</si>
  <si>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</si>
  <si>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</si>
  <si>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</si>
  <si>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</si>
  <si>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</si>
  <si>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</si>
  <si>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</si>
  <si>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</si>
  <si>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</si>
  <si>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</si>
  <si>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</si>
  <si>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</si>
  <si>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</si>
  <si>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</si>
  <si>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</si>
  <si>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</si>
  <si>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</si>
  <si>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</si>
  <si>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</si>
  <si>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</si>
  <si>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</si>
  <si>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</si>
  <si>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</si>
  <si>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</si>
  <si>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</si>
  <si>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</si>
  <si>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</si>
  <si>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</si>
  <si>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</si>
  <si>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</si>
  <si>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</si>
  <si>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</si>
  <si>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</si>
  <si>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</si>
  <si>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</si>
  <si>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</si>
  <si>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</si>
  <si>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</si>
  <si>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</si>
  <si>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</si>
  <si>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</si>
  <si>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</si>
  <si>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</si>
  <si>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</si>
  <si>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</si>
  <si>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</si>
  <si>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</si>
  <si>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</si>
  <si>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</si>
  <si>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</si>
  <si>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</si>
  <si>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</si>
  <si>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</si>
  <si>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</si>
  <si>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</si>
  <si>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</si>
  <si>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</si>
  <si>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</si>
  <si>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</si>
  <si>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</si>
  <si>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</si>
  <si>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</si>
  <si>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</si>
  <si>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</si>
  <si>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</si>
  <si>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</si>
  <si>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</si>
  <si>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</si>
  <si>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</si>
  <si>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</si>
  <si>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</si>
  <si>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</si>
  <si>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</si>
  <si>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</si>
  <si>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</si>
  <si>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</si>
  <si>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</si>
  <si>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</si>
  <si>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</si>
  <si>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</si>
  <si>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</si>
  <si>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</si>
  <si>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</si>
  <si>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</si>
  <si>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</si>
  <si>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</si>
  <si>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</si>
  <si>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</si>
  <si>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</si>
  <si>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</si>
  <si>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</si>
  <si>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</si>
  <si>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</si>
  <si>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</si>
  <si>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</si>
  <si>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</si>
  <si>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</si>
  <si>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</si>
  <si>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</si>
  <si>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</si>
  <si>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</si>
  <si>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</si>
  <si>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</si>
  <si>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</si>
  <si>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</si>
  <si>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</si>
  <si>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</si>
  <si>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</si>
  <si>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</si>
  <si>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</si>
  <si>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</si>
  <si>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</si>
  <si>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</si>
  <si>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</si>
  <si>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</si>
  <si>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</si>
  <si>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</si>
  <si>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</si>
  <si>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</si>
  <si>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</si>
  <si>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</si>
  <si>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</si>
  <si>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</si>
  <si>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</si>
  <si>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</si>
  <si>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</si>
  <si>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</si>
  <si>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</si>
  <si>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</si>
  <si>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</si>
  <si>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</si>
  <si>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</si>
  <si>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</si>
  <si>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</si>
  <si>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</si>
  <si>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</si>
  <si>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</si>
  <si>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</si>
  <si>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</si>
  <si>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</si>
  <si>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</si>
  <si>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</si>
  <si>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</si>
  <si>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</si>
  <si>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</si>
  <si>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</si>
  <si>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</si>
  <si>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</si>
  <si>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</si>
  <si>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</si>
  <si>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</si>
  <si>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</si>
  <si>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</si>
  <si>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</si>
  <si>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</si>
  <si>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</si>
  <si>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</si>
  <si>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</si>
  <si>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</si>
  <si>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</si>
  <si>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</si>
  <si>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</si>
  <si>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</si>
  <si>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</si>
  <si>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</si>
  <si>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</si>
  <si>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</si>
  <si>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</si>
  <si>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</si>
  <si>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</si>
  <si>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</si>
  <si>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</si>
  <si>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</si>
  <si>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</si>
  <si>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</si>
  <si>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</si>
  <si>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</si>
  <si>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</si>
  <si>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</si>
  <si>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</si>
  <si>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</si>
  <si>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</si>
  <si>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</si>
  <si>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</si>
  <si>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</si>
  <si>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</si>
  <si>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</si>
  <si>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</si>
  <si>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</si>
  <si>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</si>
  <si>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</si>
  <si>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</si>
  <si>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</si>
  <si>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</si>
  <si>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</si>
  <si>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</si>
  <si>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</si>
  <si>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</si>
  <si>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</si>
  <si>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</si>
  <si>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</si>
  <si>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</si>
  <si>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</si>
  <si>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</si>
  <si>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</si>
  <si>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</si>
  <si>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</si>
  <si>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</si>
  <si>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</si>
  <si>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</si>
  <si>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</si>
  <si>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</si>
  <si>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</si>
  <si>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</si>
  <si>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</si>
  <si>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</si>
  <si>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</si>
  <si>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</si>
  <si>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</si>
  <si>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</si>
  <si>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</si>
  <si>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</si>
  <si>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</si>
  <si>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</si>
  <si>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</si>
  <si>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</si>
  <si>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</si>
  <si>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</si>
  <si>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</si>
  <si>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</si>
  <si>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</si>
  <si>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</si>
  <si>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</si>
  <si>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</si>
  <si>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</si>
  <si>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</si>
  <si>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</si>
  <si>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</si>
  <si>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</si>
  <si>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</si>
  <si>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</si>
  <si>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</si>
  <si>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</si>
  <si>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</si>
  <si>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</si>
  <si>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</si>
  <si>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</si>
  <si>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</si>
  <si>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</si>
  <si>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</si>
  <si>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</si>
  <si>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</si>
  <si>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</si>
  <si>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</si>
  <si>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</si>
  <si>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</si>
  <si>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</si>
  <si>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</si>
  <si>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</si>
  <si>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</si>
  <si>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</si>
  <si>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</si>
  <si>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</si>
  <si>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</si>
  <si>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</si>
  <si>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</si>
  <si>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</si>
  <si>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</si>
  <si>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</si>
  <si>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</si>
  <si>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</si>
  <si>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</si>
  <si>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</si>
  <si>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</si>
  <si>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</si>
  <si>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</si>
  <si>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</si>
  <si>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</si>
  <si>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</si>
  <si>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</si>
  <si>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</si>
  <si>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</si>
  <si>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</si>
  <si>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</si>
  <si>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</si>
  <si>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</si>
  <si>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</si>
  <si>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</si>
  <si>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</si>
  <si>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</si>
  <si>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</si>
  <si>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</si>
  <si>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</si>
  <si>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</si>
  <si>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</si>
  <si>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</si>
  <si>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</si>
  <si>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</si>
  <si>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</si>
  <si>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</si>
  <si>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</si>
  <si>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</si>
  <si>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</si>
  <si>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</si>
  <si>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</si>
  <si>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</si>
  <si>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</si>
  <si>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</si>
  <si>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</si>
  <si>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</si>
  <si>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</si>
  <si>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</si>
  <si>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</si>
  <si>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</si>
  <si>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</si>
  <si>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</si>
  <si>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</si>
  <si>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</si>
  <si>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</si>
  <si>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</si>
  <si>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</si>
  <si>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</si>
  <si>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</si>
  <si>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</si>
  <si>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</si>
  <si>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</si>
  <si>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</si>
  <si>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</si>
  <si>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</si>
  <si>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</si>
  <si>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</si>
  <si>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</si>
  <si>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</si>
  <si>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</si>
  <si>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</si>
  <si>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</si>
  <si>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</si>
  <si>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</si>
  <si>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</si>
  <si>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</si>
  <si>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</si>
  <si>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</si>
  <si>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</si>
  <si>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</si>
  <si>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</si>
  <si>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</si>
  <si>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</si>
  <si>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</si>
  <si>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</si>
  <si>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</si>
  <si>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</si>
  <si>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</si>
  <si>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</si>
  <si>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</si>
  <si>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</si>
  <si>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</si>
  <si>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</si>
  <si>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</si>
  <si>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</si>
  <si>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</si>
  <si>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</si>
  <si>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</si>
  <si>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</si>
  <si>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</si>
  <si>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</si>
  <si>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</si>
  <si>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</si>
  <si>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</si>
  <si>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</si>
  <si>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</si>
  <si>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</si>
  <si>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</si>
  <si>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</si>
  <si>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</si>
  <si>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</si>
  <si>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</si>
  <si>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</si>
  <si>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</si>
  <si>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</si>
  <si>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</si>
  <si>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</si>
  <si>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</si>
  <si>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</si>
  <si>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</si>
  <si>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</si>
  <si>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</si>
  <si>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</si>
  <si>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</si>
  <si>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</si>
  <si>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</si>
  <si>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</si>
  <si>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</si>
  <si>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</si>
  <si>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</si>
  <si>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</si>
  <si>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</si>
  <si>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</si>
  <si>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</si>
  <si>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</si>
  <si>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</si>
  <si>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</si>
  <si>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</si>
  <si>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</si>
  <si>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</si>
  <si>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</si>
  <si>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</si>
  <si>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</si>
  <si>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</si>
  <si>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</si>
  <si>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</si>
  <si>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</si>
  <si>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</si>
  <si>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</si>
  <si>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</si>
  <si>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</si>
  <si>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</si>
  <si>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</si>
  <si>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</si>
  <si>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</si>
  <si>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</si>
  <si>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</si>
  <si>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</si>
  <si>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</si>
  <si>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</si>
  <si>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</si>
  <si>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</si>
  <si>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</si>
  <si>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</si>
  <si>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</si>
  <si>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</si>
  <si>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</si>
  <si>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</si>
  <si>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</si>
  <si>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</si>
  <si>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</si>
  <si>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</si>
  <si>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</si>
  <si>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</si>
  <si>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</si>
  <si>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</si>
  <si>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</si>
  <si>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</si>
  <si>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</si>
  <si>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</si>
  <si>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</si>
  <si>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</si>
  <si>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</si>
  <si>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</si>
  <si>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</si>
  <si>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</si>
  <si>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</si>
  <si>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</si>
  <si>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</si>
  <si>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</si>
  <si>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</si>
  <si>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</si>
  <si>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</si>
  <si>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</si>
  <si>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</si>
  <si>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</si>
  <si>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</si>
  <si>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</si>
  <si>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</si>
  <si>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</si>
  <si>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</si>
  <si>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</si>
  <si>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</si>
  <si>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</si>
  <si>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</si>
  <si>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</si>
  <si>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</si>
  <si>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</si>
  <si>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</si>
  <si>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</si>
  <si>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</si>
  <si>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</si>
  <si>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</si>
  <si>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</si>
  <si>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</si>
  <si>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</si>
  <si>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</si>
  <si>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</si>
  <si>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</si>
  <si>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</si>
  <si>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</si>
  <si>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</si>
  <si>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</si>
  <si>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</si>
  <si>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</si>
  <si>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</si>
  <si>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</si>
  <si>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</si>
  <si>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</si>
  <si>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</si>
  <si>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</si>
  <si>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</si>
  <si>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</si>
  <si>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</si>
  <si>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</si>
  <si>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</si>
  <si>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</si>
  <si>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</si>
  <si>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</si>
  <si>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</si>
  <si>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</si>
  <si>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</si>
  <si>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</si>
  <si>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</si>
  <si>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</si>
  <si>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</si>
  <si>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</si>
  <si>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</si>
  <si>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</si>
  <si>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</si>
  <si>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</si>
  <si>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</si>
  <si>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</si>
  <si>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</si>
  <si>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</si>
  <si>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</si>
  <si>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</si>
  <si>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</si>
  <si>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</si>
  <si>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</si>
  <si>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</si>
  <si>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</si>
  <si>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</si>
  <si>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</si>
  <si>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</si>
  <si>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</si>
  <si>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</si>
  <si>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</si>
  <si>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</si>
  <si>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</si>
  <si>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</si>
  <si>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</si>
  <si>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</si>
  <si>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</si>
  <si>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</si>
  <si>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</si>
  <si>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</si>
  <si>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</si>
  <si>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</si>
  <si>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</si>
  <si>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</si>
  <si>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</si>
  <si>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</si>
  <si>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</si>
  <si>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</si>
  <si>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</si>
  <si>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</si>
  <si>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</si>
  <si>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</si>
  <si>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</si>
  <si>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</si>
  <si>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</si>
  <si>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</si>
  <si>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</si>
  <si>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</si>
  <si>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</si>
  <si>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</si>
  <si>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</si>
  <si>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</si>
  <si>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</si>
  <si>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</si>
  <si>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</si>
  <si>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</si>
  <si>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</si>
  <si>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</si>
  <si>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</si>
  <si>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</si>
  <si>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</si>
  <si>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</si>
  <si>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</si>
  <si>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</si>
  <si>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</si>
  <si>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</si>
  <si>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</si>
  <si>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</si>
  <si>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</si>
  <si>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</si>
  <si>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</si>
  <si>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</si>
  <si>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</si>
  <si>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</si>
  <si>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</si>
  <si>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</si>
  <si>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</si>
  <si>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</si>
  <si>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</si>
  <si>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</si>
  <si>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</si>
  <si>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</si>
  <si>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</si>
  <si>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</si>
  <si>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</si>
  <si>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</si>
  <si>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</si>
  <si>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</si>
  <si>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</si>
  <si>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</si>
  <si>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</si>
  <si>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</si>
  <si>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</si>
  <si>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</si>
  <si>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</si>
  <si>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</si>
  <si>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</si>
  <si>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</si>
  <si>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</si>
  <si>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</si>
  <si>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</si>
  <si>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</si>
  <si>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</si>
  <si>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</si>
  <si>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</si>
  <si>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</si>
  <si>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</si>
  <si>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</si>
  <si>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</si>
  <si>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</si>
  <si>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</si>
  <si>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</si>
  <si>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</si>
  <si>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</si>
  <si>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</si>
  <si>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</si>
  <si>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</si>
  <si>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</si>
  <si>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</si>
  <si>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</si>
  <si>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</si>
  <si>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</si>
  <si>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</si>
  <si>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</si>
  <si>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</si>
  <si>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</si>
  <si>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</si>
  <si>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</si>
  <si>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</si>
  <si>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</si>
  <si>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</si>
  <si>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</si>
  <si>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</si>
  <si>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</si>
  <si>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</si>
  <si>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</si>
  <si>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</si>
  <si>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</si>
  <si>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</si>
  <si>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</si>
  <si>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</si>
  <si>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</si>
  <si>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</si>
  <si>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</si>
  <si>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</si>
  <si>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</si>
  <si>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</si>
  <si>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</si>
  <si>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</si>
  <si>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</si>
  <si>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</si>
  <si>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</si>
  <si>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</si>
  <si>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</si>
  <si>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</si>
  <si>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</si>
  <si>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</si>
  <si>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</si>
  <si>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</si>
  <si>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</si>
  <si>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</si>
  <si>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</si>
  <si>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</si>
  <si>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</si>
  <si>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</si>
  <si>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</si>
  <si>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</si>
  <si>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</si>
  <si>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</si>
  <si>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</si>
  <si>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</si>
  <si>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</si>
  <si>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</si>
  <si>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</si>
  <si>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</si>
  <si>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</si>
  <si>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</si>
  <si>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</si>
  <si>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</si>
  <si>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</si>
  <si>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</si>
  <si>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</si>
  <si>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</si>
  <si>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</si>
  <si>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</si>
  <si>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</si>
  <si>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</si>
  <si>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</si>
  <si>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</si>
  <si>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</si>
  <si>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</si>
  <si>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</si>
  <si>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</si>
  <si>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</si>
  <si>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</si>
  <si>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</si>
  <si>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</si>
  <si>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</si>
  <si>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</si>
  <si>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</si>
  <si>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</si>
  <si>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</si>
  <si>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</si>
  <si>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</si>
  <si>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</si>
  <si>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</si>
  <si>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</si>
  <si>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</si>
  <si>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</si>
  <si>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</si>
  <si>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</si>
  <si>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</si>
  <si>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</si>
  <si>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</si>
  <si>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</si>
  <si>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</si>
  <si>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</si>
  <si>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</si>
  <si>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</si>
  <si>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</si>
  <si>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</si>
  <si>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</si>
  <si>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</si>
  <si>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</si>
  <si>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</si>
  <si>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</si>
  <si>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</si>
  <si>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</si>
  <si>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</si>
  <si>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</si>
  <si>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</si>
  <si>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</si>
  <si>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</si>
  <si>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</si>
  <si>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</si>
  <si>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</si>
  <si>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</si>
  <si>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</si>
  <si>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</si>
  <si>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</si>
  <si>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</si>
  <si>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</si>
  <si>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</si>
  <si>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</si>
  <si>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</si>
  <si>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</si>
  <si>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</si>
  <si>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</si>
  <si>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</si>
  <si>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</si>
  <si>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</si>
  <si>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</si>
  <si>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</si>
  <si>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</si>
  <si>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</si>
  <si>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</si>
  <si>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</si>
  <si>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</si>
  <si>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</si>
  <si>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</si>
  <si>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</si>
  <si>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</si>
  <si>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</si>
  <si>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</si>
  <si>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</si>
  <si>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</si>
  <si>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</si>
  <si>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</si>
  <si>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</si>
  <si>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</si>
  <si>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</si>
  <si>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</si>
  <si>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</si>
  <si>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</si>
  <si>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</si>
  <si>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</si>
  <si>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</si>
  <si>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</si>
  <si>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</si>
  <si>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</si>
  <si>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</si>
  <si>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</si>
  <si>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</si>
  <si>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</si>
  <si>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</si>
  <si>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</si>
  <si>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</si>
  <si>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</si>
  <si>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</si>
  <si>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</si>
  <si>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</si>
  <si>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</si>
  <si>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</si>
  <si>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</si>
  <si>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</si>
  <si>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</si>
  <si>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</si>
  <si>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</si>
  <si>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</si>
  <si>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</si>
  <si>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</si>
  <si>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</si>
  <si>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</si>
  <si>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</si>
  <si>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</si>
  <si>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</si>
  <si>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</si>
  <si>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</si>
  <si>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</si>
  <si>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</si>
  <si>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</si>
  <si>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</si>
  <si>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</si>
  <si>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</si>
  <si>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</si>
  <si>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</si>
  <si>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</si>
  <si>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</si>
  <si>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</si>
  <si>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</si>
  <si>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</si>
  <si>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</si>
  <si>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</si>
  <si>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</si>
  <si>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</si>
  <si>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</si>
  <si>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</si>
  <si>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</si>
  <si>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</si>
  <si>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</si>
  <si>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</si>
  <si>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</si>
  <si>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</si>
  <si>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</si>
  <si>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</si>
  <si>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</si>
  <si>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</si>
  <si>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</si>
  <si>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</si>
  <si>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</si>
  <si>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</si>
  <si>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</si>
  <si>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</si>
  <si>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</si>
  <si>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</si>
  <si>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</si>
  <si>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</si>
  <si>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</si>
  <si>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</si>
  <si>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</si>
  <si>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</si>
  <si>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</si>
  <si>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</si>
  <si>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</si>
  <si>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</si>
  <si>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</si>
  <si>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</si>
  <si>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</si>
  <si>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</si>
  <si>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</si>
  <si>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</si>
  <si>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</si>
  <si>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</si>
  <si>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</si>
  <si>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</si>
  <si>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</si>
  <si>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</si>
  <si>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</si>
  <si>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</si>
  <si>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</si>
  <si>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</si>
  <si>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</si>
  <si>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</si>
  <si>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</si>
  <si>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</si>
  <si>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</si>
  <si>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</si>
  <si>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</si>
  <si>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</si>
  <si>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</si>
  <si>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</si>
  <si>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</si>
  <si>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</si>
  <si>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</si>
  <si>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</si>
  <si>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</si>
  <si>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</si>
  <si>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</si>
  <si>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</si>
  <si>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</si>
  <si>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</si>
  <si>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</si>
  <si>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</si>
  <si>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</si>
  <si>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</si>
  <si>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</si>
  <si>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</si>
  <si>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</si>
  <si>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</si>
  <si>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</si>
  <si>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</si>
  <si>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</si>
  <si>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</si>
  <si>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</si>
  <si>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</si>
  <si>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</si>
  <si>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</si>
  <si>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</si>
  <si>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</si>
  <si>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</si>
  <si>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</si>
  <si>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</si>
  <si>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</si>
  <si>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</si>
  <si>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</si>
  <si>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</si>
  <si>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</si>
  <si>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</si>
  <si>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</si>
  <si>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</si>
  <si>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</si>
  <si>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</si>
  <si>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</si>
  <si>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</si>
  <si>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</si>
  <si>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</si>
  <si>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</si>
  <si>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</si>
  <si>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</si>
  <si>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</si>
  <si>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</si>
  <si>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</si>
  <si>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</si>
  <si>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</si>
  <si>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</si>
  <si>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</si>
  <si>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</si>
  <si>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</si>
  <si>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</si>
  <si>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</si>
  <si>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</si>
  <si>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</si>
  <si>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</si>
  <si>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</si>
  <si>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</si>
  <si>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</si>
  <si>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</si>
  <si>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</si>
  <si>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</si>
  <si>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</si>
  <si>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</si>
  <si>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</si>
  <si>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</si>
  <si>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</si>
  <si>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</si>
  <si>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</si>
  <si>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</si>
  <si>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</si>
  <si>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</si>
  <si>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</si>
  <si>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</si>
  <si>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</si>
  <si>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</si>
  <si>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</si>
  <si>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</si>
  <si>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</si>
  <si>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</si>
  <si>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</si>
  <si>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</si>
  <si>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</si>
  <si>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</si>
  <si>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</si>
  <si>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</si>
  <si>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</si>
  <si>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</si>
  <si>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</si>
  <si>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</si>
  <si>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</si>
  <si>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</si>
  <si>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</si>
  <si>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</si>
  <si>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</si>
  <si>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</si>
  <si>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</si>
  <si>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</si>
  <si>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</si>
  <si>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</si>
  <si>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</si>
  <si>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</si>
  <si>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</si>
  <si>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</si>
  <si>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</si>
  <si>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</si>
  <si>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</si>
  <si>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</si>
  <si>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</si>
  <si>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</si>
  <si>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</si>
  <si>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</si>
  <si>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</si>
  <si>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</si>
  <si>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</si>
  <si>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</si>
  <si>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</si>
  <si>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</si>
  <si>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</si>
  <si>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</si>
  <si>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</si>
  <si>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</si>
  <si>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</si>
  <si>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</si>
  <si>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</si>
  <si>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</si>
  <si>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</si>
  <si>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</si>
  <si>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</si>
  <si>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</si>
  <si>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</si>
  <si>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</si>
  <si>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</si>
  <si>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</si>
  <si>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</si>
  <si>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</si>
  <si>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</si>
  <si>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</si>
  <si>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</si>
  <si>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</si>
  <si>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</si>
  <si>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</si>
  <si>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</si>
  <si>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</si>
  <si>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</si>
  <si>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</si>
  <si>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</si>
  <si>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</si>
  <si>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</si>
  <si>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</si>
  <si>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</si>
  <si>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</si>
  <si>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</si>
  <si>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</si>
  <si>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</si>
  <si>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</si>
  <si>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</si>
  <si>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</si>
  <si>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</si>
  <si>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</si>
  <si>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</si>
  <si>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</si>
  <si>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</si>
  <si>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</si>
  <si>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</si>
  <si>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</si>
  <si>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</si>
  <si>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</si>
  <si>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</si>
  <si>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</si>
  <si>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</si>
  <si>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</si>
  <si>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</si>
  <si>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</si>
  <si>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</si>
  <si>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</si>
  <si>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</si>
  <si>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</si>
  <si>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</si>
  <si>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</si>
  <si>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</si>
  <si>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</si>
  <si>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</si>
  <si>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</si>
  <si>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</si>
  <si>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</si>
  <si>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</si>
  <si>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</si>
  <si>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</si>
  <si>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</si>
  <si>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</si>
  <si>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</si>
  <si>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</si>
  <si>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</si>
  <si>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</si>
  <si>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</si>
  <si>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</si>
  <si>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</si>
  <si>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</si>
  <si>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</si>
  <si>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</si>
  <si>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</si>
  <si>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</si>
  <si>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</si>
  <si>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</si>
  <si>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</si>
  <si>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</si>
  <si>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</si>
  <si>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</si>
  <si>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</si>
  <si>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</si>
  <si>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</si>
  <si>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</si>
  <si>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</si>
  <si>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</si>
  <si>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</si>
  <si>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</si>
  <si>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</si>
  <si>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</si>
  <si>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</si>
  <si>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</si>
  <si>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</si>
  <si>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</si>
  <si>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</si>
  <si>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</si>
  <si>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</si>
  <si>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</si>
  <si>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</si>
  <si>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</si>
  <si>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</si>
  <si>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</si>
  <si>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</si>
  <si>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</si>
  <si>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</si>
  <si>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</si>
  <si>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</si>
  <si>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</si>
  <si>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</si>
  <si>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</si>
  <si>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</si>
  <si>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</si>
  <si>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</si>
  <si>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</si>
  <si>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</si>
  <si>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</si>
  <si>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</si>
  <si>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</si>
  <si>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</si>
  <si>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</si>
  <si>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</si>
  <si>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</si>
  <si>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</si>
  <si>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</si>
  <si>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</si>
  <si>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</si>
  <si>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</si>
  <si>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</si>
  <si>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</si>
  <si>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</si>
  <si>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</si>
  <si>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</si>
  <si>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</si>
  <si>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</si>
  <si>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</si>
  <si>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</si>
  <si>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</si>
  <si>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</si>
  <si>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</si>
  <si>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</si>
  <si>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</si>
  <si>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</si>
  <si>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</si>
  <si>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</si>
  <si>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</si>
  <si>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</si>
  <si>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</si>
  <si>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</si>
  <si>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</si>
  <si>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</si>
  <si>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</si>
  <si>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</si>
  <si>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</si>
  <si>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</si>
  <si>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</si>
  <si>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</si>
  <si>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</si>
  <si>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</si>
  <si>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</si>
  <si>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</si>
  <si>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</si>
  <si>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</si>
  <si>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</si>
  <si>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</si>
  <si>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</si>
  <si>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</si>
  <si>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</si>
  <si>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</si>
  <si>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</si>
  <si>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</si>
  <si>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</si>
  <si>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</si>
  <si>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</si>
  <si>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</si>
  <si>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</si>
  <si>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</si>
  <si>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</si>
  <si>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</si>
  <si>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</si>
  <si>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</si>
  <si>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</si>
  <si>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</si>
  <si>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</si>
  <si>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</si>
  <si>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</si>
  <si>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</si>
  <si>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</si>
  <si>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</si>
  <si>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</si>
  <si>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</si>
  <si>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</si>
  <si>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</si>
  <si>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</si>
  <si>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</si>
  <si>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</si>
  <si>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</si>
  <si>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</si>
  <si>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</si>
  <si>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</si>
  <si>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</si>
  <si>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</si>
  <si>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</si>
  <si>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</si>
  <si>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</si>
  <si>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</si>
  <si>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</si>
  <si>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</si>
  <si>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</si>
  <si>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</si>
  <si>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</si>
  <si>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</si>
  <si>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</si>
  <si>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</si>
  <si>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</si>
  <si>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</si>
  <si>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</si>
  <si>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</si>
  <si>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</si>
  <si>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</si>
  <si>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</si>
  <si>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</si>
  <si>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</si>
  <si>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</si>
  <si>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</si>
  <si>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</si>
  <si>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</si>
  <si>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</si>
  <si>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</si>
  <si>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</si>
  <si>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</si>
  <si>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</si>
  <si>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</si>
  <si>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</si>
  <si>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</si>
  <si>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</si>
  <si>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</si>
  <si>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</si>
  <si>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</si>
  <si>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</si>
  <si>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</si>
  <si>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</si>
  <si>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</si>
  <si>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</si>
  <si>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</si>
  <si>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</si>
  <si>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</si>
  <si>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</si>
  <si>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</si>
  <si>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</si>
  <si>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</si>
  <si>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</si>
  <si>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</si>
  <si>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</si>
  <si>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</si>
  <si>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</si>
  <si>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</si>
  <si>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</si>
  <si>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</si>
  <si>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</si>
  <si>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</si>
  <si>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</si>
  <si>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</si>
  <si>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</si>
  <si>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</si>
  <si>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</si>
  <si>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</si>
  <si>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</si>
  <si>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</si>
  <si>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</si>
  <si>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</si>
  <si>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</si>
  <si>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</si>
  <si>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</si>
  <si>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</si>
  <si>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</si>
  <si>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</si>
  <si>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</si>
  <si>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</si>
  <si>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</si>
  <si>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</si>
  <si>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</si>
  <si>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</si>
  <si>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</si>
  <si>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</si>
  <si>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</si>
  <si>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</si>
  <si>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</si>
  <si>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</si>
  <si>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</si>
  <si>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</si>
  <si>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</si>
  <si>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</si>
  <si>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</si>
  <si>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</si>
  <si>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</si>
  <si>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</si>
  <si>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</si>
  <si>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</si>
  <si>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</si>
  <si>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</si>
  <si>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</si>
  <si>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</si>
  <si>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</si>
  <si>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</si>
  <si>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</si>
  <si>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</si>
  <si>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</si>
  <si>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</si>
  <si>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</si>
  <si>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</si>
  <si>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</si>
  <si>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</si>
  <si>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</si>
  <si>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</si>
  <si>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</si>
  <si>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</si>
  <si>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</si>
  <si>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</si>
  <si>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</si>
  <si>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</si>
  <si>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</si>
  <si>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</si>
  <si>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</si>
  <si>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</si>
  <si>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</si>
  <si>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</si>
  <si>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</si>
  <si>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</si>
  <si>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</si>
  <si>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</si>
  <si>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</si>
  <si>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</si>
  <si>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</si>
  <si>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</si>
  <si>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</si>
  <si>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</si>
  <si>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</si>
  <si>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</si>
  <si>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</si>
  <si>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</si>
  <si>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</si>
  <si>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</si>
  <si>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</si>
  <si>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</si>
  <si>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</si>
  <si>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</si>
  <si>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</si>
  <si>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</si>
  <si>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</si>
  <si>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</si>
  <si>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</si>
  <si>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</si>
  <si>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</si>
  <si>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</si>
  <si>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</si>
  <si>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</si>
  <si>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</si>
  <si>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</si>
  <si>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</si>
  <si>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</si>
  <si>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</si>
  <si>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</si>
  <si>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</si>
  <si>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</si>
  <si>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</si>
  <si>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</si>
  <si>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</si>
  <si>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</si>
  <si>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</si>
  <si>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</si>
  <si>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</si>
  <si>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</si>
  <si>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</si>
  <si>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</si>
  <si>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</si>
  <si>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</si>
  <si>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</si>
  <si>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</si>
  <si>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</si>
  <si>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</si>
  <si>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</si>
  <si>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</si>
  <si>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</si>
  <si>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</si>
  <si>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</si>
  <si>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</si>
  <si>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</si>
  <si>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</si>
  <si>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</si>
  <si>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</si>
  <si>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</si>
  <si>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</si>
  <si>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</si>
  <si>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</si>
  <si>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</si>
  <si>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</si>
  <si>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</si>
  <si>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</si>
  <si>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</si>
  <si>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</si>
  <si>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</si>
  <si>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</si>
  <si>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</si>
  <si>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</si>
  <si>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</si>
  <si>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</si>
  <si>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</si>
  <si>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</si>
  <si>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</si>
  <si>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</si>
  <si>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</si>
  <si>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</si>
  <si>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</si>
  <si>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</si>
  <si>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</si>
  <si>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</si>
  <si>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</si>
  <si>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</si>
  <si>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</si>
  <si>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</si>
  <si>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</si>
  <si>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</si>
  <si>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</si>
  <si>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</si>
  <si>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</si>
  <si>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</si>
  <si>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</si>
  <si>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</si>
  <si>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</si>
  <si>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</si>
  <si>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</si>
  <si>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</si>
  <si>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</si>
  <si>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</si>
  <si>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</si>
  <si>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</si>
  <si>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</si>
  <si>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</si>
  <si>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</si>
  <si>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</si>
  <si>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</si>
  <si>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</si>
  <si>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</si>
  <si>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</si>
  <si>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</si>
  <si>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</si>
  <si>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</si>
  <si>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</si>
  <si>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</si>
  <si>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</si>
  <si>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</si>
  <si>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</si>
  <si>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</si>
  <si>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</si>
  <si>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</si>
  <si>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</si>
  <si>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</si>
  <si>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</si>
  <si>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</si>
  <si>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</si>
  <si>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</si>
  <si>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</si>
  <si>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</si>
  <si>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</si>
  <si>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</si>
  <si>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</si>
  <si>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</si>
  <si>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</si>
  <si>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</si>
  <si>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</si>
  <si>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</si>
  <si>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</si>
  <si>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</si>
  <si>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</si>
  <si>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</si>
  <si>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</si>
  <si>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</si>
  <si>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</si>
  <si>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</si>
  <si>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</si>
  <si>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</si>
  <si>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</si>
  <si>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</si>
  <si>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</si>
  <si>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</si>
  <si>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</si>
  <si>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</si>
  <si>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</si>
  <si>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</si>
  <si>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</si>
  <si>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</si>
  <si>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</si>
  <si>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</si>
  <si>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</si>
  <si>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</si>
  <si>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</si>
  <si>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</si>
  <si>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</si>
  <si>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</si>
  <si>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</si>
  <si>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</si>
  <si>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</si>
  <si>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</si>
  <si>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</si>
  <si>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</si>
  <si>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</si>
  <si>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</si>
  <si>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</si>
  <si>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</si>
  <si>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</si>
  <si>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</si>
  <si>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</si>
  <si>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</si>
  <si>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</si>
  <si>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</si>
  <si>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</si>
  <si>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</si>
  <si>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</si>
  <si>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</si>
  <si>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</si>
  <si>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</si>
  <si>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</si>
  <si>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</si>
  <si>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</si>
  <si>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</si>
  <si>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</si>
  <si>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</si>
  <si>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</si>
  <si>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</si>
  <si>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</si>
  <si>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</si>
  <si>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</si>
  <si>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</si>
  <si>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</si>
  <si>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</si>
  <si>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</si>
  <si>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</si>
  <si>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</si>
  <si>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</si>
  <si>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</si>
  <si>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</si>
  <si>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</si>
  <si>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</si>
  <si>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</si>
  <si>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</si>
  <si>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</si>
  <si>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</si>
  <si>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</si>
  <si>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</si>
  <si>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</si>
  <si>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</si>
  <si>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</si>
  <si>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</si>
  <si>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</si>
  <si>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</si>
  <si>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</si>
  <si>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</si>
  <si>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</si>
  <si>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</si>
  <si>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</si>
  <si>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</si>
  <si>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</si>
  <si>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</si>
  <si>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</si>
  <si>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</si>
  <si>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</si>
  <si>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</si>
  <si>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</si>
  <si>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</si>
  <si>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</si>
  <si>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</si>
  <si>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</si>
  <si>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</si>
  <si>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</si>
  <si>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</si>
  <si>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</si>
  <si>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</si>
  <si>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</si>
  <si>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</si>
  <si>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</si>
  <si>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</si>
  <si>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</si>
  <si>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</si>
  <si>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</si>
  <si>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</si>
  <si>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</si>
  <si>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</si>
  <si>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</si>
  <si>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</si>
  <si>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</si>
  <si>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</si>
  <si>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</si>
  <si>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</si>
  <si>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</si>
  <si>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</si>
  <si>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</si>
  <si>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</si>
  <si>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</si>
  <si>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</si>
  <si>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</si>
  <si>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</si>
  <si>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</si>
  <si>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</si>
  <si>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</si>
  <si>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</si>
  <si>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</si>
  <si>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</si>
  <si>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</si>
  <si>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</si>
  <si>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</si>
  <si>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</si>
  <si>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</si>
  <si>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</si>
  <si>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</si>
  <si>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</si>
  <si>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</si>
  <si>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</si>
  <si>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</si>
  <si>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</si>
  <si>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</si>
  <si>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</si>
  <si>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</si>
  <si>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</si>
  <si>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</si>
  <si>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</si>
  <si>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</si>
  <si>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</si>
  <si>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</si>
  <si>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</si>
  <si>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</si>
  <si>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</si>
  <si>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</si>
  <si>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</si>
  <si>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</si>
  <si>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</si>
  <si>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</si>
  <si>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</si>
  <si>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</si>
  <si>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</si>
  <si>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</si>
  <si>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</si>
  <si>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</si>
  <si>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</si>
  <si>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</si>
  <si>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</si>
  <si>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</si>
  <si>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</si>
  <si>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</si>
  <si>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</si>
  <si>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</si>
  <si>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</si>
  <si>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</si>
  <si>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</si>
  <si>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</si>
  <si>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</si>
  <si>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</si>
  <si>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</si>
  <si>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</si>
  <si>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</si>
  <si>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</si>
  <si>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</si>
  <si>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</si>
  <si>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</si>
  <si>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</si>
  <si>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</si>
  <si>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</si>
  <si>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</si>
  <si>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</si>
  <si>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</si>
  <si>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</si>
  <si>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</si>
  <si>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</si>
  <si>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</si>
  <si>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</si>
  <si>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</si>
  <si>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</si>
  <si>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</si>
  <si>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</si>
  <si>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</si>
  <si>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</si>
  <si>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</si>
  <si>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</si>
  <si>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</si>
  <si>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</si>
  <si>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</si>
  <si>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</si>
  <si>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</si>
  <si>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</si>
  <si>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</si>
  <si>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</si>
  <si>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</si>
  <si>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</si>
  <si>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</si>
  <si>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</si>
  <si>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</si>
  <si>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</si>
  <si>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</si>
  <si>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</si>
  <si>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</si>
  <si>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</si>
  <si>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</si>
  <si>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</si>
  <si>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</si>
  <si>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</si>
  <si>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</si>
  <si>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</si>
  <si>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</si>
  <si>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</si>
  <si>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</si>
  <si>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</si>
  <si>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</si>
  <si>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</si>
  <si>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</si>
  <si>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</si>
  <si>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</si>
  <si>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</si>
  <si>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</si>
  <si>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</si>
  <si>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</si>
  <si>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</si>
  <si>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</si>
  <si>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</si>
  <si>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</si>
  <si>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</si>
  <si>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</si>
  <si>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</si>
  <si>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</si>
  <si>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</si>
  <si>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</si>
  <si>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</si>
  <si>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</si>
  <si>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</si>
  <si>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</si>
  <si>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</si>
  <si>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</si>
  <si>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</si>
  <si>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</si>
  <si>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</si>
  <si>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</si>
  <si>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</si>
  <si>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</si>
  <si>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</si>
  <si>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</si>
  <si>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</si>
  <si>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</si>
  <si>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</si>
  <si>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</si>
  <si>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</si>
  <si>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</si>
  <si>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</si>
  <si>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</si>
  <si>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</si>
  <si>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</si>
  <si>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</si>
  <si>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</si>
  <si>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</si>
  <si>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</si>
  <si>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</si>
  <si>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</si>
  <si>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</si>
  <si>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</si>
  <si>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</si>
  <si>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</si>
  <si>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</si>
  <si>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</si>
  <si>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</si>
  <si>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</si>
  <si>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</si>
  <si>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</si>
  <si>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</si>
  <si>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</si>
  <si>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</si>
  <si>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</si>
  <si>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</si>
  <si>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</si>
  <si>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</si>
  <si>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</si>
  <si>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</si>
  <si>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</si>
  <si>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</si>
  <si>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</si>
  <si>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</si>
  <si>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</si>
  <si>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</si>
  <si>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</si>
  <si>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</si>
  <si>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</si>
  <si>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</si>
  <si>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</si>
  <si>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</si>
  <si>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</si>
  <si>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</si>
  <si>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</si>
  <si>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</si>
  <si>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</si>
  <si>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</si>
  <si>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</si>
  <si>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</si>
  <si>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</si>
  <si>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</si>
  <si>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</si>
  <si>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</si>
  <si>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</si>
  <si>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</si>
  <si>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</si>
  <si>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</si>
  <si>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</si>
  <si>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</si>
  <si>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</si>
  <si>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</si>
  <si>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</si>
  <si>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</si>
  <si>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</si>
  <si>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</si>
  <si>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</si>
  <si>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</si>
  <si>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</si>
  <si>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</si>
  <si>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</si>
  <si>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</si>
  <si>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</si>
  <si>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</si>
  <si>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</si>
  <si>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</si>
  <si>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</si>
  <si>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</si>
  <si>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</si>
  <si>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</si>
  <si>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</si>
  <si>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</si>
  <si>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</si>
  <si>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</si>
  <si>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</si>
  <si>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</si>
  <si>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</si>
  <si>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</si>
  <si>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</si>
  <si>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</si>
  <si>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</si>
  <si>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</si>
  <si>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</si>
  <si>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</si>
  <si>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</si>
  <si>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</si>
  <si>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</si>
  <si>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</si>
  <si>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</si>
  <si>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</si>
  <si>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</si>
  <si>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</si>
  <si>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</si>
  <si>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</si>
  <si>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</si>
  <si>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</si>
  <si>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</si>
  <si>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</si>
  <si>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</si>
  <si>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</si>
  <si>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</si>
  <si>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</si>
  <si>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</si>
  <si>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</si>
  <si>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</si>
  <si>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</si>
  <si>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</si>
  <si>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</si>
  <si>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</si>
  <si>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</si>
  <si>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</si>
  <si>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</si>
  <si>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</si>
  <si>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</si>
  <si>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</si>
  <si>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</si>
  <si>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</si>
  <si>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</si>
  <si>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</si>
  <si>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</si>
  <si>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</si>
  <si>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</si>
  <si>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</si>
  <si>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</si>
  <si>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</si>
  <si>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</si>
  <si>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</si>
  <si>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</si>
  <si>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</si>
  <si>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</si>
  <si>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</si>
  <si>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</si>
  <si>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</si>
  <si>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</si>
  <si>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</si>
  <si>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</si>
  <si>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</si>
  <si>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</si>
  <si>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</si>
  <si>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</si>
  <si>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</si>
  <si>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</si>
  <si>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</si>
  <si>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</si>
  <si>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</si>
  <si>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</si>
  <si>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</si>
  <si>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</si>
  <si>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</si>
  <si>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</si>
  <si>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</si>
  <si>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</si>
  <si>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</si>
  <si>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</si>
  <si>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</si>
  <si>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</si>
  <si>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</si>
  <si>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</si>
  <si>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</si>
  <si>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</si>
  <si>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</si>
  <si>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</si>
  <si>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</si>
  <si>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</si>
  <si>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</si>
  <si>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</si>
  <si>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</si>
  <si>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</si>
  <si>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</si>
  <si>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</si>
  <si>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</si>
  <si>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</si>
  <si>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</si>
  <si>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</si>
  <si>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</si>
  <si>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</si>
  <si>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</si>
  <si>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</si>
  <si>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</si>
  <si>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</si>
  <si>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</si>
  <si>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</si>
  <si>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</si>
  <si>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</si>
  <si>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</si>
  <si>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</si>
  <si>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</si>
  <si>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</si>
  <si>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</si>
  <si>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</si>
  <si>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</si>
  <si>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</si>
  <si>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</si>
  <si>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</si>
  <si>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</si>
  <si>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</si>
  <si>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</si>
  <si>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</si>
  <si>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</si>
  <si>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</si>
  <si>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</si>
  <si>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</si>
  <si>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</si>
  <si>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</si>
  <si>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</si>
  <si>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</si>
  <si>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</si>
  <si>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</si>
  <si>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</si>
  <si>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</si>
  <si>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</si>
  <si>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</si>
  <si>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</si>
  <si>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</si>
  <si>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</si>
  <si>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</si>
  <si>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</si>
  <si>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</si>
  <si>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</si>
  <si>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</si>
  <si>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</si>
  <si>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</si>
  <si>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</si>
  <si>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</si>
  <si>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</si>
  <si>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</si>
  <si>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</si>
  <si>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</si>
  <si>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</si>
  <si>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</si>
  <si>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</si>
  <si>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</si>
  <si>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</si>
  <si>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</si>
  <si>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</si>
  <si>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</si>
  <si>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</si>
  <si>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</si>
  <si>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</si>
  <si>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</si>
  <si>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</si>
  <si>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</si>
  <si>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</si>
  <si>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</si>
  <si>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</si>
  <si>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</si>
  <si>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</si>
  <si>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</si>
  <si>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</si>
  <si>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</si>
  <si>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</si>
  <si>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</si>
  <si>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</si>
  <si>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</si>
  <si>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</si>
  <si>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</si>
  <si>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</si>
  <si>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</si>
  <si>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</si>
  <si>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</si>
  <si>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</si>
  <si>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</si>
  <si>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</si>
  <si>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</si>
  <si>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</si>
  <si>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</si>
  <si>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</si>
  <si>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</si>
  <si>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</si>
  <si>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</si>
  <si>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</si>
  <si>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</si>
  <si>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</si>
  <si>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</si>
  <si>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</si>
  <si>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</si>
  <si>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</si>
  <si>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</si>
  <si>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</si>
  <si>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</si>
  <si>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</si>
  <si>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</si>
  <si>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</si>
  <si>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</si>
  <si>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</si>
  <si>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</si>
  <si>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</si>
  <si>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</si>
  <si>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</si>
  <si>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</si>
  <si>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</si>
  <si>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</si>
  <si>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</si>
  <si>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</si>
  <si>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</si>
  <si>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</si>
  <si>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</si>
  <si>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</si>
  <si>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</si>
  <si>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</si>
  <si>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</si>
  <si>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</si>
  <si>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</si>
  <si>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</si>
  <si>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</si>
  <si>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</si>
  <si>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</si>
  <si>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</si>
  <si>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</si>
  <si>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</si>
  <si>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</si>
  <si>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</si>
  <si>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</si>
  <si>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</si>
  <si>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</si>
  <si>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</si>
  <si>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</si>
  <si>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</si>
  <si>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</si>
  <si>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</si>
  <si>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</si>
  <si>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</si>
  <si>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</si>
  <si>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</si>
  <si>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</si>
  <si>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</si>
  <si>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</si>
  <si>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</si>
  <si>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</si>
  <si>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</si>
  <si>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</si>
  <si>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</si>
  <si>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</si>
  <si>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</si>
  <si>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</si>
  <si>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</si>
  <si>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</si>
  <si>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</si>
  <si>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</si>
  <si>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</si>
  <si>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</si>
  <si>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</si>
  <si>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</si>
  <si>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</si>
  <si>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</si>
  <si>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</si>
  <si>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</si>
  <si>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</si>
  <si>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</si>
  <si>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</si>
  <si>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</si>
  <si>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</si>
  <si>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</si>
  <si>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</si>
  <si>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</si>
  <si>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</si>
  <si>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</si>
  <si>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</si>
  <si>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</si>
  <si>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</si>
  <si>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</si>
  <si>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</si>
  <si>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</si>
  <si>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</si>
  <si>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</si>
  <si>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</si>
  <si>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</si>
  <si>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</si>
  <si>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</si>
  <si>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</si>
  <si>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</si>
  <si>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</si>
  <si>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</si>
  <si>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</si>
  <si>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</si>
  <si>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</si>
  <si>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</si>
  <si>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</si>
  <si>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</si>
  <si>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</si>
  <si>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</si>
  <si>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</si>
  <si>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</si>
  <si>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</si>
  <si>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</si>
  <si>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</si>
  <si>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</si>
  <si>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</si>
  <si>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</si>
  <si>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</si>
  <si>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</si>
  <si>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</si>
  <si>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</si>
  <si>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</si>
  <si>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</si>
  <si>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</si>
  <si>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</si>
  <si>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</si>
  <si>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</si>
  <si>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</si>
  <si>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</si>
  <si>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</si>
  <si>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</si>
  <si>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</si>
  <si>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</si>
  <si>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</si>
  <si>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</si>
  <si>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</si>
  <si>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</si>
  <si>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</si>
  <si>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</si>
  <si>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</si>
  <si>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</si>
  <si>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</si>
  <si>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</si>
  <si>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</si>
  <si>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</si>
  <si>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</si>
  <si>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</si>
  <si>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</si>
  <si>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</si>
  <si>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</si>
  <si>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</si>
  <si>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</si>
  <si>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</si>
  <si>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</si>
  <si>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</si>
  <si>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</si>
  <si>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</si>
  <si>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</si>
  <si>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</si>
  <si>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</si>
  <si>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</si>
  <si>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</si>
  <si>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</si>
  <si>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</si>
  <si>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</si>
  <si>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</si>
  <si>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</si>
  <si>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</si>
  <si>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</si>
  <si>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</si>
  <si>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</si>
  <si>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</si>
  <si>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</si>
  <si>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</si>
  <si>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</si>
  <si>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</si>
  <si>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</si>
  <si>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</si>
  <si>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</si>
  <si>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</si>
  <si>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</si>
  <si>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</si>
  <si>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</si>
  <si>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</si>
  <si>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</si>
  <si>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</si>
  <si>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</si>
  <si>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</si>
  <si>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</si>
  <si>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</si>
  <si>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</si>
  <si>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</si>
  <si>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</si>
  <si>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</si>
  <si>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</si>
  <si>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</si>
  <si>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</si>
  <si>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</si>
  <si>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</si>
  <si>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</si>
  <si>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</si>
  <si>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</si>
  <si>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</si>
  <si>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</si>
  <si>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</si>
  <si>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</si>
  <si>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</si>
  <si>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</si>
  <si>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</si>
  <si>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</si>
  <si>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</si>
  <si>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</si>
  <si>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</si>
  <si>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</si>
  <si>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</si>
  <si>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</si>
  <si>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</si>
  <si>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</si>
  <si>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</si>
  <si>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</si>
  <si>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</si>
  <si>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</si>
  <si>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</si>
  <si>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</si>
  <si>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</si>
  <si>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</si>
  <si>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</si>
  <si>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</si>
  <si>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</si>
  <si>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</si>
  <si>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</si>
  <si>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</si>
  <si>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</si>
  <si>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</si>
  <si>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</si>
  <si>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</si>
  <si>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</si>
  <si>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</si>
  <si>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</si>
  <si>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</si>
  <si>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</si>
  <si>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</si>
  <si>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</si>
  <si>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</si>
  <si>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</si>
  <si>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</si>
  <si>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</si>
  <si>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</si>
  <si>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</si>
  <si>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</si>
  <si>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</si>
  <si>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</si>
  <si>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</si>
  <si>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</si>
  <si>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</si>
  <si>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</si>
  <si>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</si>
  <si>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</si>
  <si>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</si>
  <si>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</si>
  <si>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</si>
  <si>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</si>
  <si>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</si>
  <si>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</si>
  <si>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</si>
  <si>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</si>
  <si>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</si>
  <si>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</si>
  <si>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</si>
  <si>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</si>
  <si>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</si>
  <si>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</si>
  <si>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</si>
  <si>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</si>
  <si>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</si>
  <si>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</si>
  <si>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</si>
  <si>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</si>
  <si>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</si>
  <si>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</si>
  <si>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</si>
  <si>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</si>
  <si>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</si>
  <si>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</si>
  <si>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</si>
  <si>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</si>
  <si>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</si>
  <si>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</si>
  <si>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</si>
  <si>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</si>
  <si>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</si>
  <si>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</si>
  <si>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</si>
  <si>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</si>
  <si>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</si>
  <si>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</si>
  <si>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</si>
  <si>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</si>
  <si>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</si>
  <si>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</si>
  <si>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</si>
  <si>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</si>
  <si>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</si>
  <si>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</si>
  <si>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</si>
  <si>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</si>
  <si>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</si>
  <si>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</si>
  <si>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</si>
  <si>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</si>
  <si>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</si>
  <si>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</si>
  <si>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</si>
  <si>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</si>
  <si>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</si>
  <si>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</si>
  <si>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</si>
  <si>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</si>
  <si>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</si>
  <si>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</si>
  <si>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</si>
  <si>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</si>
  <si>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</si>
  <si>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</si>
  <si>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</si>
  <si>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</si>
  <si>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</si>
  <si>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</si>
  <si>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</si>
  <si>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</si>
  <si>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</si>
  <si>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</si>
  <si>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</si>
  <si>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</si>
  <si>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</si>
  <si>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</si>
  <si>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</si>
  <si>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</si>
  <si>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</si>
  <si>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</si>
  <si>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</si>
  <si>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</si>
  <si>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</si>
  <si>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</si>
  <si>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</si>
  <si>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</si>
  <si>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</si>
  <si>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</si>
  <si>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</si>
  <si>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</si>
  <si>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</si>
  <si>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</si>
  <si>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</si>
  <si>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</si>
  <si>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</si>
  <si>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</si>
  <si>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</si>
  <si>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</si>
  <si>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</si>
  <si>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</si>
  <si>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</si>
  <si>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</si>
  <si>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</si>
  <si>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</si>
  <si>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</si>
  <si>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</si>
  <si>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</si>
  <si>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</si>
  <si>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</si>
  <si>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</si>
  <si>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</si>
  <si>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</si>
  <si>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</si>
  <si>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</si>
  <si>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</si>
  <si>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</si>
  <si>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</si>
  <si>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</si>
  <si>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</si>
  <si>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</si>
  <si>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</si>
  <si>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</si>
  <si>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</si>
  <si>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</si>
  <si>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</si>
  <si>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</si>
  <si>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</si>
  <si>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</si>
  <si>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</si>
  <si>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</si>
  <si>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</si>
  <si>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</si>
  <si>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</si>
  <si>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</si>
  <si>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</si>
  <si>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</si>
  <si>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</si>
  <si>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</si>
  <si>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</si>
  <si>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</si>
  <si>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</si>
  <si>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</si>
  <si>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</si>
  <si>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</si>
  <si>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</si>
  <si>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</si>
  <si>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</si>
  <si>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</si>
  <si>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</si>
  <si>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</si>
  <si>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</si>
  <si>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</si>
  <si>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</si>
  <si>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</si>
  <si>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</si>
  <si>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</si>
  <si>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</si>
  <si>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</si>
  <si>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</si>
  <si>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</si>
  <si>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</si>
  <si>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</si>
  <si>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</si>
  <si>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</si>
  <si>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</si>
  <si>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</si>
  <si>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</si>
  <si>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</si>
  <si>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</si>
  <si>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</si>
  <si>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</si>
  <si>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</si>
  <si>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</si>
  <si>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</si>
  <si>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</si>
  <si>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</si>
  <si>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</si>
  <si>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</si>
  <si>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</si>
  <si>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</si>
  <si>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</si>
  <si>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</si>
  <si>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</si>
  <si>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</si>
  <si>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</si>
  <si>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</si>
  <si>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</si>
  <si>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</si>
  <si>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</si>
  <si>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</si>
  <si>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</si>
  <si>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</si>
  <si>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</si>
  <si>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</si>
  <si>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</si>
  <si>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</si>
  <si>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</si>
  <si>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</si>
  <si>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</si>
  <si>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</si>
  <si>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</si>
  <si>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</si>
  <si>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</si>
  <si>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</si>
  <si>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</si>
  <si>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</si>
  <si>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</si>
  <si>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</si>
  <si>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</si>
  <si>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</si>
  <si>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</si>
  <si>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</si>
  <si>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</si>
  <si>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</si>
  <si>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</si>
  <si>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</si>
  <si>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</si>
  <si>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</si>
  <si>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</si>
  <si>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</si>
  <si>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</si>
  <si>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</si>
  <si>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</si>
  <si>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</si>
  <si>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</si>
  <si>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</si>
  <si>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</si>
  <si>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</si>
  <si>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</si>
  <si>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</si>
  <si>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</si>
  <si>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</si>
  <si>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</si>
  <si>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</si>
  <si>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</si>
  <si>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</si>
  <si>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</si>
  <si>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</si>
  <si>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</si>
  <si>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</si>
  <si>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</si>
  <si>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</si>
  <si>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</si>
  <si>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</si>
  <si>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</si>
  <si>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</si>
  <si>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</si>
  <si>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</si>
  <si>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</si>
  <si>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</si>
  <si>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</si>
  <si>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</si>
  <si>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</si>
  <si>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</si>
  <si>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</si>
  <si>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</si>
  <si>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</si>
  <si>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</si>
  <si>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</si>
  <si>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</si>
  <si>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</si>
  <si>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</si>
  <si>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</si>
  <si>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</si>
  <si>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</si>
  <si>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</si>
  <si>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</si>
  <si>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</si>
  <si>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</si>
  <si>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</si>
  <si>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</si>
  <si>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</si>
  <si>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</si>
  <si>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</si>
  <si>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</si>
  <si>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</si>
  <si>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</si>
  <si>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</si>
  <si>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</si>
  <si>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</si>
  <si>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</si>
  <si>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</si>
  <si>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</si>
  <si>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</si>
  <si>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</si>
  <si>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</si>
  <si>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</si>
  <si>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</si>
  <si>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</si>
  <si>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</si>
  <si>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</si>
  <si>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</si>
  <si>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</si>
  <si>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</si>
  <si>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</si>
  <si>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</si>
  <si>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</si>
  <si>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</si>
  <si>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</si>
  <si>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</si>
  <si>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</si>
  <si>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</si>
  <si>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</si>
  <si>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</si>
  <si>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</si>
  <si>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</si>
  <si>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</si>
  <si>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</si>
  <si>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</si>
  <si>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</si>
  <si>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</si>
  <si>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</si>
  <si>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</si>
  <si>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</si>
  <si>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</si>
  <si>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</si>
  <si>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</si>
  <si>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</si>
  <si>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</si>
  <si>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</si>
  <si>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</si>
  <si>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</si>
  <si>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</si>
  <si>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</si>
  <si>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</si>
  <si>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</si>
  <si>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</si>
  <si>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</si>
  <si>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</si>
  <si>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</si>
  <si>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</si>
  <si>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</si>
  <si>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</si>
  <si>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</si>
  <si>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</si>
  <si>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</si>
  <si>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</si>
  <si>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</si>
  <si>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</si>
  <si>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</si>
  <si>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</si>
  <si>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</si>
  <si>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</si>
  <si>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</si>
  <si>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</si>
  <si>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</si>
  <si>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</si>
  <si>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</si>
  <si>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</si>
  <si>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</si>
  <si>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</si>
  <si>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</si>
  <si>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</si>
  <si>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</si>
  <si>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</si>
  <si>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</si>
  <si>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</si>
  <si>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</si>
  <si>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</si>
  <si>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</si>
  <si>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</si>
  <si>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</si>
  <si>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</si>
  <si>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</si>
  <si>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</si>
  <si>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</si>
  <si>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</si>
  <si>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</si>
  <si>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</si>
  <si>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</si>
  <si>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</si>
  <si>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</si>
  <si>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</si>
  <si>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</si>
  <si>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</si>
  <si>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</si>
  <si>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</si>
  <si>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</si>
  <si>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</si>
  <si>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</si>
  <si>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</si>
  <si>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</si>
  <si>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</si>
  <si>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</si>
  <si>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</si>
  <si>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</si>
  <si>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</si>
  <si>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</si>
  <si>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</si>
  <si>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</si>
  <si>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</si>
  <si>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</si>
  <si>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</si>
  <si>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</si>
  <si>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</si>
  <si>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</si>
  <si>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</si>
  <si>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</si>
  <si>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</si>
  <si>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</si>
  <si>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</si>
  <si>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</si>
  <si>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</si>
  <si>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</si>
  <si>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</si>
  <si>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</si>
  <si>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</si>
  <si>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</si>
  <si>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</si>
  <si>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</si>
  <si>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</si>
  <si>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</si>
  <si>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</si>
  <si>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</si>
  <si>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</si>
  <si>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</si>
  <si>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</si>
  <si>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</si>
  <si>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</si>
  <si>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</si>
  <si>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</si>
  <si>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</si>
  <si>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</si>
  <si>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</si>
  <si>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</si>
  <si>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</si>
  <si>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</si>
  <si>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</si>
  <si>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</si>
  <si>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</si>
  <si>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</si>
  <si>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</si>
  <si>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</si>
  <si>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</si>
  <si>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</si>
  <si>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</si>
  <si>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</si>
  <si>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</si>
  <si>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</si>
  <si>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</si>
  <si>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</si>
  <si>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</si>
  <si>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</si>
  <si>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</si>
  <si>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</si>
  <si>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</si>
  <si>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</si>
  <si>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</si>
  <si>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</si>
  <si>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</si>
  <si>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</si>
  <si>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</si>
  <si>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</si>
  <si>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</si>
  <si>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</si>
  <si>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</si>
  <si>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</si>
  <si>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</si>
  <si>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</si>
  <si>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</si>
  <si>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</si>
  <si>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</si>
  <si>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</si>
  <si>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</si>
  <si>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</si>
  <si>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</si>
  <si>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</si>
  <si>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</si>
  <si>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</si>
  <si>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</si>
  <si>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</si>
  <si>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</si>
  <si>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</si>
  <si>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</si>
  <si>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</si>
  <si>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</si>
  <si>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</si>
  <si>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</si>
  <si>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</si>
  <si>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</si>
  <si>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</si>
  <si>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</si>
  <si>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</si>
  <si>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</si>
  <si>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</si>
  <si>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</si>
  <si>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</si>
  <si>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</si>
  <si>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</si>
  <si>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</si>
  <si>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</si>
  <si>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</si>
  <si>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</si>
  <si>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</si>
  <si>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</si>
  <si>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</si>
  <si>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</si>
  <si>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</si>
  <si>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</si>
  <si>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</si>
  <si>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</si>
  <si>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</si>
  <si>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</si>
  <si>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</si>
  <si>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</si>
  <si>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</si>
  <si>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</si>
  <si>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</si>
  <si>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</si>
  <si>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</si>
  <si>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</si>
  <si>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</si>
  <si>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</si>
  <si>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</si>
  <si>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</si>
  <si>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</si>
  <si>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</si>
  <si>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</si>
  <si>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</si>
  <si>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</si>
  <si>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</si>
  <si>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</si>
  <si>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</si>
  <si>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</si>
  <si>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</si>
  <si>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</si>
  <si>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</si>
  <si>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</si>
  <si>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</si>
  <si>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</si>
  <si>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</si>
  <si>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</si>
  <si>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</si>
  <si>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</si>
  <si>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</si>
  <si>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</si>
  <si>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</si>
  <si>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</si>
  <si>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</si>
  <si>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</si>
  <si>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</si>
  <si>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</si>
  <si>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</si>
  <si>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</si>
  <si>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</si>
  <si>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</si>
  <si>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</si>
  <si>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</si>
  <si>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</si>
  <si>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</si>
  <si>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</si>
  <si>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</si>
  <si>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</si>
  <si>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</si>
  <si>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</si>
  <si>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</si>
  <si>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</si>
  <si>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</si>
  <si>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</si>
  <si>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</si>
  <si>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</si>
  <si>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</si>
  <si>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</si>
  <si>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</si>
  <si>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</si>
  <si>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</si>
  <si>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</si>
  <si>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</si>
  <si>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</si>
  <si>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</si>
  <si>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</si>
  <si>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</si>
  <si>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</si>
  <si>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</si>
  <si>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</si>
  <si>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</si>
  <si>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</si>
  <si>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</si>
  <si>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</si>
  <si>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</si>
  <si>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</si>
  <si>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</si>
  <si>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</si>
  <si>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</si>
  <si>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</si>
  <si>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</si>
  <si>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</si>
  <si>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</si>
  <si>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</si>
  <si>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</si>
  <si>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</si>
  <si>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</si>
  <si>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</si>
  <si>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</si>
  <si>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</si>
  <si>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</si>
  <si>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</si>
  <si>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</si>
  <si>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</si>
  <si>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</si>
  <si>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</si>
  <si>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</si>
  <si>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</si>
  <si>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</si>
  <si>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</si>
  <si>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</si>
  <si>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</si>
  <si>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</si>
  <si>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</si>
  <si>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</si>
  <si>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</si>
  <si>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</si>
  <si>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</si>
  <si>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</si>
  <si>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</si>
  <si>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</si>
  <si>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</si>
  <si>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</si>
  <si>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</si>
  <si>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</si>
  <si>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</si>
  <si>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</si>
  <si>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</si>
  <si>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</si>
  <si>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</si>
  <si>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</si>
  <si>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</si>
  <si>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</si>
  <si>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</si>
  <si>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</si>
  <si>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</si>
  <si>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</si>
  <si>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</si>
  <si>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</si>
  <si>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</si>
  <si>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</si>
  <si>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</si>
  <si>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</si>
  <si>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</si>
  <si>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</si>
  <si>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</si>
  <si>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</si>
  <si>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</si>
  <si>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</si>
  <si>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</si>
  <si>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</si>
  <si>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</si>
  <si>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</si>
  <si>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</si>
  <si>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</si>
  <si>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</si>
  <si>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</si>
  <si>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</si>
  <si>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</si>
  <si>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</si>
  <si>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</si>
  <si>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</si>
  <si>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</si>
  <si>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</si>
  <si>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</si>
  <si>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</si>
  <si>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</si>
  <si>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</si>
  <si>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</si>
  <si>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</si>
  <si>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</si>
  <si>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</si>
  <si>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</si>
  <si>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</si>
  <si>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</si>
  <si>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</si>
  <si>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</si>
  <si>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</si>
  <si>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</si>
  <si>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</si>
  <si>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</si>
  <si>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</si>
  <si>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</si>
  <si>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</si>
  <si>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</si>
  <si>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</si>
  <si>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</si>
  <si>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</si>
  <si>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</si>
  <si>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</si>
  <si>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</si>
  <si>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</si>
  <si>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</si>
  <si>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</si>
  <si>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</si>
  <si>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</si>
  <si>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</si>
  <si>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</si>
  <si>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</si>
  <si>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</si>
  <si>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</si>
  <si>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</si>
  <si>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</si>
  <si>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</si>
  <si>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</si>
  <si>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</si>
  <si>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</si>
  <si>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</si>
  <si>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</si>
  <si>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</si>
  <si>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</si>
  <si>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</si>
  <si>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</si>
  <si>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</si>
  <si>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</si>
  <si>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</si>
  <si>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</si>
  <si>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</si>
  <si>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</si>
  <si>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</si>
  <si>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</si>
  <si>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</si>
  <si>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</si>
  <si>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</si>
  <si>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</si>
  <si>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</si>
  <si>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</si>
  <si>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</si>
  <si>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</si>
  <si>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</si>
  <si>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</si>
  <si>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</si>
  <si>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</si>
  <si>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</si>
  <si>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</si>
  <si>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</si>
  <si>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</si>
  <si>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</si>
  <si>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</si>
  <si>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</si>
  <si>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</si>
  <si>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</si>
  <si>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</si>
  <si>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</si>
  <si>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</si>
  <si>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</si>
  <si>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</si>
  <si>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</si>
  <si>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</si>
  <si>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</si>
  <si>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</si>
  <si>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</si>
  <si>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</si>
  <si>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</si>
  <si>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</si>
  <si>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</si>
  <si>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</si>
  <si>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</si>
  <si>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</si>
  <si>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</si>
  <si>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</si>
  <si>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</si>
  <si>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</si>
  <si>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</si>
  <si>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</si>
  <si>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</si>
  <si>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</si>
  <si>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</si>
  <si>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</si>
  <si>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</si>
  <si>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</si>
  <si>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</si>
  <si>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</si>
  <si>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</si>
  <si>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</si>
  <si>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</si>
  <si>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</si>
  <si>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</si>
  <si>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</si>
  <si>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</si>
  <si>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</si>
  <si>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</si>
  <si>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</si>
  <si>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</si>
  <si>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</si>
  <si>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</si>
  <si>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</si>
  <si>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</si>
  <si>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</si>
  <si>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</si>
  <si>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</si>
  <si>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</si>
  <si>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</si>
  <si>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</si>
  <si>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</si>
  <si>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</si>
  <si>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</si>
  <si>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</si>
  <si>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</si>
  <si>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</si>
  <si>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</si>
  <si>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</si>
  <si>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</si>
  <si>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</si>
  <si>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</si>
  <si>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</si>
  <si>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</si>
  <si>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</si>
  <si>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</si>
  <si>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</si>
  <si>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</si>
  <si>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</si>
  <si>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</si>
  <si>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</si>
  <si>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</si>
  <si>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</si>
  <si>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</si>
  <si>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</si>
  <si>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</si>
  <si>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</si>
  <si>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</si>
  <si>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</si>
  <si>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</si>
  <si>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</si>
  <si>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</si>
  <si>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</si>
  <si>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</si>
  <si>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</si>
  <si>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</si>
  <si>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</si>
  <si>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</si>
  <si>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</si>
  <si>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</si>
  <si>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</si>
  <si>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</si>
  <si>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</si>
  <si>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</si>
  <si>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</si>
  <si>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</si>
  <si>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</si>
  <si>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</si>
  <si>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</si>
  <si>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</si>
  <si>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</si>
  <si>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</si>
  <si>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</si>
  <si>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</si>
  <si>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</si>
  <si>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</si>
  <si>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</si>
  <si>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</si>
  <si>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</si>
  <si>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</si>
  <si>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</si>
  <si>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</si>
  <si>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</si>
  <si>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</si>
  <si>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</si>
  <si>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</si>
  <si>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</si>
  <si>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</si>
  <si>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</si>
  <si>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</si>
  <si>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</si>
  <si>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</si>
  <si>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</si>
  <si>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</si>
  <si>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</si>
  <si>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</si>
  <si>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</si>
  <si>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</si>
  <si>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</si>
  <si>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</si>
  <si>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</si>
  <si>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</si>
  <si>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</si>
  <si>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</si>
  <si>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</si>
  <si>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</si>
  <si>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</si>
  <si>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</si>
  <si>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</si>
  <si>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</si>
  <si>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</si>
  <si>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</si>
  <si>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</si>
  <si>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</si>
  <si>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</si>
  <si>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</si>
  <si>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</si>
  <si>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</si>
  <si>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</si>
  <si>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</si>
  <si>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</si>
  <si>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</si>
  <si>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</si>
  <si>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</si>
  <si>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</si>
  <si>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</si>
  <si>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</si>
  <si>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</si>
  <si>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</si>
  <si>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</si>
  <si>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</si>
  <si>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</si>
  <si>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</si>
  <si>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</si>
  <si>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</si>
  <si>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</si>
  <si>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</si>
  <si>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</si>
  <si>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</si>
  <si>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</si>
  <si>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</si>
  <si>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</si>
  <si>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</si>
  <si>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</si>
  <si>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</si>
  <si>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</si>
  <si>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</si>
  <si>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</si>
  <si>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</si>
  <si>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</si>
  <si>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</si>
  <si>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</si>
  <si>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</si>
  <si>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</si>
  <si>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</si>
  <si>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</si>
  <si>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</si>
  <si>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</si>
  <si>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</si>
  <si>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</si>
  <si>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</si>
  <si>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</si>
  <si>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</si>
  <si>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</si>
  <si>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</si>
  <si>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</si>
  <si>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</si>
  <si>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</si>
  <si>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</si>
  <si>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</si>
  <si>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</si>
  <si>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</si>
  <si>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</si>
  <si>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</si>
  <si>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</si>
  <si>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</si>
  <si>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</si>
  <si>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</si>
  <si>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</si>
  <si>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</si>
  <si>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</si>
  <si>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</si>
  <si>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</si>
  <si>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</si>
  <si>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</si>
  <si>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</si>
  <si>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</si>
  <si>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</si>
  <si>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</si>
  <si>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</si>
  <si>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</si>
  <si>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</si>
  <si>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</si>
  <si>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</si>
  <si>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</si>
  <si>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</si>
  <si>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</si>
  <si>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</si>
  <si>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</si>
  <si>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</si>
  <si>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</si>
  <si>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</si>
  <si>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</si>
  <si>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</si>
  <si>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</si>
  <si>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</si>
  <si>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</si>
  <si>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</si>
  <si>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</si>
  <si>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</si>
  <si>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</si>
  <si>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</si>
  <si>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</si>
  <si>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</si>
  <si>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</si>
  <si>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</si>
  <si>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</si>
  <si>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</si>
  <si>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</si>
  <si>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</si>
  <si>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</si>
  <si>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</si>
  <si>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</si>
  <si>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</si>
  <si>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</si>
  <si>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</si>
  <si>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</si>
  <si>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</si>
  <si>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</si>
  <si>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</si>
  <si>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</si>
  <si>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</si>
  <si>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</si>
  <si>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</si>
  <si>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</si>
  <si>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</si>
  <si>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</si>
  <si>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</si>
  <si>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</si>
  <si>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</si>
  <si>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</si>
  <si>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</si>
  <si>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</si>
  <si>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</si>
  <si>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</si>
  <si>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</si>
  <si>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</si>
  <si>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</si>
  <si>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</si>
  <si>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</si>
  <si>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</si>
  <si>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</si>
  <si>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</si>
  <si>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</si>
  <si>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</si>
  <si>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</si>
  <si>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</si>
  <si>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</si>
  <si>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</si>
  <si>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</si>
  <si>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</si>
  <si>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</si>
  <si>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</si>
  <si>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</si>
  <si>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</si>
  <si>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</si>
  <si>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</si>
  <si>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</si>
  <si>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</si>
  <si>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</si>
  <si>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</si>
  <si>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</si>
  <si>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</si>
  <si>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</si>
  <si>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</si>
  <si>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</si>
  <si>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</si>
  <si>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</si>
  <si>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</si>
  <si>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</si>
  <si>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</si>
  <si>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</si>
  <si>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</si>
  <si>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</si>
  <si>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</si>
  <si>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</si>
  <si>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</si>
  <si>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</si>
  <si>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</si>
  <si>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</si>
  <si>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</si>
  <si>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</si>
  <si>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</si>
  <si>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</si>
  <si>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</si>
  <si>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</si>
  <si>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</si>
  <si>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</si>
  <si>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</si>
  <si>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</si>
  <si>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</si>
  <si>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</si>
  <si>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</si>
  <si>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</si>
  <si>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</si>
  <si>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</si>
  <si>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</si>
  <si>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</si>
  <si>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</si>
  <si>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</si>
  <si>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</si>
  <si>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</si>
  <si>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</si>
  <si>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</si>
  <si>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</si>
  <si>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</si>
  <si>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</si>
  <si>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</si>
  <si>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</si>
  <si>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</si>
  <si>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</si>
  <si>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</si>
  <si>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</si>
  <si>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</si>
  <si>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</si>
  <si>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</si>
  <si>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</si>
  <si>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</si>
  <si>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</si>
  <si>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</si>
  <si>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</si>
  <si>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</si>
  <si>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</si>
  <si>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</si>
  <si>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</si>
  <si>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</si>
  <si>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</si>
  <si>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</si>
  <si>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</si>
  <si>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</si>
  <si>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</si>
  <si>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</si>
  <si>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</si>
  <si>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</si>
  <si>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</si>
  <si>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</si>
  <si>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</si>
  <si>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</si>
  <si>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</si>
  <si>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</si>
  <si>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</si>
  <si>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</si>
  <si>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</si>
  <si>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</si>
  <si>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</si>
  <si>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</si>
  <si>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</si>
  <si>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</si>
  <si>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</si>
  <si>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</si>
  <si>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</si>
  <si>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</si>
  <si>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</si>
  <si>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</si>
  <si>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</si>
  <si>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</si>
  <si>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</si>
  <si>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</si>
  <si>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</si>
  <si>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</si>
  <si>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</si>
  <si>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</si>
  <si>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</si>
  <si>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</si>
  <si>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</si>
  <si>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</si>
  <si>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</si>
  <si>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</si>
  <si>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</si>
  <si>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</si>
  <si>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</si>
  <si>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</si>
  <si>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</si>
  <si>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</si>
  <si>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</si>
  <si>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</si>
  <si>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</si>
  <si>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</si>
  <si>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</si>
  <si>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</si>
  <si>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</si>
  <si>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</si>
  <si>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</si>
  <si>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</si>
  <si>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</si>
  <si>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</si>
  <si>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</si>
  <si>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</si>
  <si>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</si>
  <si>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</si>
  <si>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</si>
  <si>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</si>
  <si>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</si>
  <si>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</si>
  <si>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</si>
  <si>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</si>
  <si>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</si>
  <si>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</si>
  <si>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</si>
  <si>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</si>
  <si>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</si>
  <si>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</si>
  <si>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</si>
  <si>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</si>
  <si>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</si>
  <si>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</si>
  <si>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</si>
  <si>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</si>
  <si>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</si>
  <si>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</si>
  <si>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</si>
  <si>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</si>
  <si>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</si>
  <si>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</si>
  <si>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</si>
  <si>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</si>
  <si>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</si>
  <si>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</si>
  <si>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</si>
  <si>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</si>
  <si>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</si>
  <si>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</si>
  <si>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</si>
  <si>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</si>
  <si>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</si>
  <si>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</si>
  <si>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</si>
  <si>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</si>
  <si>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</si>
  <si>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</si>
  <si>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</si>
  <si>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</si>
  <si>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</si>
  <si>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</si>
  <si>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</si>
  <si>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</si>
  <si>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</si>
  <si>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</si>
  <si>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</si>
  <si>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</si>
  <si>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</si>
  <si>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</si>
  <si>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</si>
  <si>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</si>
  <si>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</si>
  <si>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</si>
  <si>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</si>
  <si>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</si>
  <si>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</si>
  <si>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</si>
  <si>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</si>
  <si>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</si>
  <si>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</si>
  <si>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</si>
  <si>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</si>
  <si>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</si>
  <si>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</si>
  <si>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</si>
  <si>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</si>
  <si>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</si>
  <si>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</si>
  <si>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</si>
  <si>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</si>
  <si>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</si>
  <si>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</si>
  <si>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</si>
  <si>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</si>
  <si>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</si>
  <si>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</si>
  <si>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</si>
  <si>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</si>
  <si>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</si>
  <si>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</si>
  <si>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</si>
  <si>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</si>
  <si>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</si>
  <si>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</si>
  <si>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</si>
  <si>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</si>
  <si>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</si>
  <si>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</si>
  <si>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</si>
  <si>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</si>
  <si>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</si>
  <si>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</si>
  <si>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</si>
  <si>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</si>
  <si>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</si>
  <si>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</si>
  <si>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</si>
  <si>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</si>
  <si>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</si>
  <si>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</si>
  <si>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</si>
  <si>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</si>
  <si>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</si>
  <si>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</si>
  <si>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</si>
  <si>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</si>
  <si>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</si>
  <si>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</si>
  <si>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</si>
  <si>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</si>
  <si>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</si>
  <si>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</si>
  <si>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</si>
  <si>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</si>
  <si>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</si>
  <si>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</si>
  <si>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</si>
  <si>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</si>
  <si>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</si>
  <si>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</si>
  <si>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</si>
  <si>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</si>
  <si>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</si>
  <si>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</si>
  <si>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</si>
  <si>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</si>
  <si>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</si>
  <si>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</si>
  <si>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</si>
  <si>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</si>
  <si>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</si>
  <si>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</si>
  <si>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</si>
  <si>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</si>
  <si>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</si>
  <si>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</si>
  <si>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</si>
  <si>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</si>
  <si>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</si>
  <si>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</si>
  <si>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</si>
  <si>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</si>
  <si>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</si>
  <si>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</si>
  <si>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</si>
  <si>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</si>
  <si>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</si>
  <si>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</si>
  <si>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</si>
  <si>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</si>
  <si>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</si>
  <si>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</si>
  <si>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</si>
  <si>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</si>
  <si>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</si>
  <si>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</si>
  <si>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</si>
  <si>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</si>
  <si>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</si>
  <si>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</si>
  <si>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</si>
  <si>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</si>
  <si>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</si>
  <si>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</si>
  <si>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</si>
  <si>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</si>
  <si>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</si>
  <si>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</si>
  <si>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</si>
  <si>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</si>
  <si>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</si>
  <si>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</si>
  <si>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</si>
  <si>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</si>
  <si>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</si>
  <si>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</si>
  <si>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</si>
  <si>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</si>
  <si>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</si>
  <si>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</si>
  <si>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</si>
  <si>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</si>
  <si>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</si>
  <si>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</si>
  <si>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</si>
  <si>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</si>
  <si>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</si>
  <si>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</si>
  <si>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</si>
  <si>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</si>
  <si>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</si>
  <si>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</si>
  <si>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</si>
  <si>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</si>
  <si>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</si>
  <si>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</si>
  <si>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</si>
  <si>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</si>
  <si>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</si>
  <si>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</si>
  <si>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</si>
  <si>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</si>
  <si>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</si>
  <si>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</si>
  <si>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</si>
  <si>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</si>
  <si>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</si>
  <si>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</si>
  <si>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</si>
  <si>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</si>
  <si>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</si>
  <si>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</si>
  <si>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</si>
  <si>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</si>
  <si>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</si>
  <si>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</si>
  <si>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</si>
  <si>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</si>
  <si>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</si>
  <si>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</si>
  <si>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</si>
  <si>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</si>
  <si>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</si>
  <si>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</si>
  <si>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</si>
  <si>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</si>
  <si>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</si>
  <si>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</si>
  <si>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</si>
  <si>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</si>
  <si>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</si>
  <si>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</si>
  <si>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</si>
  <si>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</si>
  <si>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</si>
  <si>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</si>
  <si>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</si>
  <si>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</si>
  <si>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</si>
  <si>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</si>
  <si>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</si>
  <si>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</si>
  <si>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</si>
  <si>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</si>
  <si>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</si>
  <si>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</si>
  <si>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</si>
  <si>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</si>
  <si>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</si>
  <si>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</si>
  <si>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</si>
  <si>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</si>
  <si>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</si>
  <si>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</si>
  <si>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</si>
  <si>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</si>
  <si>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</si>
  <si>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</si>
  <si>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</si>
  <si>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</si>
  <si>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</si>
  <si>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</si>
  <si>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</si>
  <si>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</si>
  <si>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</si>
  <si>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</si>
  <si>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</si>
  <si>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</si>
  <si>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</si>
  <si>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</si>
  <si>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</si>
  <si>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</si>
  <si>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</si>
  <si>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</si>
  <si>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</si>
  <si>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</si>
  <si>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</si>
  <si>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</si>
  <si>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</si>
  <si>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</si>
  <si>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</si>
  <si>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</si>
  <si>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</si>
  <si>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</si>
  <si>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</si>
  <si>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</si>
  <si>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</si>
  <si>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</si>
  <si>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</si>
  <si>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</si>
  <si>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</si>
  <si>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</si>
  <si>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</si>
  <si>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</si>
  <si>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</si>
  <si>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</si>
  <si>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</si>
  <si>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</si>
  <si>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</si>
  <si>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</si>
  <si>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</si>
  <si>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</si>
  <si>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</si>
  <si>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</si>
  <si>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</si>
  <si>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</si>
  <si>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</si>
  <si>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</si>
  <si>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</si>
  <si>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</si>
  <si>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</si>
  <si>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</si>
  <si>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</si>
  <si>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</si>
  <si>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</si>
  <si>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</si>
  <si>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</si>
  <si>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</si>
  <si>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</si>
  <si>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</si>
  <si>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</si>
  <si>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</si>
  <si>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</si>
  <si>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</si>
  <si>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</si>
  <si>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</si>
  <si>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</si>
  <si>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</si>
  <si>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</si>
  <si>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</si>
  <si>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</si>
  <si>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</si>
  <si>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</si>
  <si>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</si>
  <si>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</si>
  <si>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</si>
  <si>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</si>
  <si>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</si>
  <si>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</si>
  <si>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</si>
  <si>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</si>
  <si>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</si>
  <si>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</si>
  <si>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</si>
  <si>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</si>
  <si>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</si>
  <si>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</si>
  <si>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</si>
  <si>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</si>
  <si>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</si>
  <si>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</si>
  <si>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</si>
  <si>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</si>
  <si>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</si>
  <si>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</si>
  <si>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</si>
  <si>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</si>
  <si>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</si>
  <si>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</si>
  <si>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</si>
  <si>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</si>
  <si>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</si>
  <si>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</si>
  <si>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</si>
  <si>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</si>
  <si>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</si>
  <si>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</si>
  <si>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</si>
  <si>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</si>
  <si>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</si>
  <si>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</si>
  <si>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</si>
  <si>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</si>
  <si>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</si>
  <si>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</si>
  <si>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</si>
  <si>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</si>
  <si>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</si>
  <si>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</si>
  <si>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</si>
  <si>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</si>
  <si>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</si>
  <si>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</si>
  <si>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</si>
  <si>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</si>
  <si>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</si>
  <si>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</si>
  <si>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</si>
  <si>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</si>
  <si>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</si>
  <si>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</si>
  <si>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</si>
  <si>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</si>
  <si>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</si>
  <si>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</si>
  <si>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</si>
  <si>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</si>
  <si>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</si>
  <si>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</si>
  <si>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</si>
  <si>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</si>
  <si>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</si>
  <si>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</si>
  <si>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</si>
  <si>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</si>
  <si>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</si>
  <si>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</si>
  <si>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</si>
  <si>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</si>
  <si>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</si>
  <si>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</si>
  <si>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</si>
  <si>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</si>
  <si>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</si>
  <si>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</si>
  <si>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</si>
  <si>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</si>
  <si>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</si>
  <si>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</si>
  <si>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</si>
  <si>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</si>
  <si>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</si>
  <si>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</si>
  <si>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</si>
  <si>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</si>
  <si>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</si>
  <si>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</si>
  <si>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</si>
  <si>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</si>
  <si>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</si>
  <si>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</si>
  <si>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</si>
  <si>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</si>
  <si>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</si>
  <si>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</si>
  <si>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</si>
  <si>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</si>
  <si>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</si>
  <si>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</si>
  <si>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</si>
  <si>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</si>
  <si>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</si>
  <si>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</si>
  <si>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</si>
  <si>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</si>
  <si>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</si>
  <si>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</si>
  <si>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</si>
  <si>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</si>
  <si>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</si>
  <si>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</si>
  <si>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</si>
  <si>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</si>
  <si>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</si>
  <si>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</si>
  <si>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</si>
  <si>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</si>
  <si>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</si>
  <si>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</si>
  <si>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</si>
  <si>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</si>
  <si>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</si>
  <si>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</si>
  <si>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</si>
  <si>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</si>
  <si>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</si>
  <si>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</si>
  <si>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</si>
  <si>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</si>
  <si>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</si>
  <si>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</si>
  <si>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</si>
  <si>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</si>
  <si>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</si>
  <si>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</si>
  <si>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</si>
  <si>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</si>
  <si>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</si>
  <si>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</si>
  <si>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</si>
  <si>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</si>
  <si>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</si>
  <si>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</si>
  <si>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</si>
  <si>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</si>
  <si>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</si>
  <si>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</si>
  <si>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</si>
  <si>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</si>
  <si>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</si>
  <si>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</si>
  <si>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</si>
  <si>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</si>
  <si>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</si>
  <si>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</si>
  <si>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</si>
  <si>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</si>
  <si>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</si>
  <si>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</si>
  <si>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</si>
  <si>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</si>
  <si>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</si>
  <si>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</si>
  <si>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</si>
  <si>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</si>
  <si>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</si>
  <si>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</si>
  <si>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</si>
  <si>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</si>
  <si>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</si>
  <si>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</si>
  <si>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</si>
  <si>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</si>
  <si>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</si>
  <si>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</si>
  <si>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</si>
  <si>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</si>
  <si>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</si>
  <si>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</si>
  <si>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</si>
  <si>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</si>
  <si>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</si>
  <si>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</si>
  <si>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</si>
  <si>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</si>
  <si>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</si>
  <si>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</si>
  <si>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</si>
  <si>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</si>
  <si>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</si>
  <si>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</si>
  <si>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</si>
  <si>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</si>
  <si>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</si>
  <si>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</si>
  <si>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</si>
  <si>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</si>
  <si>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</si>
  <si>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</si>
  <si>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</si>
  <si>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</si>
  <si>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</si>
  <si>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</si>
  <si>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</si>
  <si>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</si>
  <si>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</si>
  <si>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</si>
  <si>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</si>
  <si>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</si>
  <si>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</si>
  <si>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</si>
  <si>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</si>
  <si>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</si>
  <si>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</si>
  <si>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</si>
  <si>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</si>
  <si>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</si>
  <si>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</si>
  <si>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</si>
  <si>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</si>
  <si>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</si>
  <si>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</si>
  <si>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</si>
  <si>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</si>
  <si>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</si>
  <si>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</si>
  <si>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</si>
  <si>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</si>
  <si>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</si>
  <si>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</si>
  <si>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</si>
  <si>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</si>
  <si>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</si>
  <si>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</si>
  <si>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</si>
  <si>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</si>
  <si>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</si>
  <si>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</si>
  <si>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</si>
  <si>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</si>
  <si>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</si>
  <si>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</si>
  <si>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</si>
  <si>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</si>
  <si>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</si>
  <si>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</si>
  <si>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</si>
  <si>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</si>
  <si>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</si>
  <si>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</si>
  <si>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</si>
  <si>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</si>
  <si>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</si>
  <si>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</si>
  <si>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</si>
  <si>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</si>
  <si>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</si>
  <si>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</si>
  <si>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</si>
  <si>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</si>
  <si>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</si>
  <si>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</si>
  <si>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</si>
  <si>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</si>
  <si>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</si>
  <si>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</si>
  <si>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</si>
  <si>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</si>
  <si>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</si>
  <si>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</si>
  <si>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</si>
  <si>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</si>
  <si>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</si>
  <si>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</si>
  <si>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</si>
  <si>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</si>
  <si>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</si>
  <si>
    <t>upi</t>
  </si>
  <si>
    <t>vlookup</t>
  </si>
  <si>
    <t>match</t>
  </si>
  <si>
    <t>index</t>
  </si>
  <si>
    <t>index+match</t>
  </si>
  <si>
    <t>vlookup+match</t>
  </si>
  <si>
    <t>XLOOKUP</t>
  </si>
  <si>
    <t>hlookup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</si>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</sst>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bottom style="thin">
        <color auto="1"/>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9">
    <xf numFmtId="0" fontId="0" fillId="0" borderId="0" xfId="0"/>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0" fillId="0" borderId="0" xfId="0" applyNumberFormat="1" applyAlignment="1">
      <alignment horizontal="center" vertical="center"/>
    </xf>
    <xf numFmtId="0" fontId="2" fillId="0" borderId="4" xfId="0" applyFont="1" applyBorder="1" applyAlignment="1">
      <alignment horizontal="center" vertical="center"/>
    </xf>
  </cellXfs>
  <cellStyles count="3">
    <cellStyle name="Comma" xfId="2" builtinId="3"/>
    <cellStyle name="Normal" xfId="0" builtinId="0"/>
    <cellStyle name="Percent" xfId="1" builtinId="5"/>
  </cellStyles>
  <dxfs count="109">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border outline="0">
        <top style="thin">
          <color auto="1"/>
        </top>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34,31,792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637581.12</c:v>
                </c:pt>
                <c:pt idx="1">
                  <c:v>720939.2999999997</c:v>
                </c:pt>
                <c:pt idx="2">
                  <c:v>708838.67</c:v>
                </c:pt>
                <c:pt idx="3">
                  <c:v>611613.10999999987</c:v>
                </c:pt>
                <c:pt idx="4">
                  <c:v>752819.30000000086</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0.19156681703293374</c:v>
                </c:pt>
                <c:pt idx="1">
                  <c:v>0.21016891463504161</c:v>
                </c:pt>
                <c:pt idx="2">
                  <c:v>0.2058044655662753</c:v>
                </c:pt>
                <c:pt idx="3">
                  <c:v>0.17892628546461423</c:v>
                </c:pt>
                <c:pt idx="4">
                  <c:v>0.2135335173011351</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R1 (1).xlsx]KPI!Citysale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240672.52999999988</c:v>
                </c:pt>
                <c:pt idx="1">
                  <c:v>201695.95999999996</c:v>
                </c:pt>
                <c:pt idx="2">
                  <c:v>190128.24000000002</c:v>
                </c:pt>
                <c:pt idx="3">
                  <c:v>220964.38999999996</c:v>
                </c:pt>
                <c:pt idx="4">
                  <c:v>242257.56999999995</c:v>
                </c:pt>
                <c:pt idx="5">
                  <c:v>171941.36000000002</c:v>
                </c:pt>
                <c:pt idx="6">
                  <c:v>224195.25000000009</c:v>
                </c:pt>
                <c:pt idx="7">
                  <c:v>237975.79</c:v>
                </c:pt>
                <c:pt idx="8">
                  <c:v>239792.54000000004</c:v>
                </c:pt>
                <c:pt idx="9">
                  <c:v>242385.85000000009</c:v>
                </c:pt>
                <c:pt idx="10">
                  <c:v>254433.55999999997</c:v>
                </c:pt>
                <c:pt idx="11">
                  <c:v>247334.2399999999</c:v>
                </c:pt>
                <c:pt idx="12">
                  <c:v>260182.37</c:v>
                </c:pt>
                <c:pt idx="13">
                  <c:v>257713.2099999999</c:v>
                </c:pt>
                <c:pt idx="14">
                  <c:v>200118.64000000007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6.8181210906149564E-2</c:v>
                </c:pt>
                <c:pt idx="1">
                  <c:v>5.6962589660361808E-2</c:v>
                </c:pt>
                <c:pt idx="2">
                  <c:v>5.6075578121756495E-2</c:v>
                </c:pt>
                <c:pt idx="3">
                  <c:v>6.5463758858299706E-2</c:v>
                </c:pt>
                <c:pt idx="4">
                  <c:v>6.5046545249770049E-2</c:v>
                </c:pt>
                <c:pt idx="5">
                  <c:v>5.3289216919344719E-2</c:v>
                </c:pt>
                <c:pt idx="6">
                  <c:v>6.7367797569887339E-2</c:v>
                </c:pt>
                <c:pt idx="7">
                  <c:v>6.8674478884907714E-2</c:v>
                </c:pt>
                <c:pt idx="8">
                  <c:v>6.5072831208098897E-2</c:v>
                </c:pt>
                <c:pt idx="9">
                  <c:v>7.3390122746617908E-2</c:v>
                </c:pt>
                <c:pt idx="10">
                  <c:v>7.2300452547692379E-2</c:v>
                </c:pt>
                <c:pt idx="11">
                  <c:v>7.6076885100788888E-2</c:v>
                </c:pt>
                <c:pt idx="12">
                  <c:v>7.9632324568642943E-2</c:v>
                </c:pt>
                <c:pt idx="13">
                  <c:v>7.3051853847293013E-2</c:v>
                </c:pt>
                <c:pt idx="14">
                  <c:v>5.9414353810388454E-2</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R1 (1).xlsx]KPI!Channelsale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KPI!$M$4:$M$5</c:f>
              <c:strCache>
                <c:ptCount val="1"/>
                <c:pt idx="0">
                  <c:v>Online</c:v>
                </c:pt>
              </c:strCache>
            </c:strRef>
          </c:cat>
          <c:val>
            <c:numRef>
              <c:f>KPI!$N$4:$N$5</c:f>
              <c:numCache>
                <c:formatCode>General</c:formatCode>
                <c:ptCount val="1"/>
                <c:pt idx="0">
                  <c:v>3431791.4999999935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 R1 (1).xlsx]KPI!Productsale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283132.89000000007</c:v>
                </c:pt>
                <c:pt idx="1">
                  <c:v>269674.36</c:v>
                </c:pt>
                <c:pt idx="2">
                  <c:v>261137.19</c:v>
                </c:pt>
                <c:pt idx="3">
                  <c:v>326845.62999999995</c:v>
                </c:pt>
                <c:pt idx="4">
                  <c:v>251371.79999999996</c:v>
                </c:pt>
                <c:pt idx="5">
                  <c:v>314225.11000000004</c:v>
                </c:pt>
                <c:pt idx="6">
                  <c:v>264040.8</c:v>
                </c:pt>
                <c:pt idx="7">
                  <c:v>273371.65999999997</c:v>
                </c:pt>
                <c:pt idx="8">
                  <c:v>343757.50999999995</c:v>
                </c:pt>
                <c:pt idx="9">
                  <c:v>272897.08</c:v>
                </c:pt>
                <c:pt idx="10">
                  <c:v>303534.15000000008</c:v>
                </c:pt>
                <c:pt idx="11">
                  <c:v>267803.32</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046E-450F-8FA9-1AFF53E37200}"/>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046E-450F-8FA9-1AFF53E37200}"/>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046E-450F-8FA9-1AFF53E37200}"/>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046E-450F-8FA9-1AFF53E37200}"/>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046E-450F-8FA9-1AFF53E37200}"/>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046E-450F-8FA9-1AFF53E37200}"/>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046E-450F-8FA9-1AFF53E37200}"/>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046E-450F-8FA9-1AFF53E37200}"/>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046E-450F-8FA9-1AFF53E37200}"/>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046E-450F-8FA9-1AFF53E37200}"/>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D-046E-450F-8FA9-1AFF53E37200}"/>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8.5840058694057225E-2</c:v>
                </c:pt>
                <c:pt idx="1">
                  <c:v>8.085106382978724E-2</c:v>
                </c:pt>
                <c:pt idx="2">
                  <c:v>7.2487160674981663E-2</c:v>
                </c:pt>
                <c:pt idx="3">
                  <c:v>9.3176815847395456E-2</c:v>
                </c:pt>
                <c:pt idx="4">
                  <c:v>7.8943506969919294E-2</c:v>
                </c:pt>
                <c:pt idx="5">
                  <c:v>0.10124724871606749</c:v>
                </c:pt>
                <c:pt idx="6">
                  <c:v>7.6449009537784302E-2</c:v>
                </c:pt>
                <c:pt idx="7">
                  <c:v>7.307410124724871E-2</c:v>
                </c:pt>
                <c:pt idx="8">
                  <c:v>9.7285399853264856E-2</c:v>
                </c:pt>
                <c:pt idx="9">
                  <c:v>8.217168011738811E-2</c:v>
                </c:pt>
                <c:pt idx="10">
                  <c:v>8.1144534115920763E-2</c:v>
                </c:pt>
                <c:pt idx="11">
                  <c:v>7.7329420396184886E-2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R1 (1).xlsx]KPI!Paymentmode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0.25565628040048471</c:v>
                </c:pt>
                <c:pt idx="1">
                  <c:v>0.24905345793880562</c:v>
                </c:pt>
                <c:pt idx="2">
                  <c:v>0.25003963673200991</c:v>
                </c:pt>
                <c:pt idx="3">
                  <c:v>0.24525062492869976</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R1 (1).xlsx]KPI!PivotTable16</c:name>
    <c:fmtId val="0"/>
  </c:pivotSource>
  <c:chart>
    <c:title>
      <c:tx>
        <c:strRef>
          <c:f>KPI!$AH$2</c:f>
          <c:strCache>
            <c:ptCount val="1"/>
            <c:pt idx="0">
              <c:v>3431791.5</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0.11959198278799858</c:v>
                </c:pt>
                <c:pt idx="1">
                  <c:v>0.13270212074364074</c:v>
                </c:pt>
                <c:pt idx="2">
                  <c:v>0.14709027923170748</c:v>
                </c:pt>
                <c:pt idx="3">
                  <c:v>6.8309860899183381E-2</c:v>
                </c:pt>
                <c:pt idx="4">
                  <c:v>4.7160592361161803E-2</c:v>
                </c:pt>
                <c:pt idx="5">
                  <c:v>6.2530013842624202E-2</c:v>
                </c:pt>
                <c:pt idx="6">
                  <c:v>7.3383452928302895E-2</c:v>
                </c:pt>
                <c:pt idx="7">
                  <c:v>7.1839629534603155E-2</c:v>
                </c:pt>
                <c:pt idx="8">
                  <c:v>6.5790238130725626E-2</c:v>
                </c:pt>
                <c:pt idx="9">
                  <c:v>6.3250649114318269E-2</c:v>
                </c:pt>
                <c:pt idx="10">
                  <c:v>7.1647855063455904E-2</c:v>
                </c:pt>
                <c:pt idx="11">
                  <c:v>7.6703325362277988E-2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34,31,792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637581.12</c:v>
                </c:pt>
                <c:pt idx="1">
                  <c:v>720939.2999999997</c:v>
                </c:pt>
                <c:pt idx="2">
                  <c:v>708838.67</c:v>
                </c:pt>
                <c:pt idx="3">
                  <c:v>611613.10999999987</c:v>
                </c:pt>
                <c:pt idx="4">
                  <c:v>752819.30000000086</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0.19156681703293374</c:v>
                </c:pt>
                <c:pt idx="1">
                  <c:v>0.21016891463504161</c:v>
                </c:pt>
                <c:pt idx="2">
                  <c:v>0.2058044655662753</c:v>
                </c:pt>
                <c:pt idx="3">
                  <c:v>0.17892628546461423</c:v>
                </c:pt>
                <c:pt idx="4">
                  <c:v>0.2135335173011351</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R1 (1).xlsx]KPI!Citysale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240672.52999999988</c:v>
                </c:pt>
                <c:pt idx="1">
                  <c:v>201695.95999999996</c:v>
                </c:pt>
                <c:pt idx="2">
                  <c:v>190128.24000000002</c:v>
                </c:pt>
                <c:pt idx="3">
                  <c:v>220964.38999999996</c:v>
                </c:pt>
                <c:pt idx="4">
                  <c:v>242257.56999999995</c:v>
                </c:pt>
                <c:pt idx="5">
                  <c:v>171941.36000000002</c:v>
                </c:pt>
                <c:pt idx="6">
                  <c:v>224195.25000000009</c:v>
                </c:pt>
                <c:pt idx="7">
                  <c:v>237975.79</c:v>
                </c:pt>
                <c:pt idx="8">
                  <c:v>239792.54000000004</c:v>
                </c:pt>
                <c:pt idx="9">
                  <c:v>242385.85000000009</c:v>
                </c:pt>
                <c:pt idx="10">
                  <c:v>254433.55999999997</c:v>
                </c:pt>
                <c:pt idx="11">
                  <c:v>247334.2399999999</c:v>
                </c:pt>
                <c:pt idx="12">
                  <c:v>260182.37</c:v>
                </c:pt>
                <c:pt idx="13">
                  <c:v>257713.2099999999</c:v>
                </c:pt>
                <c:pt idx="14">
                  <c:v>200118.64000000007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6.8181210906149564E-2</c:v>
                </c:pt>
                <c:pt idx="1">
                  <c:v>5.6962589660361808E-2</c:v>
                </c:pt>
                <c:pt idx="2">
                  <c:v>5.6075578121756495E-2</c:v>
                </c:pt>
                <c:pt idx="3">
                  <c:v>6.5463758858299706E-2</c:v>
                </c:pt>
                <c:pt idx="4">
                  <c:v>6.5046545249770049E-2</c:v>
                </c:pt>
                <c:pt idx="5">
                  <c:v>5.3289216919344719E-2</c:v>
                </c:pt>
                <c:pt idx="6">
                  <c:v>6.7367797569887339E-2</c:v>
                </c:pt>
                <c:pt idx="7">
                  <c:v>6.8674478884907714E-2</c:v>
                </c:pt>
                <c:pt idx="8">
                  <c:v>6.5072831208098897E-2</c:v>
                </c:pt>
                <c:pt idx="9">
                  <c:v>7.3390122746617908E-2</c:v>
                </c:pt>
                <c:pt idx="10">
                  <c:v>7.2300452547692379E-2</c:v>
                </c:pt>
                <c:pt idx="11">
                  <c:v>7.6076885100788888E-2</c:v>
                </c:pt>
                <c:pt idx="12">
                  <c:v>7.9632324568642943E-2</c:v>
                </c:pt>
                <c:pt idx="13">
                  <c:v>7.3051853847293013E-2</c:v>
                </c:pt>
                <c:pt idx="14">
                  <c:v>5.9414353810388454E-2</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R1 (1).xlsx]KPI!Channelsale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KPI!$M$4:$M$5</c:f>
              <c:strCache>
                <c:ptCount val="1"/>
                <c:pt idx="0">
                  <c:v>Online</c:v>
                </c:pt>
              </c:strCache>
            </c:strRef>
          </c:cat>
          <c:val>
            <c:numRef>
              <c:f>KPI!$N$4:$N$5</c:f>
              <c:numCache>
                <c:formatCode>General</c:formatCode>
                <c:ptCount val="1"/>
                <c:pt idx="0">
                  <c:v>3431791.4999999935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 R1 (1).xlsx]KPI!Productsale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283132.89000000007</c:v>
                </c:pt>
                <c:pt idx="1">
                  <c:v>269674.36</c:v>
                </c:pt>
                <c:pt idx="2">
                  <c:v>261137.19</c:v>
                </c:pt>
                <c:pt idx="3">
                  <c:v>326845.62999999995</c:v>
                </c:pt>
                <c:pt idx="4">
                  <c:v>251371.79999999996</c:v>
                </c:pt>
                <c:pt idx="5">
                  <c:v>314225.11000000004</c:v>
                </c:pt>
                <c:pt idx="6">
                  <c:v>264040.8</c:v>
                </c:pt>
                <c:pt idx="7">
                  <c:v>273371.65999999997</c:v>
                </c:pt>
                <c:pt idx="8">
                  <c:v>343757.50999999995</c:v>
                </c:pt>
                <c:pt idx="9">
                  <c:v>272897.08</c:v>
                </c:pt>
                <c:pt idx="10">
                  <c:v>303534.15000000008</c:v>
                </c:pt>
                <c:pt idx="11">
                  <c:v>267803.32</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8.5840058694057225E-2</c:v>
                </c:pt>
                <c:pt idx="1">
                  <c:v>8.085106382978724E-2</c:v>
                </c:pt>
                <c:pt idx="2">
                  <c:v>7.2487160674981663E-2</c:v>
                </c:pt>
                <c:pt idx="3">
                  <c:v>9.3176815847395456E-2</c:v>
                </c:pt>
                <c:pt idx="4">
                  <c:v>7.8943506969919294E-2</c:v>
                </c:pt>
                <c:pt idx="5">
                  <c:v>0.10124724871606749</c:v>
                </c:pt>
                <c:pt idx="6">
                  <c:v>7.6449009537784302E-2</c:v>
                </c:pt>
                <c:pt idx="7">
                  <c:v>7.307410124724871E-2</c:v>
                </c:pt>
                <c:pt idx="8">
                  <c:v>9.7285399853264856E-2</c:v>
                </c:pt>
                <c:pt idx="9">
                  <c:v>8.217168011738811E-2</c:v>
                </c:pt>
                <c:pt idx="10">
                  <c:v>8.1144534115920763E-2</c:v>
                </c:pt>
                <c:pt idx="11">
                  <c:v>7.7329420396184886E-2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R1 (1).xlsx]KPI!Paymentmode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0.25565628040048471</c:v>
                </c:pt>
                <c:pt idx="1">
                  <c:v>0.24905345793880562</c:v>
                </c:pt>
                <c:pt idx="2">
                  <c:v>0.25003963673200991</c:v>
                </c:pt>
                <c:pt idx="3">
                  <c:v>0.24525062492869976</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R1 (1).xlsx]KPI!PivotTable16</c:name>
    <c:fmtId val="9"/>
  </c:pivotSource>
  <c:chart>
    <c:title>
      <c:tx>
        <c:strRef>
          <c:f>KPI!$AH$2</c:f>
          <c:strCache>
            <c:ptCount val="1"/>
            <c:pt idx="0">
              <c:v>3431791.5</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0.11959198278799858</c:v>
                </c:pt>
                <c:pt idx="1">
                  <c:v>0.13270212074364074</c:v>
                </c:pt>
                <c:pt idx="2">
                  <c:v>0.14709027923170748</c:v>
                </c:pt>
                <c:pt idx="3">
                  <c:v>6.8309860899183381E-2</c:v>
                </c:pt>
                <c:pt idx="4">
                  <c:v>4.7160592361161803E-2</c:v>
                </c:pt>
                <c:pt idx="5">
                  <c:v>6.2530013842624202E-2</c:v>
                </c:pt>
                <c:pt idx="6">
                  <c:v>7.3383452928302895E-2</c:v>
                </c:pt>
                <c:pt idx="7">
                  <c:v>7.1839629534603155E-2</c:v>
                </c:pt>
                <c:pt idx="8">
                  <c:v>6.5790238130725626E-2</c:v>
                </c:pt>
                <c:pt idx="9">
                  <c:v>6.3250649114318269E-2</c:v>
                </c:pt>
                <c:pt idx="10">
                  <c:v>7.1647855063455904E-2</c:v>
                </c:pt>
                <c:pt idx="11">
                  <c:v>7.6703325362277988E-2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87596927-0C5A-480F-B0B7-17F31BBE9CDB}">
          <cx:tx>
            <cx:txData>
              <cx:f>_xlchart.v1.1</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96A96B3-1EF7-4E79-B469-631A8712990A}">
          <cx:tx>
            <cx:txData>
              <cx:f>_xlchart.v1.4</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601973</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949188</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442136</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682589</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781783</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766731</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372325</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326874</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3757252.41</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3431791.5</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325460.91</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806133.82</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03908" y="2965994"/>
              <a:ext cx="419351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586433" y="3134700"/>
              <a:ext cx="420909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806133.82</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3431791.5</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806133.82</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63568"/>
              <a:ext cx="4120931" cy="1937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08300"/>
              <a:ext cx="3291840" cy="3450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0B1BC62F-B482-40F8-85F0-DD77687ACA80}">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C3:AE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2"/>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9">
  <location ref="I3:K19"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2">
  <location ref="E3:G9"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9">
  <location ref="M3:N5"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v="1"/>
    </i>
    <i t="grand">
      <x/>
    </i>
  </rowItems>
  <colItems count="1">
    <i/>
  </colItems>
  <dataFields count="1">
    <dataField name="Sum of Net Sales" fld="16" baseField="0" baseItem="0"/>
  </dataFields>
  <formats count="6">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i x="0"/>
        <i x="3"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4E055C-A572-4F92-AF9F-6FAE8733DDD1}" name="Table1" displayName="Table1" ref="V5:V7" totalsRowShown="0" headerRowDxfId="108" dataDxfId="107">
  <autoFilter ref="V5:V7" xr:uid="{264E055C-A572-4F92-AF9F-6FAE8733DDD1}"/>
  <tableColumns count="1">
    <tableColumn id="1" xr3:uid="{5ED97C1D-D6BE-499B-82DA-1BFF15D9402D}" name="vlookup" dataDxfId="10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FE830D-D275-4C21-ACAC-00A62202E992}" name="Table4" displayName="Table4" ref="V9:V11" totalsRowShown="0" headerRowDxfId="105" dataDxfId="104">
  <autoFilter ref="V9:V11" xr:uid="{C0FE830D-D275-4C21-ACAC-00A62202E992}"/>
  <tableColumns count="1">
    <tableColumn id="1" xr3:uid="{253EDA8F-73AA-4238-BA34-F9968E0DD12A}" name="match" dataDxfId="10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1F7276-E1C3-484F-ABE3-F55A9F70A6B0}" name="Table5" displayName="Table5" ref="V13:V14" totalsRowShown="0" headerRowDxfId="102" dataDxfId="101">
  <autoFilter ref="V13:V14" xr:uid="{5B1F7276-E1C3-484F-ABE3-F55A9F70A6B0}"/>
  <tableColumns count="1">
    <tableColumn id="1" xr3:uid="{A6548FA5-DCE6-42DA-AF0F-63B8684409C4}" name="index" dataDxfId="100">
      <calculatedColumnFormula>INDEX(R:U,2,4)</calculatedColumnFormula>
    </tableColumn>
  </tableColumns>
  <tableStyleInfo name="TableStyleMedium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817722-931D-4A8C-8174-578269BA7D9D}" name="Table6" displayName="Table6" ref="V16:V18" totalsRowShown="0" headerRowDxfId="99" dataDxfId="98">
  <autoFilter ref="V16:V18" xr:uid="{38817722-931D-4A8C-8174-578269BA7D9D}"/>
  <tableColumns count="1">
    <tableColumn id="1" xr3:uid="{7DFD4933-5564-41ED-A326-A6B14669A3E2}" name="index+match" dataDxfId="97"/>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67E3CD-7D2E-4EC2-A0A5-EE7961581CC1}" name="Table3" displayName="Table3" ref="X5:X7" totalsRowShown="0" headerRowDxfId="96" dataDxfId="95">
  <autoFilter ref="X5:X7" xr:uid="{D567E3CD-7D2E-4EC2-A0A5-EE7961581CC1}"/>
  <tableColumns count="1">
    <tableColumn id="1" xr3:uid="{94706A62-A9B4-428B-91AA-4B153592C8E3}" name="vlookup+match" dataDxfId="94"/>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F951F0-0E5B-483A-BCB6-B04D956C9174}" name="Table2" displayName="Table2" ref="X9:X11" totalsRowShown="0" headerRowDxfId="10" dataDxfId="11">
  <autoFilter ref="X9:X11" xr:uid="{05F951F0-0E5B-483A-BCB6-B04D956C9174}"/>
  <tableColumns count="1">
    <tableColumn id="1" xr3:uid="{100FD022-BE89-4A12-94E1-C9870C6E958C}" name="XLOOKUP" dataDxfId="12"/>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37C431-82AA-4223-BE68-6A41FA13DFED}" name="Table7" displayName="Table7" ref="F12:K29" totalsRowShown="0" headerRowDxfId="0" dataDxfId="1" headerRowBorderDxfId="8" tableBorderDxfId="9">
  <autoFilter ref="F12:K29" xr:uid="{F037C431-82AA-4223-BE68-6A41FA13DFED}"/>
  <tableColumns count="6">
    <tableColumn id="1" xr3:uid="{4FC35B30-3335-4E78-8BCA-958B581EB642}" name="Customer ID" dataDxfId="7"/>
    <tableColumn id="2" xr3:uid="{FB7C71A6-D736-4954-B974-A8A8D641B9CB}" name="Region" dataDxfId="6"/>
    <tableColumn id="3" xr3:uid="{E0E4106B-E4BF-47C1-AAE0-5465856659B9}" name="City" dataDxfId="5"/>
    <tableColumn id="4" xr3:uid="{24BD6361-19BB-4945-B56C-3AF20D200339}" name="Sales Channel" dataDxfId="4"/>
    <tableColumn id="5" xr3:uid="{C2EFEF6B-78C5-42CA-B863-76CF7ABB116B}" name="Product Category" dataDxfId="3"/>
    <tableColumn id="6" xr3:uid="{A1961BE1-B783-47D9-8E28-6881C1E7EF11}" name="Product Sub-Categor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2" scrollPosition="2023-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AO10001"/>
  <sheetViews>
    <sheetView tabSelected="1" topLeftCell="R8" zoomScaleNormal="100" workbookViewId="0">
      <selection activeCell="AE19" sqref="AE19"/>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30.88671875" style="4"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22" width="18.6640625" style="4" customWidth="1"/>
    <col min="23" max="23" width="4.5546875" style="4" customWidth="1"/>
    <col min="24" max="24" width="18.21875" style="4" customWidth="1"/>
    <col min="25" max="16384" width="8.77734375" style="4"/>
  </cols>
  <sheetData>
    <row r="1" spans="1:24"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4"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c r="V2" s="17" t="s">
        <v>32</v>
      </c>
    </row>
    <row r="3" spans="1:24"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c r="V3" s="4" t="e">
        <f>HLOOKUP(V2,S:S,1,FALSE)</f>
        <v>#N/A</v>
      </c>
    </row>
    <row r="4" spans="1:24"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4"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c r="V5" s="4" t="s">
        <v>32989</v>
      </c>
      <c r="X5" s="4" t="s">
        <v>32993</v>
      </c>
    </row>
    <row r="6" spans="1:24"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c r="V6" s="4">
        <v>63.63</v>
      </c>
      <c r="X6" s="4" t="str">
        <f>VLOOKUP($X$7,R:U,MATCH($R$2,R:R,0),FALSE)</f>
        <v>Returned</v>
      </c>
    </row>
    <row r="7" spans="1:24"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c r="V7" s="4">
        <f>VLOOKUP(V6,P1:U10001,6,FALSE)</f>
        <v>85.91</v>
      </c>
      <c r="X7" s="4" t="s">
        <v>52</v>
      </c>
    </row>
    <row r="8" spans="1:24"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4"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c r="V9" s="4" t="s">
        <v>32990</v>
      </c>
      <c r="X9" s="4" t="s">
        <v>32994</v>
      </c>
    </row>
    <row r="10" spans="1:24"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c r="V10" s="4">
        <f>MATCH(V11,R:R,0)</f>
        <v>5</v>
      </c>
      <c r="X10" s="4" t="str" cm="1">
        <f t="array" ref="X10">_xlfn.XLOOKUP(X11,L:L,R:R,RAM,0)</f>
        <v>COD</v>
      </c>
    </row>
    <row r="11" spans="1:24"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c r="V11" s="4" t="s">
        <v>32988</v>
      </c>
      <c r="X11" s="4">
        <v>6</v>
      </c>
    </row>
    <row r="12" spans="1:24"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4"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c r="V13" s="4" t="s">
        <v>32991</v>
      </c>
    </row>
    <row r="14" spans="1:24"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c r="V14" s="4">
        <f>INDEX(R:U,2,4)</f>
        <v>489.64</v>
      </c>
    </row>
    <row r="15" spans="1:24"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4"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c r="V16" s="4" t="s">
        <v>32992</v>
      </c>
    </row>
    <row r="17" spans="1:4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c r="V17" s="4">
        <f>INDEX(S:U,MATCH(V18,S:S,0),3)</f>
        <v>319.79000000000002</v>
      </c>
    </row>
    <row r="18" spans="1:4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c r="V18" s="4" t="s">
        <v>63</v>
      </c>
    </row>
    <row r="19" spans="1:4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4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4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c r="V21"/>
      <c r="W21"/>
      <c r="X21"/>
      <c r="Y21"/>
      <c r="Z21"/>
      <c r="AA21"/>
      <c r="AB21"/>
      <c r="AC21"/>
      <c r="AD21"/>
      <c r="AE21"/>
      <c r="AF21"/>
      <c r="AG21"/>
      <c r="AH21"/>
      <c r="AI21"/>
      <c r="AJ21"/>
      <c r="AK21"/>
      <c r="AL21"/>
      <c r="AM21"/>
      <c r="AN21"/>
      <c r="AO21"/>
    </row>
    <row r="22" spans="1:4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c r="V22"/>
      <c r="W22" t="str" cm="1">
        <f t="array" ref="W22:AN27">TRANSPOSE(Table7[#All])</f>
        <v>Customer ID</v>
      </c>
      <c r="X22" t="str">
        <v>CUST6023</v>
      </c>
      <c r="Y22" t="str">
        <v>CUST6030</v>
      </c>
      <c r="Z22" t="str">
        <v>CUST9556</v>
      </c>
      <c r="AA22" t="str">
        <v>CUST6265</v>
      </c>
      <c r="AB22" t="str">
        <v>CUST8647</v>
      </c>
      <c r="AC22" t="str">
        <v>CUST4388</v>
      </c>
      <c r="AD22" t="str">
        <v>CUST2887</v>
      </c>
      <c r="AE22" t="str">
        <v>CUST9100</v>
      </c>
      <c r="AF22" t="str">
        <v>CUST2535</v>
      </c>
      <c r="AG22" t="str">
        <v>CUST4930</v>
      </c>
      <c r="AH22" t="str">
        <v>CUST4875</v>
      </c>
      <c r="AI22" t="str">
        <v>CUST2661</v>
      </c>
      <c r="AJ22" t="str">
        <v>CUST9844</v>
      </c>
      <c r="AK22" t="str">
        <v>CUST8280</v>
      </c>
      <c r="AL22" t="str">
        <v>CUST5993</v>
      </c>
      <c r="AM22" t="str">
        <v>CUST8616</v>
      </c>
      <c r="AN22" t="str">
        <v>CUST9104</v>
      </c>
      <c r="AO22"/>
    </row>
    <row r="23" spans="1:4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c r="V23"/>
      <c r="W23" t="str">
        <v>Region</v>
      </c>
      <c r="X23" t="str">
        <v>West</v>
      </c>
      <c r="Y23" t="str">
        <v>North</v>
      </c>
      <c r="Z23" t="str">
        <v>East</v>
      </c>
      <c r="AA23" t="str">
        <v>Central</v>
      </c>
      <c r="AB23" t="str">
        <v>North</v>
      </c>
      <c r="AC23" t="str">
        <v>Central</v>
      </c>
      <c r="AD23" t="str">
        <v>West</v>
      </c>
      <c r="AE23" t="str">
        <v>South</v>
      </c>
      <c r="AF23" t="str">
        <v>Central</v>
      </c>
      <c r="AG23" t="str">
        <v>South</v>
      </c>
      <c r="AH23" t="str">
        <v>South</v>
      </c>
      <c r="AI23" t="str">
        <v>West</v>
      </c>
      <c r="AJ23" t="str">
        <v>North</v>
      </c>
      <c r="AK23" t="str">
        <v>West</v>
      </c>
      <c r="AL23" t="str">
        <v>West</v>
      </c>
      <c r="AM23" t="str">
        <v>North</v>
      </c>
      <c r="AN23" t="str">
        <v>East</v>
      </c>
      <c r="AO23"/>
    </row>
    <row r="24" spans="1:4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c r="V24"/>
      <c r="W24" t="str">
        <v>City</v>
      </c>
      <c r="X24" t="str">
        <v>Pune</v>
      </c>
      <c r="Y24" t="str">
        <v>Lucknow</v>
      </c>
      <c r="Z24" t="str">
        <v>Kolkata</v>
      </c>
      <c r="AA24" t="str">
        <v>Nagpur</v>
      </c>
      <c r="AB24" t="str">
        <v>Chandigarh</v>
      </c>
      <c r="AC24" t="str">
        <v>Raipur</v>
      </c>
      <c r="AD24" t="str">
        <v>Ahmedabad</v>
      </c>
      <c r="AE24" t="str">
        <v>Chennai</v>
      </c>
      <c r="AF24" t="str">
        <v>Bhopal</v>
      </c>
      <c r="AG24" t="str">
        <v>Bangalore</v>
      </c>
      <c r="AH24" t="str">
        <v>Bangalore</v>
      </c>
      <c r="AI24" t="str">
        <v>Ahmedabad</v>
      </c>
      <c r="AJ24" t="str">
        <v>Delhi</v>
      </c>
      <c r="AK24" t="str">
        <v>Pune</v>
      </c>
      <c r="AL24" t="str">
        <v>Ahmedabad</v>
      </c>
      <c r="AM24" t="str">
        <v>Chandigarh</v>
      </c>
      <c r="AN24" t="str">
        <v>Kolkata</v>
      </c>
      <c r="AO24"/>
    </row>
    <row r="25" spans="1:4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c r="V25"/>
      <c r="W25" t="str">
        <v>Sales Channel</v>
      </c>
      <c r="X25" t="str">
        <v>Online</v>
      </c>
      <c r="Y25" t="str">
        <v>Offline</v>
      </c>
      <c r="Z25" t="str">
        <v>Online</v>
      </c>
      <c r="AA25" t="str">
        <v>Offline</v>
      </c>
      <c r="AB25" t="str">
        <v>Offline</v>
      </c>
      <c r="AC25" t="str">
        <v>Online</v>
      </c>
      <c r="AD25" t="str">
        <v>Offline</v>
      </c>
      <c r="AE25" t="str">
        <v>Online</v>
      </c>
      <c r="AF25" t="str">
        <v>Online</v>
      </c>
      <c r="AG25" t="str">
        <v>Online</v>
      </c>
      <c r="AH25" t="str">
        <v>Offline</v>
      </c>
      <c r="AI25" t="str">
        <v>Online</v>
      </c>
      <c r="AJ25" t="str">
        <v>Online</v>
      </c>
      <c r="AK25" t="str">
        <v>Online</v>
      </c>
      <c r="AL25" t="str">
        <v>Online</v>
      </c>
      <c r="AM25" t="str">
        <v>Offline</v>
      </c>
      <c r="AN25" t="str">
        <v>Online</v>
      </c>
      <c r="AO25"/>
    </row>
    <row r="26" spans="1:4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c r="V26"/>
      <c r="W26" t="str">
        <v>Product Category</v>
      </c>
      <c r="X26" t="str">
        <v>Home Decor</v>
      </c>
      <c r="Y26" t="str">
        <v>Clothing</v>
      </c>
      <c r="Z26" t="str">
        <v>Home Decor</v>
      </c>
      <c r="AA26" t="str">
        <v>Home Decor</v>
      </c>
      <c r="AB26" t="str">
        <v>Electronics</v>
      </c>
      <c r="AC26" t="str">
        <v>Clothing</v>
      </c>
      <c r="AD26" t="str">
        <v>Clothing</v>
      </c>
      <c r="AE26" t="str">
        <v>Beauty</v>
      </c>
      <c r="AF26" t="str">
        <v>Home Decor</v>
      </c>
      <c r="AG26" t="str">
        <v>Clothing</v>
      </c>
      <c r="AH26" t="str">
        <v>Electronics</v>
      </c>
      <c r="AI26" t="str">
        <v>Electronics</v>
      </c>
      <c r="AJ26" t="str">
        <v>Clothing</v>
      </c>
      <c r="AK26" t="str">
        <v>Home Decor</v>
      </c>
      <c r="AL26" t="str">
        <v>Beauty</v>
      </c>
      <c r="AM26" t="str">
        <v>Home Decor</v>
      </c>
      <c r="AN26" t="str">
        <v>Home Decor</v>
      </c>
      <c r="AO26"/>
    </row>
    <row r="27" spans="1:4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c r="V27"/>
      <c r="W27" t="str">
        <v>Product Sub-Category</v>
      </c>
      <c r="X27" t="str">
        <v>Curtain</v>
      </c>
      <c r="Y27" t="str">
        <v>Jeans</v>
      </c>
      <c r="Z27" t="str">
        <v>Lamp</v>
      </c>
      <c r="AA27" t="str">
        <v>Sofa</v>
      </c>
      <c r="AB27" t="str">
        <v>Laptop</v>
      </c>
      <c r="AC27" t="str">
        <v>Shirt</v>
      </c>
      <c r="AD27" t="str">
        <v>Shirt</v>
      </c>
      <c r="AE27" t="str">
        <v>Face Cream</v>
      </c>
      <c r="AF27" t="str">
        <v>Lamp</v>
      </c>
      <c r="AG27" t="str">
        <v>Jacket</v>
      </c>
      <c r="AH27" t="str">
        <v>Tablet</v>
      </c>
      <c r="AI27" t="str">
        <v>Laptop</v>
      </c>
      <c r="AJ27" t="str">
        <v>Jeans</v>
      </c>
      <c r="AK27" t="str">
        <v>Sofa</v>
      </c>
      <c r="AL27" t="str">
        <v>Lipstick</v>
      </c>
      <c r="AM27" t="str">
        <v>Curtain</v>
      </c>
      <c r="AN27" t="str">
        <v>Lamp</v>
      </c>
      <c r="AO27"/>
    </row>
    <row r="28" spans="1:4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c r="V28"/>
      <c r="W28"/>
      <c r="X28"/>
      <c r="Y28"/>
      <c r="Z28"/>
      <c r="AA28"/>
      <c r="AB28"/>
      <c r="AC28"/>
      <c r="AD28"/>
      <c r="AE28"/>
      <c r="AF28"/>
      <c r="AG28"/>
      <c r="AH28"/>
      <c r="AI28"/>
      <c r="AJ28"/>
      <c r="AK28"/>
      <c r="AL28"/>
      <c r="AM28"/>
      <c r="AN28"/>
      <c r="AO28"/>
    </row>
    <row r="29" spans="1:4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c r="V29"/>
      <c r="W29"/>
      <c r="X29"/>
      <c r="Y29"/>
      <c r="Z29"/>
      <c r="AA29"/>
      <c r="AB29"/>
      <c r="AC29"/>
      <c r="AD29"/>
      <c r="AE29"/>
      <c r="AF29"/>
      <c r="AG29"/>
      <c r="AH29"/>
      <c r="AI29"/>
      <c r="AJ29"/>
      <c r="AK29"/>
      <c r="AL29"/>
      <c r="AM29"/>
      <c r="AN29"/>
      <c r="AO29"/>
    </row>
    <row r="30" spans="1:4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c r="V30"/>
      <c r="W30"/>
      <c r="X30"/>
      <c r="Y30"/>
      <c r="Z30"/>
      <c r="AA30"/>
      <c r="AB30"/>
      <c r="AC30"/>
      <c r="AD30"/>
      <c r="AE30"/>
      <c r="AF30"/>
      <c r="AG30"/>
      <c r="AH30"/>
      <c r="AI30"/>
      <c r="AJ30"/>
      <c r="AK30"/>
      <c r="AL30"/>
      <c r="AM30"/>
      <c r="AN30"/>
      <c r="AO30"/>
    </row>
    <row r="31" spans="1:4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c r="V31"/>
      <c r="W31"/>
      <c r="X31"/>
      <c r="Y31" t="s">
        <v>32995</v>
      </c>
      <c r="Z31" t="s">
        <v>32996</v>
      </c>
      <c r="AA31" t="e">
        <f>HLOOKUP(X$5,W23:AO27,4,FALSE)</f>
        <v>#N/A</v>
      </c>
      <c r="AB31" t="e">
        <f>HLOOKUP(Y$5,X23:AP27,4,FALSE)</f>
        <v>#N/A</v>
      </c>
      <c r="AC31" t="e">
        <f>HLOOKUP(Z$5,Y23:AQ27,4,FALSE)</f>
        <v>#N/A</v>
      </c>
      <c r="AD31" t="e">
        <f>HLOOKUP(AA$5,Z23:AR27,4,FALSE)</f>
        <v>#N/A</v>
      </c>
      <c r="AE31" t="e">
        <f>HLOOKUP(AB$5,AA23:AS27,4,FALSE)</f>
        <v>#N/A</v>
      </c>
      <c r="AF31" t="e">
        <f>HLOOKUP(AC$5,AB23:AT27,4,FALSE)</f>
        <v>#N/A</v>
      </c>
      <c r="AG31" t="e">
        <f>HLOOKUP(AD$5,AC23:AU27,4,FALSE)</f>
        <v>#N/A</v>
      </c>
      <c r="AH31" t="e">
        <f>HLOOKUP(AE$5,AD23:AV27,4,FALSE)</f>
        <v>#N/A</v>
      </c>
      <c r="AI31" t="e">
        <f>HLOOKUP(AF$5,AE23:AW27,4,FALSE)</f>
        <v>#N/A</v>
      </c>
      <c r="AJ31"/>
      <c r="AK31"/>
      <c r="AL31"/>
      <c r="AM31"/>
      <c r="AN31"/>
      <c r="AO31"/>
    </row>
    <row r="32" spans="1:4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conditionalFormatting sqref="V21:AO31">
    <cfRule type="colorScale" priority="1">
      <colorScale>
        <cfvo type="min"/>
        <cfvo type="max"/>
        <color rgb="FFFCFCFF"/>
        <color rgb="FF63BE7B"/>
      </colorScale>
    </cfRule>
  </conditionalFormatting>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2F29-BC14-4B07-A851-EBD594A6A2ED}">
  <dimension ref="F12:AE29"/>
  <sheetViews>
    <sheetView topLeftCell="L7" workbookViewId="0">
      <selection activeCell="N14" sqref="N14:AE19"/>
    </sheetView>
  </sheetViews>
  <sheetFormatPr defaultRowHeight="14.4" x14ac:dyDescent="0.3"/>
  <cols>
    <col min="6" max="6" width="13.21875" customWidth="1"/>
    <col min="9" max="9" width="14.44140625" customWidth="1"/>
    <col min="10" max="10" width="17.5546875" customWidth="1"/>
    <col min="11" max="11" width="21.44140625" customWidth="1"/>
  </cols>
  <sheetData>
    <row r="12" spans="6:31" x14ac:dyDescent="0.3">
      <c r="F12" s="18" t="s">
        <v>3</v>
      </c>
      <c r="G12" s="18" t="s">
        <v>4</v>
      </c>
      <c r="H12" s="18" t="s">
        <v>5</v>
      </c>
      <c r="I12" s="18" t="s">
        <v>6</v>
      </c>
      <c r="J12" s="18" t="s">
        <v>7</v>
      </c>
      <c r="K12" s="18" t="s">
        <v>8</v>
      </c>
    </row>
    <row r="13" spans="6:31" x14ac:dyDescent="0.3">
      <c r="F13" s="4" t="s">
        <v>23</v>
      </c>
      <c r="G13" s="4" t="s">
        <v>24</v>
      </c>
      <c r="H13" s="4" t="s">
        <v>25</v>
      </c>
      <c r="I13" s="4" t="s">
        <v>26</v>
      </c>
      <c r="J13" s="4" t="s">
        <v>27</v>
      </c>
      <c r="K13" s="4" t="s">
        <v>28</v>
      </c>
    </row>
    <row r="14" spans="6:31" x14ac:dyDescent="0.3">
      <c r="F14" s="4" t="s">
        <v>35</v>
      </c>
      <c r="G14" s="4" t="s">
        <v>36</v>
      </c>
      <c r="H14" s="4" t="s">
        <v>37</v>
      </c>
      <c r="I14" s="4" t="s">
        <v>38</v>
      </c>
      <c r="J14" s="4" t="s">
        <v>39</v>
      </c>
      <c r="K14" s="4" t="s">
        <v>40</v>
      </c>
      <c r="N14" t="str" cm="1">
        <f t="array" ref="N14:AE19">TRANSPOSE(Table7[#All])</f>
        <v>Customer ID</v>
      </c>
      <c r="O14" t="str">
        <v>CUST6023</v>
      </c>
      <c r="P14" t="str">
        <v>CUST6030</v>
      </c>
      <c r="Q14" t="str">
        <v>CUST9556</v>
      </c>
      <c r="R14" t="str">
        <v>CUST6265</v>
      </c>
      <c r="S14" t="str">
        <v>CUST8647</v>
      </c>
      <c r="T14" t="str">
        <v>CUST4388</v>
      </c>
      <c r="U14" t="str">
        <v>CUST2887</v>
      </c>
      <c r="V14" t="str">
        <v>CUST9100</v>
      </c>
      <c r="W14" t="str">
        <v>CUST2535</v>
      </c>
      <c r="X14" t="str">
        <v>CUST4930</v>
      </c>
      <c r="Y14" t="str">
        <v>CUST4875</v>
      </c>
      <c r="Z14" t="str">
        <v>CUST2661</v>
      </c>
      <c r="AA14" t="str">
        <v>CUST9844</v>
      </c>
      <c r="AB14" t="str">
        <v>CUST8280</v>
      </c>
      <c r="AC14" t="str">
        <v>CUST5993</v>
      </c>
      <c r="AD14" t="str">
        <v>CUST8616</v>
      </c>
      <c r="AE14" t="str">
        <v>CUST9104</v>
      </c>
    </row>
    <row r="15" spans="6:31" x14ac:dyDescent="0.3">
      <c r="F15" s="4" t="s">
        <v>46</v>
      </c>
      <c r="G15" s="4" t="s">
        <v>47</v>
      </c>
      <c r="H15" s="4" t="s">
        <v>48</v>
      </c>
      <c r="I15" s="4" t="s">
        <v>26</v>
      </c>
      <c r="J15" s="4" t="s">
        <v>27</v>
      </c>
      <c r="K15" s="4" t="s">
        <v>49</v>
      </c>
      <c r="N15" t="str">
        <v>Region</v>
      </c>
      <c r="O15" t="str">
        <v>West</v>
      </c>
      <c r="P15" t="str">
        <v>North</v>
      </c>
      <c r="Q15" t="str">
        <v>East</v>
      </c>
      <c r="R15" t="str">
        <v>Central</v>
      </c>
      <c r="S15" t="str">
        <v>North</v>
      </c>
      <c r="T15" t="str">
        <v>Central</v>
      </c>
      <c r="U15" t="str">
        <v>West</v>
      </c>
      <c r="V15" t="str">
        <v>South</v>
      </c>
      <c r="W15" t="str">
        <v>Central</v>
      </c>
      <c r="X15" t="str">
        <v>South</v>
      </c>
      <c r="Y15" t="str">
        <v>South</v>
      </c>
      <c r="Z15" t="str">
        <v>West</v>
      </c>
      <c r="AA15" t="str">
        <v>North</v>
      </c>
      <c r="AB15" t="str">
        <v>West</v>
      </c>
      <c r="AC15" t="str">
        <v>West</v>
      </c>
      <c r="AD15" t="str">
        <v>North</v>
      </c>
      <c r="AE15" t="str">
        <v>East</v>
      </c>
    </row>
    <row r="16" spans="6:31" x14ac:dyDescent="0.3">
      <c r="F16" s="4" t="s">
        <v>56</v>
      </c>
      <c r="G16" s="4" t="s">
        <v>57</v>
      </c>
      <c r="H16" s="4" t="s">
        <v>58</v>
      </c>
      <c r="I16" s="4" t="s">
        <v>38</v>
      </c>
      <c r="J16" s="4" t="s">
        <v>27</v>
      </c>
      <c r="K16" s="4" t="s">
        <v>59</v>
      </c>
      <c r="N16" t="str">
        <v>City</v>
      </c>
      <c r="O16" t="str">
        <v>Pune</v>
      </c>
      <c r="P16" t="str">
        <v>Lucknow</v>
      </c>
      <c r="Q16" t="str">
        <v>Kolkata</v>
      </c>
      <c r="R16" t="str">
        <v>Nagpur</v>
      </c>
      <c r="S16" t="str">
        <v>Chandigarh</v>
      </c>
      <c r="T16" t="str">
        <v>Raipur</v>
      </c>
      <c r="U16" t="str">
        <v>Ahmedabad</v>
      </c>
      <c r="V16" t="str">
        <v>Chennai</v>
      </c>
      <c r="W16" t="str">
        <v>Bhopal</v>
      </c>
      <c r="X16" t="str">
        <v>Bangalore</v>
      </c>
      <c r="Y16" t="str">
        <v>Bangalore</v>
      </c>
      <c r="Z16" t="str">
        <v>Ahmedabad</v>
      </c>
      <c r="AA16" t="str">
        <v>Delhi</v>
      </c>
      <c r="AB16" t="str">
        <v>Pune</v>
      </c>
      <c r="AC16" t="str">
        <v>Ahmedabad</v>
      </c>
      <c r="AD16" t="str">
        <v>Chandigarh</v>
      </c>
      <c r="AE16" t="str">
        <v>Kolkata</v>
      </c>
    </row>
    <row r="17" spans="6:31" x14ac:dyDescent="0.3">
      <c r="F17" s="4" t="s">
        <v>66</v>
      </c>
      <c r="G17" s="4" t="s">
        <v>36</v>
      </c>
      <c r="H17" s="4" t="s">
        <v>67</v>
      </c>
      <c r="I17" s="4" t="s">
        <v>38</v>
      </c>
      <c r="J17" s="4" t="s">
        <v>68</v>
      </c>
      <c r="K17" s="4" t="s">
        <v>69</v>
      </c>
      <c r="N17" t="str">
        <v>Sales Channel</v>
      </c>
      <c r="O17" t="str">
        <v>Online</v>
      </c>
      <c r="P17" t="str">
        <v>Offline</v>
      </c>
      <c r="Q17" t="str">
        <v>Online</v>
      </c>
      <c r="R17" t="str">
        <v>Offline</v>
      </c>
      <c r="S17" t="str">
        <v>Offline</v>
      </c>
      <c r="T17" t="str">
        <v>Online</v>
      </c>
      <c r="U17" t="str">
        <v>Offline</v>
      </c>
      <c r="V17" t="str">
        <v>Online</v>
      </c>
      <c r="W17" t="str">
        <v>Online</v>
      </c>
      <c r="X17" t="str">
        <v>Online</v>
      </c>
      <c r="Y17" t="str">
        <v>Offline</v>
      </c>
      <c r="Z17" t="str">
        <v>Online</v>
      </c>
      <c r="AA17" t="str">
        <v>Online</v>
      </c>
      <c r="AB17" t="str">
        <v>Online</v>
      </c>
      <c r="AC17" t="str">
        <v>Online</v>
      </c>
      <c r="AD17" t="str">
        <v>Offline</v>
      </c>
      <c r="AE17" t="str">
        <v>Online</v>
      </c>
    </row>
    <row r="18" spans="6:31" x14ac:dyDescent="0.3">
      <c r="F18" s="4" t="s">
        <v>74</v>
      </c>
      <c r="G18" s="4" t="s">
        <v>57</v>
      </c>
      <c r="H18" s="4" t="s">
        <v>75</v>
      </c>
      <c r="I18" s="4" t="s">
        <v>26</v>
      </c>
      <c r="J18" s="4" t="s">
        <v>39</v>
      </c>
      <c r="K18" s="4" t="s">
        <v>76</v>
      </c>
      <c r="N18" t="str">
        <v>Product Category</v>
      </c>
      <c r="O18" t="str">
        <v>Home Decor</v>
      </c>
      <c r="P18" t="str">
        <v>Clothing</v>
      </c>
      <c r="Q18" t="str">
        <v>Home Decor</v>
      </c>
      <c r="R18" t="str">
        <v>Home Decor</v>
      </c>
      <c r="S18" t="str">
        <v>Electronics</v>
      </c>
      <c r="T18" t="str">
        <v>Clothing</v>
      </c>
      <c r="U18" t="str">
        <v>Clothing</v>
      </c>
      <c r="V18" t="str">
        <v>Beauty</v>
      </c>
      <c r="W18" t="str">
        <v>Home Decor</v>
      </c>
      <c r="X18" t="str">
        <v>Clothing</v>
      </c>
      <c r="Y18" t="str">
        <v>Electronics</v>
      </c>
      <c r="Z18" t="str">
        <v>Electronics</v>
      </c>
      <c r="AA18" t="str">
        <v>Clothing</v>
      </c>
      <c r="AB18" t="str">
        <v>Home Decor</v>
      </c>
      <c r="AC18" t="str">
        <v>Beauty</v>
      </c>
      <c r="AD18" t="str">
        <v>Home Decor</v>
      </c>
      <c r="AE18" t="str">
        <v>Home Decor</v>
      </c>
    </row>
    <row r="19" spans="6:31" x14ac:dyDescent="0.3">
      <c r="F19" s="4" t="s">
        <v>81</v>
      </c>
      <c r="G19" s="4" t="s">
        <v>24</v>
      </c>
      <c r="H19" s="4" t="s">
        <v>82</v>
      </c>
      <c r="I19" s="4" t="s">
        <v>38</v>
      </c>
      <c r="J19" s="4" t="s">
        <v>39</v>
      </c>
      <c r="K19" s="4" t="s">
        <v>76</v>
      </c>
      <c r="N19" t="str">
        <v>Product Sub-Category</v>
      </c>
      <c r="O19" t="str">
        <v>Curtain</v>
      </c>
      <c r="P19" t="str">
        <v>Jeans</v>
      </c>
      <c r="Q19" t="str">
        <v>Lamp</v>
      </c>
      <c r="R19" t="str">
        <v>Sofa</v>
      </c>
      <c r="S19" t="str">
        <v>Laptop</v>
      </c>
      <c r="T19" t="str">
        <v>Shirt</v>
      </c>
      <c r="U19" t="str">
        <v>Shirt</v>
      </c>
      <c r="V19" t="str">
        <v>Face Cream</v>
      </c>
      <c r="W19" t="str">
        <v>Lamp</v>
      </c>
      <c r="X19" t="str">
        <v>Jacket</v>
      </c>
      <c r="Y19" t="str">
        <v>Tablet</v>
      </c>
      <c r="Z19" t="str">
        <v>Laptop</v>
      </c>
      <c r="AA19" t="str">
        <v>Jeans</v>
      </c>
      <c r="AB19" t="str">
        <v>Sofa</v>
      </c>
      <c r="AC19" t="str">
        <v>Lipstick</v>
      </c>
      <c r="AD19" t="str">
        <v>Curtain</v>
      </c>
      <c r="AE19" t="str">
        <v>Lamp</v>
      </c>
    </row>
    <row r="20" spans="6:31" x14ac:dyDescent="0.3">
      <c r="F20" s="4" t="s">
        <v>88</v>
      </c>
      <c r="G20" s="4" t="s">
        <v>89</v>
      </c>
      <c r="H20" s="4" t="s">
        <v>90</v>
      </c>
      <c r="I20" s="4" t="s">
        <v>26</v>
      </c>
      <c r="J20" s="4" t="s">
        <v>91</v>
      </c>
      <c r="K20" s="4" t="s">
        <v>92</v>
      </c>
    </row>
    <row r="21" spans="6:31" x14ac:dyDescent="0.3">
      <c r="F21" s="4" t="s">
        <v>97</v>
      </c>
      <c r="G21" s="4" t="s">
        <v>57</v>
      </c>
      <c r="H21" s="4" t="s">
        <v>98</v>
      </c>
      <c r="I21" s="4" t="s">
        <v>26</v>
      </c>
      <c r="J21" s="4" t="s">
        <v>27</v>
      </c>
      <c r="K21" s="4" t="s">
        <v>49</v>
      </c>
    </row>
    <row r="22" spans="6:31" x14ac:dyDescent="0.3">
      <c r="F22" s="4" t="s">
        <v>103</v>
      </c>
      <c r="G22" s="4" t="s">
        <v>89</v>
      </c>
      <c r="H22" s="4" t="s">
        <v>104</v>
      </c>
      <c r="I22" s="4" t="s">
        <v>26</v>
      </c>
      <c r="J22" s="4" t="s">
        <v>39</v>
      </c>
      <c r="K22" s="4" t="s">
        <v>105</v>
      </c>
    </row>
    <row r="23" spans="6:31" x14ac:dyDescent="0.3">
      <c r="F23" s="4" t="s">
        <v>110</v>
      </c>
      <c r="G23" s="4" t="s">
        <v>89</v>
      </c>
      <c r="H23" s="4" t="s">
        <v>104</v>
      </c>
      <c r="I23" s="4" t="s">
        <v>38</v>
      </c>
      <c r="J23" s="4" t="s">
        <v>68</v>
      </c>
      <c r="K23" s="4" t="s">
        <v>111</v>
      </c>
    </row>
    <row r="24" spans="6:31" x14ac:dyDescent="0.3">
      <c r="F24" s="4" t="s">
        <v>116</v>
      </c>
      <c r="G24" s="4" t="s">
        <v>24</v>
      </c>
      <c r="H24" s="4" t="s">
        <v>82</v>
      </c>
      <c r="I24" s="4" t="s">
        <v>26</v>
      </c>
      <c r="J24" s="4" t="s">
        <v>68</v>
      </c>
      <c r="K24" s="4" t="s">
        <v>69</v>
      </c>
    </row>
    <row r="25" spans="6:31" x14ac:dyDescent="0.3">
      <c r="F25" s="4" t="s">
        <v>121</v>
      </c>
      <c r="G25" s="4" t="s">
        <v>36</v>
      </c>
      <c r="H25" s="4" t="s">
        <v>122</v>
      </c>
      <c r="I25" s="4" t="s">
        <v>26</v>
      </c>
      <c r="J25" s="4" t="s">
        <v>39</v>
      </c>
      <c r="K25" s="4" t="s">
        <v>40</v>
      </c>
    </row>
    <row r="26" spans="6:31" x14ac:dyDescent="0.3">
      <c r="F26" s="4" t="s">
        <v>127</v>
      </c>
      <c r="G26" s="4" t="s">
        <v>24</v>
      </c>
      <c r="H26" s="4" t="s">
        <v>25</v>
      </c>
      <c r="I26" s="4" t="s">
        <v>26</v>
      </c>
      <c r="J26" s="4" t="s">
        <v>27</v>
      </c>
      <c r="K26" s="4" t="s">
        <v>59</v>
      </c>
    </row>
    <row r="27" spans="6:31" x14ac:dyDescent="0.3">
      <c r="F27" s="4" t="s">
        <v>132</v>
      </c>
      <c r="G27" s="4" t="s">
        <v>24</v>
      </c>
      <c r="H27" s="4" t="s">
        <v>82</v>
      </c>
      <c r="I27" s="4" t="s">
        <v>26</v>
      </c>
      <c r="J27" s="4" t="s">
        <v>91</v>
      </c>
      <c r="K27" s="4" t="s">
        <v>133</v>
      </c>
    </row>
    <row r="28" spans="6:31" x14ac:dyDescent="0.3">
      <c r="F28" s="4" t="s">
        <v>138</v>
      </c>
      <c r="G28" s="4" t="s">
        <v>36</v>
      </c>
      <c r="H28" s="4" t="s">
        <v>67</v>
      </c>
      <c r="I28" s="4" t="s">
        <v>38</v>
      </c>
      <c r="J28" s="4" t="s">
        <v>27</v>
      </c>
      <c r="K28" s="4" t="s">
        <v>28</v>
      </c>
    </row>
    <row r="29" spans="6:31" x14ac:dyDescent="0.3">
      <c r="F29" s="4" t="s">
        <v>143</v>
      </c>
      <c r="G29" s="4" t="s">
        <v>47</v>
      </c>
      <c r="H29" s="4" t="s">
        <v>48</v>
      </c>
      <c r="I29" s="4" t="s">
        <v>26</v>
      </c>
      <c r="J29" s="4" t="s">
        <v>27</v>
      </c>
      <c r="K29" s="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0FAA-1C85-4881-AC8C-52F94944E055}">
  <dimension ref="C4:T13"/>
  <sheetViews>
    <sheetView workbookViewId="0">
      <selection activeCell="B3" sqref="B3:U13"/>
    </sheetView>
  </sheetViews>
  <sheetFormatPr defaultRowHeight="14.4" x14ac:dyDescent="0.3"/>
  <sheetData>
    <row r="4" spans="3:20" x14ac:dyDescent="0.3">
      <c r="C4" t="str" cm="1">
        <f t="array" ref="C4:T9">TRANSPOSE(Table7[#All])</f>
        <v>Customer ID</v>
      </c>
      <c r="D4" t="str">
        <v>CUST6023</v>
      </c>
      <c r="E4" t="str">
        <v>CUST6030</v>
      </c>
      <c r="F4" t="str">
        <v>CUST9556</v>
      </c>
      <c r="G4" t="str">
        <v>CUST6265</v>
      </c>
      <c r="H4" t="str">
        <v>CUST8647</v>
      </c>
      <c r="I4" t="str">
        <v>CUST4388</v>
      </c>
      <c r="J4" t="str">
        <v>CUST2887</v>
      </c>
      <c r="K4" t="str">
        <v>CUST9100</v>
      </c>
      <c r="L4" t="str">
        <v>CUST2535</v>
      </c>
      <c r="M4" t="str">
        <v>CUST4930</v>
      </c>
      <c r="N4" t="str">
        <v>CUST4875</v>
      </c>
      <c r="O4" t="str">
        <v>CUST2661</v>
      </c>
      <c r="P4" t="str">
        <v>CUST9844</v>
      </c>
      <c r="Q4" t="str">
        <v>CUST8280</v>
      </c>
      <c r="R4" t="str">
        <v>CUST5993</v>
      </c>
      <c r="S4" t="str">
        <v>CUST8616</v>
      </c>
      <c r="T4" t="str">
        <v>CUST9104</v>
      </c>
    </row>
    <row r="5" spans="3:20" x14ac:dyDescent="0.3">
      <c r="C5" t="str">
        <v>Region</v>
      </c>
      <c r="D5" t="str">
        <v>West</v>
      </c>
      <c r="E5" t="str">
        <v>North</v>
      </c>
      <c r="F5" t="str">
        <v>East</v>
      </c>
      <c r="G5" t="str">
        <v>Central</v>
      </c>
      <c r="H5" t="str">
        <v>North</v>
      </c>
      <c r="I5" t="str">
        <v>Central</v>
      </c>
      <c r="J5" t="str">
        <v>West</v>
      </c>
      <c r="K5" t="str">
        <v>South</v>
      </c>
      <c r="L5" t="str">
        <v>Central</v>
      </c>
      <c r="M5" t="str">
        <v>South</v>
      </c>
      <c r="N5" t="str">
        <v>South</v>
      </c>
      <c r="O5" t="str">
        <v>West</v>
      </c>
      <c r="P5" t="str">
        <v>North</v>
      </c>
      <c r="Q5" t="str">
        <v>West</v>
      </c>
      <c r="R5" t="str">
        <v>West</v>
      </c>
      <c r="S5" t="str">
        <v>North</v>
      </c>
      <c r="T5" t="str">
        <v>East</v>
      </c>
    </row>
    <row r="6" spans="3:20" x14ac:dyDescent="0.3">
      <c r="C6" t="str">
        <v>City</v>
      </c>
      <c r="D6" t="str">
        <v>Pune</v>
      </c>
      <c r="E6" t="str">
        <v>Lucknow</v>
      </c>
      <c r="F6" t="str">
        <v>Kolkata</v>
      </c>
      <c r="G6" t="str">
        <v>Nagpur</v>
      </c>
      <c r="H6" t="str">
        <v>Chandigarh</v>
      </c>
      <c r="I6" t="str">
        <v>Raipur</v>
      </c>
      <c r="J6" t="str">
        <v>Ahmedabad</v>
      </c>
      <c r="K6" t="str">
        <v>Chennai</v>
      </c>
      <c r="L6" t="str">
        <v>Bhopal</v>
      </c>
      <c r="M6" t="str">
        <v>Bangalore</v>
      </c>
      <c r="N6" t="str">
        <v>Bangalore</v>
      </c>
      <c r="O6" t="str">
        <v>Ahmedabad</v>
      </c>
      <c r="P6" t="str">
        <v>Delhi</v>
      </c>
      <c r="Q6" t="str">
        <v>Pune</v>
      </c>
      <c r="R6" t="str">
        <v>Ahmedabad</v>
      </c>
      <c r="S6" t="str">
        <v>Chandigarh</v>
      </c>
      <c r="T6" t="str">
        <v>Kolkata</v>
      </c>
    </row>
    <row r="7" spans="3:20" x14ac:dyDescent="0.3">
      <c r="C7" t="str">
        <v>Sales Channel</v>
      </c>
      <c r="D7" t="str">
        <v>Online</v>
      </c>
      <c r="E7" t="str">
        <v>Offline</v>
      </c>
      <c r="F7" t="str">
        <v>Online</v>
      </c>
      <c r="G7" t="str">
        <v>Offline</v>
      </c>
      <c r="H7" t="str">
        <v>Offline</v>
      </c>
      <c r="I7" t="str">
        <v>Online</v>
      </c>
      <c r="J7" t="str">
        <v>Offline</v>
      </c>
      <c r="K7" t="str">
        <v>Online</v>
      </c>
      <c r="L7" t="str">
        <v>Online</v>
      </c>
      <c r="M7" t="str">
        <v>Online</v>
      </c>
      <c r="N7" t="str">
        <v>Offline</v>
      </c>
      <c r="O7" t="str">
        <v>Online</v>
      </c>
      <c r="P7" t="str">
        <v>Online</v>
      </c>
      <c r="Q7" t="str">
        <v>Online</v>
      </c>
      <c r="R7" t="str">
        <v>Online</v>
      </c>
      <c r="S7" t="str">
        <v>Offline</v>
      </c>
      <c r="T7" t="str">
        <v>Online</v>
      </c>
    </row>
    <row r="8" spans="3:20" x14ac:dyDescent="0.3">
      <c r="C8" t="str">
        <v>Product Category</v>
      </c>
      <c r="D8" t="str">
        <v>Home Decor</v>
      </c>
      <c r="E8" t="str">
        <v>Clothing</v>
      </c>
      <c r="F8" t="str">
        <v>Home Decor</v>
      </c>
      <c r="G8" t="str">
        <v>Home Decor</v>
      </c>
      <c r="H8" t="str">
        <v>Electronics</v>
      </c>
      <c r="I8" t="str">
        <v>Clothing</v>
      </c>
      <c r="J8" t="str">
        <v>Clothing</v>
      </c>
      <c r="K8" t="str">
        <v>Beauty</v>
      </c>
      <c r="L8" t="str">
        <v>Home Decor</v>
      </c>
      <c r="M8" t="str">
        <v>Clothing</v>
      </c>
      <c r="N8" t="str">
        <v>Electronics</v>
      </c>
      <c r="O8" t="str">
        <v>Electronics</v>
      </c>
      <c r="P8" t="str">
        <v>Clothing</v>
      </c>
      <c r="Q8" t="str">
        <v>Home Decor</v>
      </c>
      <c r="R8" t="str">
        <v>Beauty</v>
      </c>
      <c r="S8" t="str">
        <v>Home Decor</v>
      </c>
      <c r="T8" t="str">
        <v>Home Decor</v>
      </c>
    </row>
    <row r="9" spans="3:20" x14ac:dyDescent="0.3">
      <c r="C9" t="str">
        <v>Product Sub-Category</v>
      </c>
      <c r="D9" t="str">
        <v>Curtain</v>
      </c>
      <c r="E9" t="str">
        <v>Jeans</v>
      </c>
      <c r="F9" t="str">
        <v>Lamp</v>
      </c>
      <c r="G9" t="str">
        <v>Sofa</v>
      </c>
      <c r="H9" t="str">
        <v>Laptop</v>
      </c>
      <c r="I9" t="str">
        <v>Shirt</v>
      </c>
      <c r="J9" t="str">
        <v>Shirt</v>
      </c>
      <c r="K9" t="str">
        <v>Face Cream</v>
      </c>
      <c r="L9" t="str">
        <v>Lamp</v>
      </c>
      <c r="M9" t="str">
        <v>Jacket</v>
      </c>
      <c r="N9" t="str">
        <v>Tablet</v>
      </c>
      <c r="O9" t="str">
        <v>Laptop</v>
      </c>
      <c r="P9" t="str">
        <v>Jeans</v>
      </c>
      <c r="Q9" t="str">
        <v>Sofa</v>
      </c>
      <c r="R9" t="str">
        <v>Lipstick</v>
      </c>
      <c r="S9" t="str">
        <v>Curtain</v>
      </c>
      <c r="T9" t="str">
        <v>Lamp</v>
      </c>
    </row>
    <row r="13" spans="3:20" x14ac:dyDescent="0.3">
      <c r="E13" t="s">
        <v>32995</v>
      </c>
      <c r="F13" t="s">
        <v>32996</v>
      </c>
      <c r="G13" t="str">
        <f>HLOOKUP(D$5,C5:U9,4,FALSE)</f>
        <v>Home Decor</v>
      </c>
      <c r="H13" t="str">
        <f>HLOOKUP(E$5,D5:V9,4,FALSE)</f>
        <v>Clothing</v>
      </c>
      <c r="I13" t="str">
        <f>HLOOKUP(F$5,E5:W9,4,FALSE)</f>
        <v>Home Decor</v>
      </c>
      <c r="J13" t="str">
        <f>HLOOKUP(G$5,F5:X9,4,FALSE)</f>
        <v>Home Decor</v>
      </c>
      <c r="K13" t="str">
        <f>HLOOKUP(H$5,G5:Y9,4,FALSE)</f>
        <v>Electronics</v>
      </c>
      <c r="L13" t="str">
        <f>HLOOKUP(I$5,H5:Z9,4,FALSE)</f>
        <v>Clothing</v>
      </c>
      <c r="M13" t="str">
        <f>HLOOKUP(J$5,I5:AA9,4,FALSE)</f>
        <v>Clothing</v>
      </c>
      <c r="N13" t="str">
        <f>HLOOKUP(K$5,J5:AB9,4,FALSE)</f>
        <v>Beauty</v>
      </c>
      <c r="O13" t="str">
        <f>HLOOKUP(L$5,K5:AC9,4,FALSE)</f>
        <v>Home Decor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zoomScale="119" zoomScaleNormal="70" workbookViewId="0">
      <selection activeCell="I3" sqref="I3"/>
    </sheetView>
  </sheetViews>
  <sheetFormatPr defaultRowHeight="14.4" x14ac:dyDescent="0.3"/>
  <cols>
    <col min="1" max="1" width="16.5546875" style="4" bestFit="1" customWidth="1"/>
    <col min="2" max="2" width="16.109375" style="4" bestFit="1" customWidth="1"/>
    <col min="3" max="3" width="19.77734375" style="4" bestFit="1" customWidth="1"/>
    <col min="4" max="4" width="8.77734375" style="4"/>
    <col min="5" max="5" width="14.77734375" bestFit="1" customWidth="1"/>
    <col min="6" max="6" width="15.21875" bestFit="1" customWidth="1"/>
    <col min="7" max="7" width="19.77734375" bestFit="1" customWidth="1"/>
    <col min="9" max="9" width="14.77734375" bestFit="1" customWidth="1"/>
    <col min="10" max="10" width="15.21875" bestFit="1" customWidth="1"/>
    <col min="11" max="11" width="19.77734375" bestFit="1" customWidth="1"/>
    <col min="13" max="13" width="14.77734375" bestFit="1" customWidth="1"/>
    <col min="14" max="14" width="15.21875" bestFit="1" customWidth="1"/>
    <col min="15" max="15" width="19.6640625" bestFit="1" customWidth="1"/>
    <col min="17" max="17" width="14.77734375" bestFit="1" customWidth="1"/>
    <col min="18" max="18" width="15.21875" bestFit="1" customWidth="1"/>
    <col min="19" max="19" width="24.109375" bestFit="1" customWidth="1"/>
    <col min="21" max="21" width="14.77734375" bestFit="1" customWidth="1"/>
    <col min="22" max="22" width="15.21875" bestFit="1" customWidth="1"/>
    <col min="23" max="23" width="19.109375" bestFit="1" customWidth="1"/>
    <col min="26" max="26" width="14.77734375" bestFit="1" customWidth="1"/>
    <col min="27" max="27" width="15.21875" bestFit="1" customWidth="1"/>
    <col min="28" max="28" width="12" customWidth="1"/>
    <col min="29" max="29" width="14.77734375" bestFit="1" customWidth="1"/>
    <col min="30" max="30" width="15.21875" bestFit="1" customWidth="1"/>
    <col min="31" max="31" width="16.21875" bestFit="1" customWidth="1"/>
    <col min="33" max="34" width="14.77734375" bestFit="1" customWidth="1"/>
    <col min="35" max="35" width="15.21875" bestFit="1" customWidth="1"/>
    <col min="36" max="36" width="14.77734375" bestFit="1" customWidth="1"/>
  </cols>
  <sheetData>
    <row r="2" spans="1:34" x14ac:dyDescent="0.3">
      <c r="A2" s="4">
        <f>GETPIVOTDATA("Total Sales",$A$3)</f>
        <v>3757252.410000002</v>
      </c>
      <c r="C2" s="4">
        <f>GETPIVOTDATA("Discount Amount",$C$3)</f>
        <v>325460.91000000056</v>
      </c>
      <c r="F2" s="15">
        <f>GETPIVOTDATA("Sum of Net Sales",$E$3)</f>
        <v>3431791.5000000005</v>
      </c>
      <c r="G2" t="str">
        <f>"Total Sale is "&amp;TEXT(F2,0)</f>
        <v>Total Sale is 3431792</v>
      </c>
      <c r="AD2">
        <f>GETPIVOTDATA("Sum of Net Sales",$AC$3)</f>
        <v>3431791.4999999935</v>
      </c>
      <c r="AH2">
        <f>GETPIVOTDATA("Net Sales",$AH$20)</f>
        <v>3431791.5</v>
      </c>
    </row>
    <row r="3" spans="1:34" x14ac:dyDescent="0.3">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
      <c r="A4" s="17">
        <v>3757252.410000002</v>
      </c>
      <c r="B4"/>
      <c r="C4" s="17">
        <v>325460.91000000056</v>
      </c>
      <c r="E4" s="4" t="s">
        <v>57</v>
      </c>
      <c r="F4" s="17">
        <v>637581.12</v>
      </c>
      <c r="G4" s="12">
        <v>0.19156681703293374</v>
      </c>
      <c r="I4" s="4" t="s">
        <v>82</v>
      </c>
      <c r="J4" s="17">
        <v>240672.52999999988</v>
      </c>
      <c r="K4" s="12">
        <v>6.8181210906149564E-2</v>
      </c>
      <c r="M4" s="4" t="s">
        <v>26</v>
      </c>
      <c r="N4" s="17">
        <v>3431791.4999999935</v>
      </c>
      <c r="Q4" s="4" t="s">
        <v>91</v>
      </c>
      <c r="R4" s="17">
        <v>877472.67000000039</v>
      </c>
      <c r="S4" s="9">
        <v>0.23448275862068901</v>
      </c>
      <c r="U4" s="4" t="s">
        <v>28</v>
      </c>
      <c r="V4" s="17">
        <v>283132.89000000007</v>
      </c>
      <c r="W4" s="12">
        <v>8.5840058694057225E-2</v>
      </c>
      <c r="Z4" s="4" t="s">
        <v>52</v>
      </c>
      <c r="AA4" s="12">
        <v>0.25565628040048471</v>
      </c>
      <c r="AC4" s="4" t="s">
        <v>63</v>
      </c>
      <c r="AD4" s="17">
        <v>3431791.4999999935</v>
      </c>
      <c r="AE4" s="12">
        <v>1</v>
      </c>
      <c r="AG4" s="4" t="s">
        <v>32975</v>
      </c>
      <c r="AH4" s="12">
        <v>0.11959198278799858</v>
      </c>
    </row>
    <row r="5" spans="1:34" x14ac:dyDescent="0.3">
      <c r="E5" s="4" t="s">
        <v>47</v>
      </c>
      <c r="F5" s="17">
        <v>720939.2999999997</v>
      </c>
      <c r="G5" s="12">
        <v>0.21016891463504161</v>
      </c>
      <c r="I5" s="4" t="s">
        <v>104</v>
      </c>
      <c r="J5" s="17">
        <v>201695.95999999996</v>
      </c>
      <c r="K5" s="12">
        <v>5.6962589660361808E-2</v>
      </c>
      <c r="M5" s="4" t="s">
        <v>32971</v>
      </c>
      <c r="N5" s="17">
        <v>3431791.4999999935</v>
      </c>
      <c r="Q5" s="4" t="s">
        <v>39</v>
      </c>
      <c r="R5" s="17">
        <v>860879.9</v>
      </c>
      <c r="S5" s="9">
        <v>0.2350819672131142</v>
      </c>
      <c r="U5" s="4" t="s">
        <v>92</v>
      </c>
      <c r="V5" s="17">
        <v>269674.36</v>
      </c>
      <c r="W5" s="12">
        <v>8.085106382978724E-2</v>
      </c>
      <c r="Z5" s="4" t="s">
        <v>31</v>
      </c>
      <c r="AA5" s="12">
        <v>0.24905345793880562</v>
      </c>
      <c r="AC5" s="4" t="s">
        <v>32971</v>
      </c>
      <c r="AD5" s="17">
        <v>3431791.4999999935</v>
      </c>
      <c r="AE5" s="12">
        <v>1</v>
      </c>
      <c r="AG5" s="4" t="s">
        <v>32976</v>
      </c>
      <c r="AH5" s="12">
        <v>0.13270212074364074</v>
      </c>
    </row>
    <row r="6" spans="1:34" x14ac:dyDescent="0.3">
      <c r="E6" s="4" t="s">
        <v>36</v>
      </c>
      <c r="F6" s="17">
        <v>708838.67</v>
      </c>
      <c r="G6" s="12">
        <v>0.2058044655662753</v>
      </c>
      <c r="I6" s="4" t="s">
        <v>98</v>
      </c>
      <c r="J6" s="17">
        <v>190128.24000000002</v>
      </c>
      <c r="K6" s="12">
        <v>5.6075578121756495E-2</v>
      </c>
      <c r="Q6" s="4" t="s">
        <v>68</v>
      </c>
      <c r="R6" s="17">
        <v>855400.0900000002</v>
      </c>
      <c r="S6" s="9">
        <v>0.23826219512195076</v>
      </c>
      <c r="U6" s="4" t="s">
        <v>105</v>
      </c>
      <c r="V6" s="17">
        <v>261137.19</v>
      </c>
      <c r="W6" s="12">
        <v>7.2487160674981663E-2</v>
      </c>
      <c r="Z6" s="4" t="s">
        <v>62</v>
      </c>
      <c r="AA6" s="12">
        <v>0.25003963673200991</v>
      </c>
      <c r="AG6" s="4" t="s">
        <v>32981</v>
      </c>
      <c r="AH6" s="12">
        <v>0.14709027923170748</v>
      </c>
    </row>
    <row r="7" spans="1:34" x14ac:dyDescent="0.3">
      <c r="A7" s="4">
        <f>GETPIVOTDATA("Net Sales",$A$8)</f>
        <v>3431791.4999999935</v>
      </c>
      <c r="C7" s="4">
        <f>GETPIVOTDATA("Profit Amount",$C$8)</f>
        <v>806133.81999999925</v>
      </c>
      <c r="E7" s="4" t="s">
        <v>89</v>
      </c>
      <c r="F7" s="17">
        <v>611613.10999999987</v>
      </c>
      <c r="G7" s="12">
        <v>0.17892628546461423</v>
      </c>
      <c r="I7" s="4" t="s">
        <v>235</v>
      </c>
      <c r="J7" s="17">
        <v>220964.38999999996</v>
      </c>
      <c r="K7" s="12">
        <v>6.5463758858299706E-2</v>
      </c>
      <c r="Q7" s="4" t="s">
        <v>27</v>
      </c>
      <c r="R7" s="17">
        <v>838038.84000000032</v>
      </c>
      <c r="S7" s="9">
        <v>0.23716216216216149</v>
      </c>
      <c r="U7" s="4" t="s">
        <v>40</v>
      </c>
      <c r="V7" s="17">
        <v>326845.62999999995</v>
      </c>
      <c r="W7" s="12">
        <v>9.3176815847395456E-2</v>
      </c>
      <c r="Z7" s="4" t="s">
        <v>85</v>
      </c>
      <c r="AA7" s="12">
        <v>0.24525062492869976</v>
      </c>
      <c r="AG7" s="4" t="s">
        <v>32982</v>
      </c>
      <c r="AH7" s="12">
        <v>6.8309860899183381E-2</v>
      </c>
    </row>
    <row r="8" spans="1:34" x14ac:dyDescent="0.3">
      <c r="A8" s="4" t="s">
        <v>32969</v>
      </c>
      <c r="C8" s="4" t="s">
        <v>32968</v>
      </c>
      <c r="E8" s="4" t="s">
        <v>24</v>
      </c>
      <c r="F8" s="17">
        <v>752819.30000000086</v>
      </c>
      <c r="G8" s="12">
        <v>0.2135335173011351</v>
      </c>
      <c r="I8" s="4" t="s">
        <v>67</v>
      </c>
      <c r="J8" s="17">
        <v>242257.56999999995</v>
      </c>
      <c r="K8" s="12">
        <v>6.5046545249770049E-2</v>
      </c>
      <c r="Q8" s="4" t="s">
        <v>32971</v>
      </c>
      <c r="R8" s="17">
        <v>3431791.4999999935</v>
      </c>
      <c r="S8" s="9">
        <v>0.23625801282051503</v>
      </c>
      <c r="U8" s="4" t="s">
        <v>49</v>
      </c>
      <c r="V8" s="17">
        <v>251371.79999999996</v>
      </c>
      <c r="W8" s="12">
        <v>7.8943506969919294E-2</v>
      </c>
      <c r="Z8" s="4" t="s">
        <v>32971</v>
      </c>
      <c r="AA8" s="12">
        <v>1</v>
      </c>
      <c r="AG8" s="4" t="s">
        <v>32983</v>
      </c>
      <c r="AH8" s="12">
        <v>4.7160592361161803E-2</v>
      </c>
    </row>
    <row r="9" spans="1:34" x14ac:dyDescent="0.3">
      <c r="A9" s="17">
        <v>3431791.4999999935</v>
      </c>
      <c r="C9" s="17">
        <v>806133.81999999925</v>
      </c>
      <c r="E9" s="4" t="s">
        <v>32971</v>
      </c>
      <c r="F9" s="17">
        <v>3431791.5000000005</v>
      </c>
      <c r="G9" s="12">
        <v>1</v>
      </c>
      <c r="I9" s="4" t="s">
        <v>90</v>
      </c>
      <c r="J9" s="17">
        <v>171941.36000000002</v>
      </c>
      <c r="K9" s="12">
        <v>5.3289216919344719E-2</v>
      </c>
      <c r="U9" s="4" t="s">
        <v>69</v>
      </c>
      <c r="V9" s="17">
        <v>314225.11000000004</v>
      </c>
      <c r="W9" s="12">
        <v>0.10124724871606749</v>
      </c>
      <c r="AG9" s="4" t="s">
        <v>32984</v>
      </c>
      <c r="AH9" s="12">
        <v>6.2530013842624202E-2</v>
      </c>
    </row>
    <row r="10" spans="1:34" x14ac:dyDescent="0.3">
      <c r="I10" s="4" t="s">
        <v>122</v>
      </c>
      <c r="J10" s="17">
        <v>224195.25000000009</v>
      </c>
      <c r="K10" s="12">
        <v>6.7367797569887339E-2</v>
      </c>
      <c r="Q10" s="10" t="s">
        <v>32970</v>
      </c>
      <c r="R10" s="10" t="s">
        <v>32969</v>
      </c>
      <c r="U10" s="4" t="s">
        <v>133</v>
      </c>
      <c r="V10" s="17">
        <v>264040.8</v>
      </c>
      <c r="W10" s="12">
        <v>7.6449009537784302E-2</v>
      </c>
      <c r="AC10" s="10" t="s">
        <v>32970</v>
      </c>
      <c r="AD10" s="10" t="s">
        <v>32969</v>
      </c>
      <c r="AG10" s="4" t="s">
        <v>32985</v>
      </c>
      <c r="AH10" s="12">
        <v>7.3383452928302895E-2</v>
      </c>
    </row>
    <row r="11" spans="1:34" x14ac:dyDescent="0.3">
      <c r="I11" s="4" t="s">
        <v>154</v>
      </c>
      <c r="J11" s="17">
        <v>237975.79</v>
      </c>
      <c r="K11" s="12">
        <v>6.8674478884907714E-2</v>
      </c>
      <c r="Q11" s="4" t="s">
        <v>91</v>
      </c>
      <c r="R11">
        <f>GETPIVOTDATA("Sum of Net Sales",$Q$3,"Product Category",Q11)</f>
        <v>877472.67000000039</v>
      </c>
      <c r="U11" s="4" t="s">
        <v>308</v>
      </c>
      <c r="V11" s="17">
        <v>273371.65999999997</v>
      </c>
      <c r="W11" s="12">
        <v>7.307410124724871E-2</v>
      </c>
      <c r="AC11" s="4" t="s">
        <v>43</v>
      </c>
      <c r="AD11" t="e">
        <f>GETPIVOTDATA("Sum of Net Sales",$AC$3,"Delivery Status",AC11)</f>
        <v>#REF!</v>
      </c>
      <c r="AG11" s="4" t="s">
        <v>32986</v>
      </c>
      <c r="AH11" s="12">
        <v>7.1839629534603155E-2</v>
      </c>
    </row>
    <row r="12" spans="1:34" x14ac:dyDescent="0.3">
      <c r="E12" s="10" t="s">
        <v>32970</v>
      </c>
      <c r="F12" s="10" t="s">
        <v>32969</v>
      </c>
      <c r="G12" s="10" t="s">
        <v>32968</v>
      </c>
      <c r="I12" s="4" t="s">
        <v>48</v>
      </c>
      <c r="J12" s="17">
        <v>239792.54000000004</v>
      </c>
      <c r="K12" s="12">
        <v>6.5072831208098897E-2</v>
      </c>
      <c r="Q12" s="4" t="s">
        <v>39</v>
      </c>
      <c r="R12">
        <f t="shared" ref="R12:R14" si="0">GETPIVOTDATA("Sum of Net Sales",$Q$3,"Product Category",Q12)</f>
        <v>860879.9</v>
      </c>
      <c r="U12" s="4" t="s">
        <v>175</v>
      </c>
      <c r="V12" s="17">
        <v>343757.50999999995</v>
      </c>
      <c r="W12" s="12">
        <v>9.7285399853264856E-2</v>
      </c>
      <c r="AC12" s="4" t="s">
        <v>32</v>
      </c>
      <c r="AD12" t="e">
        <f t="shared" ref="AD12:AD14" si="1">GETPIVOTDATA("Sum of Net Sales",$AC$3,"Delivery Status",AC12)</f>
        <v>#REF!</v>
      </c>
      <c r="AG12" s="4" t="s">
        <v>32987</v>
      </c>
      <c r="AH12" s="12">
        <v>6.5790238130725626E-2</v>
      </c>
    </row>
    <row r="13" spans="1:34" x14ac:dyDescent="0.3">
      <c r="E13" s="4" t="s">
        <v>57</v>
      </c>
      <c r="F13">
        <f>GETPIVOTDATA("Sum of Net Sales",$E$3,"Region",E13)</f>
        <v>637581.12</v>
      </c>
      <c r="G13" s="16">
        <f>GETPIVOTDATA("Sum of Profit Amount",$E$3,"Region",E13)</f>
        <v>0.19156681703293374</v>
      </c>
      <c r="I13" s="4" t="s">
        <v>37</v>
      </c>
      <c r="J13" s="17">
        <v>242385.85000000009</v>
      </c>
      <c r="K13" s="12">
        <v>7.3390122746617908E-2</v>
      </c>
      <c r="Q13" s="4" t="s">
        <v>68</v>
      </c>
      <c r="R13">
        <f t="shared" si="0"/>
        <v>855400.0900000002</v>
      </c>
      <c r="U13" s="4" t="s">
        <v>76</v>
      </c>
      <c r="V13" s="17">
        <v>272897.08</v>
      </c>
      <c r="W13" s="12">
        <v>8.217168011738811E-2</v>
      </c>
      <c r="AC13" s="4" t="s">
        <v>63</v>
      </c>
      <c r="AD13">
        <f t="shared" si="1"/>
        <v>3431791.4999999935</v>
      </c>
      <c r="AG13" s="4" t="s">
        <v>32977</v>
      </c>
      <c r="AH13" s="12">
        <v>6.3250649114318269E-2</v>
      </c>
    </row>
    <row r="14" spans="1:34" x14ac:dyDescent="0.3">
      <c r="E14" s="4" t="s">
        <v>47</v>
      </c>
      <c r="F14">
        <f t="shared" ref="F14:F17" si="2">GETPIVOTDATA("Sum of Net Sales",$E$3,"Region",E14)</f>
        <v>720939.2999999997</v>
      </c>
      <c r="G14" s="16">
        <f t="shared" ref="G14:G17" si="3">GETPIVOTDATA("Sum of Profit Amount",$E$3,"Region",E14)</f>
        <v>0.21016891463504161</v>
      </c>
      <c r="I14" s="4" t="s">
        <v>251</v>
      </c>
      <c r="J14" s="17">
        <v>254433.55999999997</v>
      </c>
      <c r="K14" s="12">
        <v>7.2300452547692379E-2</v>
      </c>
      <c r="Q14" s="4" t="s">
        <v>27</v>
      </c>
      <c r="R14">
        <f t="shared" si="0"/>
        <v>838038.84000000032</v>
      </c>
      <c r="U14" s="4" t="s">
        <v>59</v>
      </c>
      <c r="V14" s="17">
        <v>303534.15000000008</v>
      </c>
      <c r="W14" s="12">
        <v>8.1144534115920763E-2</v>
      </c>
      <c r="AC14" s="4" t="s">
        <v>53</v>
      </c>
      <c r="AD14" t="e">
        <f t="shared" si="1"/>
        <v>#REF!</v>
      </c>
      <c r="AG14" s="4" t="s">
        <v>32978</v>
      </c>
      <c r="AH14" s="12">
        <v>7.1647855063455904E-2</v>
      </c>
    </row>
    <row r="15" spans="1:34" x14ac:dyDescent="0.3">
      <c r="E15" s="4" t="s">
        <v>36</v>
      </c>
      <c r="F15">
        <f t="shared" si="2"/>
        <v>708838.67</v>
      </c>
      <c r="G15" s="16">
        <f t="shared" si="3"/>
        <v>0.2058044655662753</v>
      </c>
      <c r="I15" s="4" t="s">
        <v>58</v>
      </c>
      <c r="J15" s="17">
        <v>247334.2399999999</v>
      </c>
      <c r="K15" s="12">
        <v>7.6076885100788888E-2</v>
      </c>
      <c r="Q15" s="11" t="s">
        <v>32971</v>
      </c>
      <c r="U15" s="4" t="s">
        <v>111</v>
      </c>
      <c r="V15" s="17">
        <v>267803.32</v>
      </c>
      <c r="W15" s="12">
        <v>7.7329420396184886E-2</v>
      </c>
      <c r="AC15" s="11" t="s">
        <v>32971</v>
      </c>
      <c r="AD15">
        <f>GETPIVOTDATA("Sum of Net Sales",$AC$3)</f>
        <v>3431791.4999999935</v>
      </c>
      <c r="AG15" s="4" t="s">
        <v>32979</v>
      </c>
      <c r="AH15" s="12">
        <v>7.6703325362277988E-2</v>
      </c>
    </row>
    <row r="16" spans="1:34" x14ac:dyDescent="0.3">
      <c r="E16" s="4" t="s">
        <v>89</v>
      </c>
      <c r="F16">
        <f t="shared" si="2"/>
        <v>611613.10999999987</v>
      </c>
      <c r="G16" s="16">
        <f t="shared" si="3"/>
        <v>0.17892628546461423</v>
      </c>
      <c r="I16" s="4" t="s">
        <v>307</v>
      </c>
      <c r="J16" s="17">
        <v>260182.37</v>
      </c>
      <c r="K16" s="12">
        <v>7.9632324568642943E-2</v>
      </c>
      <c r="U16" s="4" t="s">
        <v>32971</v>
      </c>
      <c r="V16" s="17">
        <v>3431791.4999999995</v>
      </c>
      <c r="W16" s="12">
        <v>1</v>
      </c>
      <c r="AG16" s="4" t="s">
        <v>32971</v>
      </c>
      <c r="AH16" s="12">
        <v>1</v>
      </c>
    </row>
    <row r="17" spans="5:35" x14ac:dyDescent="0.3">
      <c r="E17" s="4" t="s">
        <v>24</v>
      </c>
      <c r="F17">
        <f t="shared" si="2"/>
        <v>752819.30000000086</v>
      </c>
      <c r="G17" s="16">
        <f t="shared" si="3"/>
        <v>0.2135335173011351</v>
      </c>
      <c r="I17" s="4" t="s">
        <v>25</v>
      </c>
      <c r="J17" s="17">
        <v>257713.2099999999</v>
      </c>
      <c r="K17" s="12">
        <v>7.3051853847293013E-2</v>
      </c>
    </row>
    <row r="18" spans="5:35" x14ac:dyDescent="0.3">
      <c r="E18" s="11" t="s">
        <v>32971</v>
      </c>
      <c r="F18">
        <f>SUM(F13:F17)</f>
        <v>3431791.5000000005</v>
      </c>
      <c r="G18">
        <f>SUM(G13:G17)</f>
        <v>1</v>
      </c>
      <c r="I18" s="4" t="s">
        <v>75</v>
      </c>
      <c r="J18" s="17">
        <v>200118.64000000007</v>
      </c>
      <c r="K18" s="12">
        <v>5.9414353810388454E-2</v>
      </c>
    </row>
    <row r="19" spans="5:35" x14ac:dyDescent="0.3">
      <c r="I19" s="4" t="s">
        <v>32971</v>
      </c>
      <c r="J19" s="17">
        <v>3431791.5000000005</v>
      </c>
      <c r="K19" s="12">
        <v>1</v>
      </c>
    </row>
    <row r="20" spans="5:35" x14ac:dyDescent="0.3">
      <c r="AH20" s="8" t="s">
        <v>32970</v>
      </c>
      <c r="AI20" s="4" t="s">
        <v>32969</v>
      </c>
    </row>
    <row r="21" spans="5:35" x14ac:dyDescent="0.3">
      <c r="I21" s="10" t="s">
        <v>32970</v>
      </c>
      <c r="J21" s="4" t="s">
        <v>32969</v>
      </c>
      <c r="K21" s="4" t="s">
        <v>32968</v>
      </c>
      <c r="AH21" s="4" t="s">
        <v>32975</v>
      </c>
      <c r="AI21" s="17">
        <v>410414.74999999983</v>
      </c>
    </row>
    <row r="22" spans="5:35" x14ac:dyDescent="0.3">
      <c r="I22" s="4" t="s">
        <v>82</v>
      </c>
      <c r="J22">
        <f>GETPIVOTDATA("Sum of Net Sales",$I$3,"City",I22)</f>
        <v>240672.52999999988</v>
      </c>
      <c r="K22" s="4">
        <f>GETPIVOTDATA("Sum of Profit Amount",$I$3,"City",I4)</f>
        <v>6.8181210906149564E-2</v>
      </c>
      <c r="AH22" s="4" t="s">
        <v>32976</v>
      </c>
      <c r="AI22" s="17">
        <v>455406.01</v>
      </c>
    </row>
    <row r="23" spans="5:35" x14ac:dyDescent="0.3">
      <c r="I23" s="4" t="s">
        <v>104</v>
      </c>
      <c r="J23">
        <f t="shared" ref="J23:J36" si="4">GETPIVOTDATA("Sum of Net Sales",$I$3,"City",I23)</f>
        <v>201695.95999999996</v>
      </c>
      <c r="K23" s="4">
        <f t="shared" ref="K23:K36" si="5">GETPIVOTDATA("Sum of Profit Amount",$I$3,"City",I5)</f>
        <v>5.6962589660361808E-2</v>
      </c>
      <c r="AH23" s="4" t="s">
        <v>32981</v>
      </c>
      <c r="AI23" s="17">
        <v>504783.17000000027</v>
      </c>
    </row>
    <row r="24" spans="5:35" x14ac:dyDescent="0.3">
      <c r="I24" s="4" t="s">
        <v>98</v>
      </c>
      <c r="J24">
        <f t="shared" si="4"/>
        <v>190128.24000000002</v>
      </c>
      <c r="K24" s="4">
        <f t="shared" si="5"/>
        <v>5.6075578121756495E-2</v>
      </c>
      <c r="AH24" s="4" t="s">
        <v>32982</v>
      </c>
      <c r="AI24" s="17">
        <v>234425.1999999999</v>
      </c>
    </row>
    <row r="25" spans="5:35" x14ac:dyDescent="0.3">
      <c r="I25" s="4" t="s">
        <v>235</v>
      </c>
      <c r="J25">
        <f t="shared" si="4"/>
        <v>220964.38999999996</v>
      </c>
      <c r="K25" s="4">
        <f t="shared" si="5"/>
        <v>6.5463758858299706E-2</v>
      </c>
      <c r="AH25" s="4" t="s">
        <v>32983</v>
      </c>
      <c r="AI25" s="17">
        <v>161845.32</v>
      </c>
    </row>
    <row r="26" spans="5:35" x14ac:dyDescent="0.3">
      <c r="I26" s="4" t="s">
        <v>67</v>
      </c>
      <c r="J26">
        <f t="shared" si="4"/>
        <v>242257.56999999995</v>
      </c>
      <c r="K26" s="4">
        <f t="shared" si="5"/>
        <v>6.5046545249770049E-2</v>
      </c>
      <c r="AH26" s="4" t="s">
        <v>32984</v>
      </c>
      <c r="AI26" s="17">
        <v>214589.97000000006</v>
      </c>
    </row>
    <row r="27" spans="5:35" x14ac:dyDescent="0.3">
      <c r="I27" s="4" t="s">
        <v>90</v>
      </c>
      <c r="J27">
        <f t="shared" si="4"/>
        <v>171941.36000000002</v>
      </c>
      <c r="K27" s="4">
        <f t="shared" si="5"/>
        <v>5.3289216919344719E-2</v>
      </c>
      <c r="AH27" s="4" t="s">
        <v>32985</v>
      </c>
      <c r="AI27" s="17">
        <v>251836.71</v>
      </c>
    </row>
    <row r="28" spans="5:35" x14ac:dyDescent="0.3">
      <c r="I28" s="4" t="s">
        <v>122</v>
      </c>
      <c r="J28">
        <f t="shared" si="4"/>
        <v>224195.25000000009</v>
      </c>
      <c r="K28" s="4">
        <f t="shared" si="5"/>
        <v>6.7367797569887339E-2</v>
      </c>
      <c r="AH28" s="4" t="s">
        <v>32986</v>
      </c>
      <c r="AI28" s="17">
        <v>246538.63000000006</v>
      </c>
    </row>
    <row r="29" spans="5:35" x14ac:dyDescent="0.3">
      <c r="I29" s="4" t="s">
        <v>154</v>
      </c>
      <c r="J29">
        <f t="shared" si="4"/>
        <v>237975.79</v>
      </c>
      <c r="K29" s="4">
        <f t="shared" si="5"/>
        <v>6.8674478884907714E-2</v>
      </c>
      <c r="AH29" s="4" t="s">
        <v>32987</v>
      </c>
      <c r="AI29" s="17">
        <v>225778.38000000009</v>
      </c>
    </row>
    <row r="30" spans="5:35" x14ac:dyDescent="0.3">
      <c r="I30" s="4" t="s">
        <v>48</v>
      </c>
      <c r="J30">
        <f t="shared" si="4"/>
        <v>239792.54000000004</v>
      </c>
      <c r="K30" s="4">
        <f t="shared" si="5"/>
        <v>6.5072831208098897E-2</v>
      </c>
      <c r="AH30" s="4" t="s">
        <v>32977</v>
      </c>
      <c r="AI30" s="17">
        <v>217063.03999999998</v>
      </c>
    </row>
    <row r="31" spans="5:35" x14ac:dyDescent="0.3">
      <c r="I31" s="4" t="s">
        <v>37</v>
      </c>
      <c r="J31">
        <f t="shared" si="4"/>
        <v>242385.85000000009</v>
      </c>
      <c r="K31" s="4">
        <f t="shared" si="5"/>
        <v>7.3390122746617908E-2</v>
      </c>
      <c r="AH31" s="4" t="s">
        <v>32978</v>
      </c>
      <c r="AI31" s="17">
        <v>245880.49999999994</v>
      </c>
    </row>
    <row r="32" spans="5:35" x14ac:dyDescent="0.3">
      <c r="I32" s="4" t="s">
        <v>251</v>
      </c>
      <c r="J32">
        <f t="shared" si="4"/>
        <v>254433.55999999997</v>
      </c>
      <c r="K32" s="4">
        <f t="shared" si="5"/>
        <v>7.2300452547692379E-2</v>
      </c>
      <c r="AH32" s="4" t="s">
        <v>32979</v>
      </c>
      <c r="AI32" s="17">
        <v>263229.82</v>
      </c>
    </row>
    <row r="33" spans="9:35" x14ac:dyDescent="0.3">
      <c r="I33" s="4" t="s">
        <v>58</v>
      </c>
      <c r="J33">
        <f t="shared" si="4"/>
        <v>247334.2399999999</v>
      </c>
      <c r="K33" s="4">
        <f t="shared" si="5"/>
        <v>7.6076885100788888E-2</v>
      </c>
      <c r="AH33" s="4" t="s">
        <v>32971</v>
      </c>
      <c r="AI33" s="17">
        <v>3431791.5</v>
      </c>
    </row>
    <row r="34" spans="9:35" x14ac:dyDescent="0.3">
      <c r="I34" s="4" t="s">
        <v>307</v>
      </c>
      <c r="J34">
        <f t="shared" si="4"/>
        <v>260182.37</v>
      </c>
      <c r="K34" s="4">
        <f t="shared" si="5"/>
        <v>7.9632324568642943E-2</v>
      </c>
    </row>
    <row r="35" spans="9:35" x14ac:dyDescent="0.3">
      <c r="I35" s="4" t="s">
        <v>25</v>
      </c>
      <c r="J35">
        <f t="shared" si="4"/>
        <v>257713.2099999999</v>
      </c>
      <c r="K35" s="4">
        <f t="shared" si="5"/>
        <v>7.3051853847293013E-2</v>
      </c>
    </row>
    <row r="36" spans="9:35" x14ac:dyDescent="0.3">
      <c r="I36" s="4" t="s">
        <v>75</v>
      </c>
      <c r="J36">
        <f t="shared" si="4"/>
        <v>200118.64000000007</v>
      </c>
      <c r="K36" s="4">
        <f t="shared" si="5"/>
        <v>5.9414353810388454E-2</v>
      </c>
    </row>
    <row r="37" spans="9:35" x14ac:dyDescent="0.3">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zoomScale="83" zoomScaleNormal="100" workbookViewId="0">
      <selection activeCell="I55" sqref="I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sheetPr>
    <tabColor theme="1" tint="4.9989318521683403E-2"/>
  </sheetPr>
  <dimension ref="A2:B10"/>
  <sheetViews>
    <sheetView zoomScale="250" zoomScaleNormal="250" workbookViewId="0">
      <selection activeCell="D5" sqref="D5"/>
    </sheetView>
  </sheetViews>
  <sheetFormatPr defaultRowHeight="14.4" x14ac:dyDescent="0.3"/>
  <cols>
    <col min="1" max="1" width="10.44140625" customWidth="1"/>
    <col min="2" max="2" width="17" customWidth="1"/>
    <col min="4" max="4" width="11.33203125" customWidth="1"/>
  </cols>
  <sheetData>
    <row r="2" spans="1:2" ht="12" customHeight="1" x14ac:dyDescent="0.3"/>
    <row r="3" spans="1:2" ht="14.4" customHeight="1" x14ac:dyDescent="0.3">
      <c r="A3" s="13" t="s">
        <v>32970</v>
      </c>
      <c r="B3" t="s">
        <v>32969</v>
      </c>
    </row>
    <row r="4" spans="1:2" x14ac:dyDescent="0.3">
      <c r="A4" s="14" t="s">
        <v>57</v>
      </c>
      <c r="B4">
        <v>5621721.0100000175</v>
      </c>
    </row>
    <row r="5" spans="1:2" x14ac:dyDescent="0.3">
      <c r="A5" s="14" t="s">
        <v>47</v>
      </c>
      <c r="B5">
        <v>5604598.9600000158</v>
      </c>
    </row>
    <row r="6" spans="1:2" x14ac:dyDescent="0.3">
      <c r="A6" s="14" t="s">
        <v>36</v>
      </c>
      <c r="B6">
        <v>5493713.3899999959</v>
      </c>
    </row>
    <row r="7" spans="1:2" x14ac:dyDescent="0.3">
      <c r="A7" s="14" t="s">
        <v>89</v>
      </c>
      <c r="B7">
        <v>5333577.2500000009</v>
      </c>
    </row>
    <row r="8" spans="1:2" x14ac:dyDescent="0.3">
      <c r="A8" s="14" t="s">
        <v>24</v>
      </c>
      <c r="B8">
        <v>5835615.619999988</v>
      </c>
    </row>
    <row r="9" spans="1:2" x14ac:dyDescent="0.3">
      <c r="A9" s="14" t="s">
        <v>32980</v>
      </c>
    </row>
    <row r="10" spans="1:2" x14ac:dyDescent="0.3">
      <c r="A10" s="14" t="s">
        <v>32971</v>
      </c>
      <c r="B10">
        <v>27889226.230000019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Data</vt:lpstr>
      <vt:lpstr>Sheet1</vt:lpstr>
      <vt:lpstr>Sheet2</vt:lpstr>
      <vt:lpstr>KPI</vt:lpstr>
      <vt:lpstr>Dashboard</vt:lpstr>
      <vt:lpstr>Rough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Raam</cp:lastModifiedBy>
  <dcterms:created xsi:type="dcterms:W3CDTF">2025-04-05T08:42:52Z</dcterms:created>
  <dcterms:modified xsi:type="dcterms:W3CDTF">2026-06-21T13:19:54Z</dcterms:modified>
</cp:coreProperties>
</file>