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3640" windowHeight="9735" activeTab="4"/>
  </bookViews>
  <sheets>
    <sheet name="גיליון5" sheetId="5" r:id="rId1"/>
    <sheet name="גיליון6" sheetId="6" r:id="rId2"/>
    <sheet name="כללי" sheetId="1" r:id="rId3"/>
    <sheet name="אופ' 2 סוג 2" sheetId="4" r:id="rId4"/>
    <sheet name="גיליון1" sheetId="7" r:id="rId5"/>
  </sheets>
  <definedNames>
    <definedName name="_xlnm._FilterDatabase" localSheetId="2" hidden="1">כללי!$A$47:$B$47</definedName>
  </definedNames>
  <calcPr calcId="145621"/>
  <pivotCaches>
    <pivotCache cacheId="0" r:id="rId6"/>
    <pivotCache cacheId="1" r:id="rId7"/>
    <pivotCache cacheId="2" r:id="rId8"/>
  </pivotCaches>
</workbook>
</file>

<file path=xl/calcChain.xml><?xml version="1.0" encoding="utf-8"?>
<calcChain xmlns="http://schemas.openxmlformats.org/spreadsheetml/2006/main">
  <c r="O40" i="7" l="1"/>
  <c r="N40" i="7"/>
  <c r="M40" i="7"/>
  <c r="K19" i="7"/>
  <c r="N19" i="7" s="1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K25" i="7"/>
  <c r="K24" i="7"/>
  <c r="K22" i="7"/>
  <c r="K21" i="7"/>
  <c r="K20" i="7"/>
  <c r="F8" i="7"/>
  <c r="F9" i="7" s="1"/>
  <c r="K26" i="1"/>
  <c r="J26" i="1"/>
  <c r="I26" i="1"/>
  <c r="H26" i="1"/>
  <c r="G26" i="1"/>
  <c r="F26" i="1"/>
  <c r="E26" i="1"/>
  <c r="M19" i="7" l="1"/>
  <c r="L19" i="7"/>
  <c r="O19" i="7"/>
  <c r="M38" i="7"/>
  <c r="M43" i="7" s="1"/>
  <c r="N38" i="7"/>
  <c r="N43" i="7" s="1"/>
  <c r="C9" i="7"/>
  <c r="K11" i="6"/>
  <c r="M12" i="6"/>
  <c r="K14" i="6"/>
  <c r="M14" i="6" s="1"/>
  <c r="K10" i="6"/>
  <c r="O10" i="6" s="1"/>
  <c r="O26" i="6"/>
  <c r="N26" i="6"/>
  <c r="M26" i="6"/>
  <c r="L26" i="6"/>
  <c r="O25" i="6"/>
  <c r="N25" i="6"/>
  <c r="M25" i="6"/>
  <c r="L25" i="6"/>
  <c r="O24" i="6"/>
  <c r="N24" i="6"/>
  <c r="M24" i="6"/>
  <c r="L24" i="6"/>
  <c r="O23" i="6"/>
  <c r="N23" i="6"/>
  <c r="M23" i="6"/>
  <c r="L23" i="6"/>
  <c r="O22" i="6"/>
  <c r="N22" i="6"/>
  <c r="M22" i="6"/>
  <c r="L22" i="6"/>
  <c r="O21" i="6"/>
  <c r="N21" i="6"/>
  <c r="M21" i="6"/>
  <c r="L21" i="6"/>
  <c r="O20" i="6"/>
  <c r="N20" i="6"/>
  <c r="M20" i="6"/>
  <c r="L20" i="6"/>
  <c r="O19" i="6"/>
  <c r="N19" i="6"/>
  <c r="M19" i="6"/>
  <c r="L19" i="6"/>
  <c r="O18" i="6"/>
  <c r="N18" i="6"/>
  <c r="M18" i="6"/>
  <c r="L18" i="6"/>
  <c r="O17" i="6"/>
  <c r="N17" i="6"/>
  <c r="M17" i="6"/>
  <c r="L17" i="6"/>
  <c r="O16" i="6"/>
  <c r="N16" i="6"/>
  <c r="M16" i="6"/>
  <c r="L16" i="6"/>
  <c r="O15" i="6"/>
  <c r="N15" i="6"/>
  <c r="M15" i="6"/>
  <c r="L15" i="6"/>
  <c r="N14" i="6"/>
  <c r="K13" i="6"/>
  <c r="L13" i="6" s="1"/>
  <c r="N12" i="6"/>
  <c r="L12" i="6"/>
  <c r="M11" i="6"/>
  <c r="N10" i="6"/>
  <c r="K9" i="6"/>
  <c r="L9" i="6" s="1"/>
  <c r="K8" i="6"/>
  <c r="O8" i="6" s="1"/>
  <c r="K11" i="5"/>
  <c r="M11" i="5" s="1"/>
  <c r="K8" i="5"/>
  <c r="K14" i="5"/>
  <c r="M14" i="5" s="1"/>
  <c r="K10" i="5"/>
  <c r="O10" i="5" s="1"/>
  <c r="K9" i="5"/>
  <c r="N9" i="5" s="1"/>
  <c r="K13" i="5"/>
  <c r="N13" i="5" s="1"/>
  <c r="G58" i="1"/>
  <c r="F58" i="1"/>
  <c r="O29" i="6" s="1"/>
  <c r="E58" i="1"/>
  <c r="N29" i="6" s="1"/>
  <c r="D58" i="1"/>
  <c r="M29" i="6" s="1"/>
  <c r="O13" i="5"/>
  <c r="O15" i="5"/>
  <c r="O16" i="5"/>
  <c r="O17" i="5"/>
  <c r="O18" i="5"/>
  <c r="O19" i="5"/>
  <c r="O20" i="5"/>
  <c r="O21" i="5"/>
  <c r="O22" i="5"/>
  <c r="O23" i="5"/>
  <c r="O24" i="5"/>
  <c r="O25" i="5"/>
  <c r="O26" i="5"/>
  <c r="N15" i="5"/>
  <c r="N16" i="5"/>
  <c r="N17" i="5"/>
  <c r="N18" i="5"/>
  <c r="N19" i="5"/>
  <c r="N20" i="5"/>
  <c r="N21" i="5"/>
  <c r="N22" i="5"/>
  <c r="N23" i="5"/>
  <c r="N24" i="5"/>
  <c r="N25" i="5"/>
  <c r="N26" i="5"/>
  <c r="M13" i="5"/>
  <c r="M15" i="5"/>
  <c r="M16" i="5"/>
  <c r="M17" i="5"/>
  <c r="M18" i="5"/>
  <c r="M19" i="5"/>
  <c r="M20" i="5"/>
  <c r="M21" i="5"/>
  <c r="M22" i="5"/>
  <c r="M23" i="5"/>
  <c r="M24" i="5"/>
  <c r="M25" i="5"/>
  <c r="M26" i="5"/>
  <c r="L26" i="5"/>
  <c r="L25" i="5"/>
  <c r="L24" i="5"/>
  <c r="L23" i="5"/>
  <c r="L22" i="5"/>
  <c r="L21" i="5"/>
  <c r="L20" i="5"/>
  <c r="L19" i="5"/>
  <c r="L18" i="5"/>
  <c r="L17" i="5"/>
  <c r="L16" i="5"/>
  <c r="L15" i="5"/>
  <c r="L13" i="5"/>
  <c r="L12" i="5"/>
  <c r="M8" i="5"/>
  <c r="N43" i="1"/>
  <c r="M43" i="1"/>
  <c r="L43" i="1"/>
  <c r="D10" i="4"/>
  <c r="D9" i="4"/>
  <c r="D8" i="4"/>
  <c r="D7" i="4"/>
  <c r="D6" i="4"/>
  <c r="F43" i="1"/>
  <c r="F44" i="1" s="1"/>
  <c r="G43" i="1"/>
  <c r="G44" i="1" s="1"/>
  <c r="H43" i="1"/>
  <c r="H44" i="1" s="1"/>
  <c r="I43" i="1"/>
  <c r="I44" i="1" s="1"/>
  <c r="J43" i="1"/>
  <c r="J44" i="1" s="1"/>
  <c r="K43" i="1"/>
  <c r="K44" i="1" s="1"/>
  <c r="E43" i="1"/>
  <c r="E44" i="1" s="1"/>
  <c r="E10" i="4"/>
  <c r="E9" i="4"/>
  <c r="E8" i="4"/>
  <c r="E7" i="4"/>
  <c r="E6" i="4"/>
  <c r="O38" i="7" l="1"/>
  <c r="O43" i="7" s="1"/>
  <c r="L38" i="7"/>
  <c r="L43" i="7" s="1"/>
  <c r="N29" i="5"/>
  <c r="O29" i="5"/>
  <c r="M29" i="5"/>
  <c r="O14" i="6"/>
  <c r="N8" i="6"/>
  <c r="L10" i="6"/>
  <c r="M9" i="6"/>
  <c r="N13" i="6"/>
  <c r="N9" i="6"/>
  <c r="O12" i="6"/>
  <c r="M10" i="6"/>
  <c r="O11" i="6"/>
  <c r="L8" i="6"/>
  <c r="O9" i="6"/>
  <c r="M8" i="6"/>
  <c r="N11" i="6"/>
  <c r="M13" i="6"/>
  <c r="L14" i="6"/>
  <c r="L11" i="6"/>
  <c r="O13" i="6"/>
  <c r="N14" i="5"/>
  <c r="L14" i="5"/>
  <c r="O14" i="5"/>
  <c r="O11" i="5"/>
  <c r="N8" i="5"/>
  <c r="O8" i="5"/>
  <c r="M12" i="5"/>
  <c r="L8" i="5"/>
  <c r="M10" i="5"/>
  <c r="N12" i="5"/>
  <c r="O12" i="5"/>
  <c r="L10" i="5"/>
  <c r="M9" i="5"/>
  <c r="L11" i="5"/>
  <c r="N11" i="5"/>
  <c r="N10" i="5"/>
  <c r="O9" i="5"/>
  <c r="L9" i="5"/>
  <c r="E25" i="4"/>
  <c r="E26" i="4" s="1"/>
  <c r="L45" i="7" l="1"/>
  <c r="N27" i="6"/>
  <c r="N32" i="6" s="1"/>
  <c r="O27" i="6"/>
  <c r="O32" i="6" s="1"/>
  <c r="L27" i="6"/>
  <c r="L32" i="6" s="1"/>
  <c r="M27" i="6"/>
  <c r="M32" i="6" s="1"/>
  <c r="M27" i="5"/>
  <c r="M32" i="5" s="1"/>
  <c r="O27" i="5"/>
  <c r="O32" i="5" s="1"/>
  <c r="L27" i="5"/>
  <c r="L32" i="5" s="1"/>
  <c r="N27" i="5"/>
  <c r="N32" i="5" s="1"/>
  <c r="L34" i="6" l="1"/>
  <c r="L34" i="5"/>
</calcChain>
</file>

<file path=xl/sharedStrings.xml><?xml version="1.0" encoding="utf-8"?>
<sst xmlns="http://schemas.openxmlformats.org/spreadsheetml/2006/main" count="343" uniqueCount="124">
  <si>
    <t xml:space="preserve">שם האפליקציה: </t>
  </si>
  <si>
    <t xml:space="preserve">המטרה: </t>
  </si>
  <si>
    <t>הרכבת קואליציה בסיטואציות שונות</t>
  </si>
  <si>
    <t>סוג 1:</t>
  </si>
  <si>
    <t>בחירות רנדומאליות מהמחשב</t>
  </si>
  <si>
    <t xml:space="preserve">סוג 2: </t>
  </si>
  <si>
    <t>בחירות שמתעדכנות לפי הסקרים האחרונים</t>
  </si>
  <si>
    <t xml:space="preserve">סוג 3: </t>
  </si>
  <si>
    <t>בחירות שאתה קובע את המנדטים</t>
  </si>
  <si>
    <t>התנועה</t>
  </si>
  <si>
    <t>ישראל ביתנו</t>
  </si>
  <si>
    <t>מפלגה</t>
  </si>
  <si>
    <t>ראש המפלגה</t>
  </si>
  <si>
    <t>מרצ</t>
  </si>
  <si>
    <t>העבודה</t>
  </si>
  <si>
    <t>קדימה</t>
  </si>
  <si>
    <t>ש"ס</t>
  </si>
  <si>
    <t>בניימין נתניהו</t>
  </si>
  <si>
    <t>הבית היהודי</t>
  </si>
  <si>
    <t>יהדות התורה</t>
  </si>
  <si>
    <t>עלה ירוק</t>
  </si>
  <si>
    <t>בל"ד</t>
  </si>
  <si>
    <t>חדשות</t>
  </si>
  <si>
    <t>עצמאות</t>
  </si>
  <si>
    <t>עוצמה לישראל</t>
  </si>
  <si>
    <t>אמסלם</t>
  </si>
  <si>
    <t>רע"מ - תע"ל - בד"ע</t>
  </si>
  <si>
    <t>איווט ליברמן</t>
  </si>
  <si>
    <t xml:space="preserve">גלאון זהבה </t>
  </si>
  <si>
    <t xml:space="preserve">מופז שאול </t>
  </si>
  <si>
    <t>דרעי אריה</t>
  </si>
  <si>
    <t>בנט נפתלי</t>
  </si>
  <si>
    <t>ליצמן יעקב</t>
  </si>
  <si>
    <t>וכטל בעז</t>
  </si>
  <si>
    <t xml:space="preserve">זחאלקה ג'אמל </t>
  </si>
  <si>
    <t>טיבי אחמד</t>
  </si>
  <si>
    <t>אלדד אריה ובן ארי מיכאל</t>
  </si>
  <si>
    <t>ברק אהוד</t>
  </si>
  <si>
    <t>כחלון משה</t>
  </si>
  <si>
    <t>גדעון סער</t>
  </si>
  <si>
    <t>לפיד יאיר</t>
  </si>
  <si>
    <t>יש עתיד</t>
  </si>
  <si>
    <t>אופציה 1</t>
  </si>
  <si>
    <t>אופציה 2</t>
  </si>
  <si>
    <t xml:space="preserve">אופציה 3 </t>
  </si>
  <si>
    <t>אופציה 4</t>
  </si>
  <si>
    <t>אופציה 5</t>
  </si>
  <si>
    <t>אופציה 6</t>
  </si>
  <si>
    <t>אופציה 7</t>
  </si>
  <si>
    <t>סה"כ מנדטים</t>
  </si>
  <si>
    <t>בדיקה</t>
  </si>
  <si>
    <t>חד"ש</t>
  </si>
  <si>
    <t>הליכוד</t>
  </si>
  <si>
    <t>(ריק)</t>
  </si>
  <si>
    <t>סכום כולל</t>
  </si>
  <si>
    <t>תוויות שורה</t>
  </si>
  <si>
    <t>סכום של אופציה 2</t>
  </si>
  <si>
    <t>ממשלה שלי</t>
  </si>
  <si>
    <t>ברכה מוחמד</t>
  </si>
  <si>
    <t>-</t>
  </si>
  <si>
    <t>הרכבת הממשלה - הבחירות הגיעו</t>
  </si>
  <si>
    <t>פרטים:</t>
  </si>
  <si>
    <t>אתה עומד בראש מפלגה שאתה בוחר ומטרתך היא להרכיב ממשלה שאתה עומד בראשה.</t>
  </si>
  <si>
    <t>כל שעליך לעשות הוא לסמן את המפלגה מתוך הרשימה ואת סוג הבחירות שהתקיימו (סקר, רנדומאלי או חישוב עצמאי) ויאלה לעבודה.</t>
  </si>
  <si>
    <t>לצורך הרכבת הממשלה יש לך 10 דקות בלבד ומטרתך היא לעשות זאת בזמן הקצר ביותר.</t>
  </si>
  <si>
    <t>שים לב - ישנם מפלגות שונות שלא יושבות אחת עם השניה וכן מפלגות שמוכנות להיכנס לממשלה רק אם שותפתה ניכנסת איתה.</t>
  </si>
  <si>
    <t>ככל שרמת הקושי שתבחר תעלה כך המפלגות השונות יוסיפו דרישות (שרים ותקציבים)</t>
  </si>
  <si>
    <t>בחר את סוג ההצבעות שנערכו:</t>
  </si>
  <si>
    <t>שרים</t>
  </si>
  <si>
    <t>מאוחדים עם</t>
  </si>
  <si>
    <t>כלכלה</t>
  </si>
  <si>
    <t>אוצר</t>
  </si>
  <si>
    <t>ביטחון</t>
  </si>
  <si>
    <t>חוץ</t>
  </si>
  <si>
    <t>חקלאות ופיתוח הכפר</t>
  </si>
  <si>
    <t>יחסים בינלאומיים</t>
  </si>
  <si>
    <t>עלייה וקליטה</t>
  </si>
  <si>
    <t>פנים</t>
  </si>
  <si>
    <t>תחבורה</t>
  </si>
  <si>
    <t>תיירות</t>
  </si>
  <si>
    <t>בינוי והשיכון</t>
  </si>
  <si>
    <t>תקשורת</t>
  </si>
  <si>
    <t>תרבות וספורט</t>
  </si>
  <si>
    <t>התשתיות הלאומיות , האנרגיה והמים</t>
  </si>
  <si>
    <t>אזרחים ותיקים</t>
  </si>
  <si>
    <t>ביטחון פנים</t>
  </si>
  <si>
    <t>ירושלים והתפוצות</t>
  </si>
  <si>
    <t>אסטרטגיה</t>
  </si>
  <si>
    <t>ענייני מודיעין</t>
  </si>
  <si>
    <t>פיתוח הנגב והגליל</t>
  </si>
  <si>
    <t>שירותי דת</t>
  </si>
  <si>
    <t>שיתוף פעולה אזורי</t>
  </si>
  <si>
    <t>נושאים אסטרטגיים</t>
  </si>
  <si>
    <t>חינוך</t>
  </si>
  <si>
    <t>בריאות</t>
  </si>
  <si>
    <t>רווחה</t>
  </si>
  <si>
    <t>מדע וטכנולוגיה</t>
  </si>
  <si>
    <t>חשיבות</t>
  </si>
  <si>
    <t>שרים דרג 1</t>
  </si>
  <si>
    <t>שרים דרג 2</t>
  </si>
  <si>
    <t>שרים דרג אחרים</t>
  </si>
  <si>
    <t>לא יושב עם 1</t>
  </si>
  <si>
    <t>לא יושב עם 2</t>
  </si>
  <si>
    <t>לא יושב עם 3</t>
  </si>
  <si>
    <t>לא יושב עם 4</t>
  </si>
  <si>
    <t>מרץ</t>
  </si>
  <si>
    <t>לא יושב עם 5</t>
  </si>
  <si>
    <t>סכום של אופציה 1</t>
  </si>
  <si>
    <t>(הכל)</t>
  </si>
  <si>
    <t>סכום של שרים דרג 1</t>
  </si>
  <si>
    <t>סכום של שרים דרג 2</t>
  </si>
  <si>
    <t>סכום של שרים דרג אחרים</t>
  </si>
  <si>
    <t>שרים דרג נמוך</t>
  </si>
  <si>
    <t>MIN</t>
  </si>
  <si>
    <t>MAX</t>
  </si>
  <si>
    <t>מנדטים</t>
  </si>
  <si>
    <t>הרכבת ממשלת ישראל ה-34 מוטלת על כתפיך כראש מפלגת :</t>
  </si>
  <si>
    <t>הרצוג יצחק וליבני ציפי</t>
  </si>
  <si>
    <t>העבודה והתנועה</t>
  </si>
  <si>
    <t xml:space="preserve">אנו מברכים אותך </t>
  </si>
  <si>
    <t xml:space="preserve">על זכייתך ב </t>
  </si>
  <si>
    <t>בחר את המפלגה מתוך הרשימה הבאה</t>
  </si>
  <si>
    <t xml:space="preserve">בחר את סוג הבחירות שהתקיימו </t>
  </si>
  <si>
    <t>וכבוד הנשיא מטיל על כתפיך את האחריות להקמת ממשלה בעזרת המפלגות הבאות, שלפי תוצאות ההצבעות קבלו את המנדטים הבאים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</si>
</sst>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u/>
      <sz val="11"/>
      <color theme="1"/>
      <name val="Calibri"/>
      <family val="2"/>
      <charset val="177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1" fillId="0" borderId="0" xfId="0" applyFont="1"/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0" fontId="4" fillId="0" borderId="1" xfId="0" applyFont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tty Porshian" refreshedDate="41980.44827685185" createdVersion="4" refreshedVersion="4" minRefreshableVersion="3" recordCount="22">
  <cacheSource type="worksheet">
    <worksheetSource ref="B21:K42" sheet="כללי"/>
  </cacheSource>
  <cacheFields count="9">
    <cacheField name="מפלגה" numFmtId="0">
      <sharedItems containsBlank="1" count="21">
        <s v="הליכוד"/>
        <s v="יש עתיד"/>
        <s v="התנועה"/>
        <s v="ישראל ביתנו"/>
        <s v="מרצ"/>
        <s v="העבודה"/>
        <s v="קדימה"/>
        <s v="ש&quot;ס"/>
        <s v="הבית היהודי"/>
        <s v="יהדות התורה"/>
        <s v="עלה ירוק"/>
        <s v="חד&quot;ש"/>
        <s v="בל&quot;ד"/>
        <s v="רע&quot;מ - תע&quot;ל - בד&quot;ע"/>
        <s v="עוצמה לישראל"/>
        <s v="אמסלם"/>
        <m/>
        <s v="חדשות"/>
        <s v="כחלון משה"/>
        <s v="עצמאות"/>
        <s v="גדעון סער"/>
      </sharedItems>
    </cacheField>
    <cacheField name="ראש המפלגה" numFmtId="0">
      <sharedItems containsBlank="1" count="19">
        <s v="בניימין נתניהו"/>
        <s v="לפיד יאיר"/>
        <s v="לבני ציפי "/>
        <s v="איווט ליברמן"/>
        <s v="גלאון זהבה "/>
        <s v="הרצוג יצחק "/>
        <s v="מופז שאול "/>
        <s v="דרעי אריה"/>
        <s v="בנט נפתלי"/>
        <s v="ליצמן יעקב"/>
        <s v="וכטל בעז"/>
        <m/>
        <s v="זחאלקה ג'אמל "/>
        <s v="טיבי אחמד"/>
        <s v="אלדד אריה ובן ארי מיכאל"/>
        <s v="אמסלם"/>
        <s v="כחלון משה"/>
        <s v="ברק אהוד"/>
        <s v="גדעון סער"/>
      </sharedItems>
    </cacheField>
    <cacheField name="אופציה 1" numFmtId="0">
      <sharedItems containsString="0" containsBlank="1" containsNumber="1" containsInteger="1" minValue="3" maxValue="22"/>
    </cacheField>
    <cacheField name="אופציה 2" numFmtId="0">
      <sharedItems containsString="0" containsBlank="1" containsNumber="1" containsInteger="1" minValue="3" maxValue="22"/>
    </cacheField>
    <cacheField name="אופציה 3 " numFmtId="0">
      <sharedItems containsString="0" containsBlank="1" containsNumber="1" containsInteger="1" minValue="1" maxValue="31"/>
    </cacheField>
    <cacheField name="אופציה 4" numFmtId="0">
      <sharedItems containsString="0" containsBlank="1" containsNumber="1" containsInteger="1" minValue="1" maxValue="19"/>
    </cacheField>
    <cacheField name="אופציה 5" numFmtId="0">
      <sharedItems containsString="0" containsBlank="1" containsNumber="1" containsInteger="1" minValue="1" maxValue="22"/>
    </cacheField>
    <cacheField name="אופציה 6" numFmtId="0">
      <sharedItems containsString="0" containsBlank="1" containsNumber="1" containsInteger="1" minValue="3" maxValue="22"/>
    </cacheField>
    <cacheField name="אופציה 7" numFmtId="0">
      <sharedItems containsString="0" containsBlank="1" containsNumber="1" containsInteger="1" minValue="1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otty Porshian" refreshedDate="41980.678050810187" createdVersion="4" refreshedVersion="4" minRefreshableVersion="3" recordCount="22">
  <cacheSource type="worksheet">
    <worksheetSource ref="B21:S42" sheet="כללי"/>
  </cacheSource>
  <cacheFields count="18">
    <cacheField name="מפלגה" numFmtId="0">
      <sharedItems containsBlank="1" count="21">
        <s v="הליכוד"/>
        <s v="יש עתיד"/>
        <s v="התנועה"/>
        <s v="ישראל ביתנו"/>
        <s v="מרצ"/>
        <s v="העבודה"/>
        <s v="קדימה"/>
        <s v="ש&quot;ס"/>
        <s v="הבית היהודי"/>
        <s v="יהדות התורה"/>
        <s v="עלה ירוק"/>
        <s v="חד&quot;ש"/>
        <s v="בל&quot;ד"/>
        <s v="רע&quot;מ - תע&quot;ל - בד&quot;ע"/>
        <s v="עוצמה לישראל"/>
        <s v="אמסלם"/>
        <m/>
        <s v="חדשות"/>
        <s v="כחלון משה"/>
        <s v="עצמאות"/>
        <s v="גדעון סער"/>
      </sharedItems>
    </cacheField>
    <cacheField name="ראש המפלגה" numFmtId="0">
      <sharedItems containsBlank="1"/>
    </cacheField>
    <cacheField name="מאוחדים עם" numFmtId="0">
      <sharedItems containsString="0" containsBlank="1" containsNumber="1" containsInteger="1" minValue="1" maxValue="10"/>
    </cacheField>
    <cacheField name="אופציה 1" numFmtId="0">
      <sharedItems containsString="0" containsBlank="1" containsNumber="1" containsInteger="1" minValue="3" maxValue="22"/>
    </cacheField>
    <cacheField name="אופציה 2" numFmtId="0">
      <sharedItems containsString="0" containsBlank="1" containsNumber="1" containsInteger="1" minValue="3" maxValue="22"/>
    </cacheField>
    <cacheField name="אופציה 3 " numFmtId="0">
      <sharedItems containsBlank="1" containsMixedTypes="1" containsNumber="1" containsInteger="1" minValue="1" maxValue="31"/>
    </cacheField>
    <cacheField name="אופציה 4" numFmtId="0">
      <sharedItems containsString="0" containsBlank="1" containsNumber="1" containsInteger="1" minValue="1" maxValue="19"/>
    </cacheField>
    <cacheField name="אופציה 5" numFmtId="0">
      <sharedItems containsString="0" containsBlank="1" containsNumber="1" containsInteger="1" minValue="1" maxValue="22"/>
    </cacheField>
    <cacheField name="אופציה 6" numFmtId="0">
      <sharedItems containsString="0" containsBlank="1" containsNumber="1" containsInteger="1" minValue="3" maxValue="22"/>
    </cacheField>
    <cacheField name="אופציה 7" numFmtId="0">
      <sharedItems containsString="0" containsBlank="1" containsNumber="1" containsInteger="1" minValue="1" maxValue="17"/>
    </cacheField>
    <cacheField name="שרים דרג 1" numFmtId="0">
      <sharedItems containsString="0" containsBlank="1" containsNumber="1" containsInteger="1" minValue="1" maxValue="1" count="2">
        <n v="1"/>
        <m/>
      </sharedItems>
    </cacheField>
    <cacheField name="שרים דרג 2" numFmtId="0">
      <sharedItems containsString="0" containsBlank="1" containsNumber="1" containsInteger="1" minValue="1" maxValue="5" count="6">
        <n v="5"/>
        <n v="4"/>
        <n v="1"/>
        <n v="3"/>
        <n v="2"/>
        <m/>
      </sharedItems>
    </cacheField>
    <cacheField name="שרים דרג אחרים" numFmtId="0">
      <sharedItems containsString="0" containsBlank="1" containsNumber="1" containsInteger="1" minValue="1" maxValue="6" count="7">
        <n v="6"/>
        <n v="5"/>
        <n v="1"/>
        <n v="2"/>
        <n v="3"/>
        <n v="4"/>
        <m/>
      </sharedItems>
    </cacheField>
    <cacheField name="לא יושב עם 1" numFmtId="0">
      <sharedItems containsBlank="1" count="5">
        <s v="מרץ"/>
        <s v="ש&quot;ס"/>
        <s v="הליכוד"/>
        <s v="חד&quot;ש"/>
        <m/>
      </sharedItems>
    </cacheField>
    <cacheField name="לא יושב עם 2" numFmtId="0">
      <sharedItems containsBlank="1" count="6">
        <s v="חד&quot;ש"/>
        <s v="יהדות התורה"/>
        <s v="קדימה"/>
        <s v="בל&quot;ד"/>
        <m/>
        <s v="ישראל ביתנו"/>
      </sharedItems>
    </cacheField>
    <cacheField name="לא יושב עם 3" numFmtId="0">
      <sharedItems containsBlank="1" count="6">
        <s v="בל&quot;ד"/>
        <s v="חד&quot;ש"/>
        <s v="רע&quot;מ - תע&quot;ל - בד&quot;ע"/>
        <s v="הבית היהודי"/>
        <m/>
        <s v="ש&quot;ס"/>
      </sharedItems>
    </cacheField>
    <cacheField name="לא יושב עם 4" numFmtId="0">
      <sharedItems containsBlank="1" count="5">
        <s v="רע&quot;מ - תע&quot;ל - בד&quot;ע"/>
        <s v="בל&quot;ד"/>
        <m/>
        <s v="הליכוד"/>
        <s v="הבית היהודי"/>
      </sharedItems>
    </cacheField>
    <cacheField name="לא יושב עם 5" numFmtId="0">
      <sharedItems containsBlank="1" count="4">
        <m/>
        <s v="רע&quot;מ - תע&quot;ל - בד&quot;ע"/>
        <s v="אמסלם"/>
        <s v="יהדות התורה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otty Porshian" refreshedDate="41980.730714120371" createdVersion="4" refreshedVersion="4" minRefreshableVersion="3" recordCount="21">
  <cacheSource type="worksheet">
    <worksheetSource ref="B21:S41" sheet="כללי"/>
  </cacheSource>
  <cacheFields count="18">
    <cacheField name="מפלגה" numFmtId="0">
      <sharedItems containsBlank="1" count="21">
        <s v="הליכוד"/>
        <s v="יש עתיד"/>
        <s v="התנועה"/>
        <s v="ישראל ביתנו"/>
        <s v="מרצ"/>
        <s v="העבודה"/>
        <s v="קדימה"/>
        <s v="ש&quot;ס"/>
        <s v="הבית היהודי"/>
        <s v="יהדות התורה"/>
        <s v="עלה ירוק"/>
        <s v="חד&quot;ש"/>
        <s v="בל&quot;ד"/>
        <s v="רע&quot;מ - תע&quot;ל - בד&quot;ע"/>
        <s v="עוצמה לישראל"/>
        <s v="אמסלם"/>
        <m/>
        <s v="חדשות"/>
        <s v="כחלון משה"/>
        <s v="עצמאות"/>
        <s v="גדעון סער"/>
      </sharedItems>
    </cacheField>
    <cacheField name="ראש המפלגה" numFmtId="0">
      <sharedItems containsBlank="1"/>
    </cacheField>
    <cacheField name="מאוחדים עם" numFmtId="0">
      <sharedItems containsString="0" containsBlank="1" containsNumber="1" containsInteger="1" minValue="1" maxValue="10"/>
    </cacheField>
    <cacheField name="אופציה 1" numFmtId="0">
      <sharedItems containsString="0" containsBlank="1" containsNumber="1" containsInteger="1" minValue="3" maxValue="22" count="11">
        <n v="22"/>
        <n v="9"/>
        <n v="3"/>
        <n v="15"/>
        <m/>
        <n v="7"/>
        <n v="16"/>
        <n v="8"/>
        <n v="5"/>
        <n v="4"/>
        <n v="10"/>
      </sharedItems>
    </cacheField>
    <cacheField name="אופציה 2" numFmtId="0">
      <sharedItems containsString="0" containsBlank="1" containsNumber="1" containsInteger="1" minValue="3" maxValue="22" count="11">
        <n v="22"/>
        <n v="19"/>
        <n v="6"/>
        <n v="9"/>
        <n v="17"/>
        <m/>
        <n v="11"/>
        <n v="12"/>
        <n v="7"/>
        <n v="4"/>
        <n v="3"/>
      </sharedItems>
    </cacheField>
    <cacheField name="אופציה 3 " numFmtId="0">
      <sharedItems containsBlank="1" containsMixedTypes="1" containsNumber="1" containsInteger="1" minValue="1" maxValue="31" count="12">
        <n v="31"/>
        <n v="13"/>
        <n v="1"/>
        <s v="-"/>
        <n v="3"/>
        <n v="19"/>
        <n v="2"/>
        <n v="11"/>
        <n v="5"/>
        <m/>
        <n v="4"/>
        <n v="8"/>
      </sharedItems>
    </cacheField>
    <cacheField name="אופציה 4" numFmtId="0">
      <sharedItems containsString="0" containsBlank="1" containsNumber="1" containsInteger="1" minValue="1" maxValue="19" count="11">
        <n v="18"/>
        <n v="19"/>
        <n v="3"/>
        <n v="12"/>
        <n v="17"/>
        <n v="14"/>
        <n v="7"/>
        <n v="1"/>
        <m/>
        <n v="2"/>
        <n v="4"/>
      </sharedItems>
    </cacheField>
    <cacheField name="אופציה 5" numFmtId="0">
      <sharedItems containsString="0" containsBlank="1" containsNumber="1" containsInteger="1" minValue="1" maxValue="22"/>
    </cacheField>
    <cacheField name="אופציה 6" numFmtId="0">
      <sharedItems containsString="0" containsBlank="1" containsNumber="1" containsInteger="1" minValue="3" maxValue="22"/>
    </cacheField>
    <cacheField name="אופציה 7" numFmtId="0">
      <sharedItems containsString="0" containsBlank="1" containsNumber="1" containsInteger="1" minValue="1" maxValue="17"/>
    </cacheField>
    <cacheField name="שרים דרג 1" numFmtId="0">
      <sharedItems containsString="0" containsBlank="1" containsNumber="1" containsInteger="1" minValue="1" maxValue="1" count="2">
        <n v="1"/>
        <m/>
      </sharedItems>
    </cacheField>
    <cacheField name="שרים דרג 2" numFmtId="0">
      <sharedItems containsString="0" containsBlank="1" containsNumber="1" containsInteger="1" minValue="1" maxValue="5" count="4">
        <n v="5"/>
        <n v="3"/>
        <n v="1"/>
        <m/>
      </sharedItems>
    </cacheField>
    <cacheField name="שרים דרג אחרים" numFmtId="0">
      <sharedItems containsString="0" containsBlank="1" containsNumber="1" containsInteger="1" minValue="0" maxValue="6"/>
    </cacheField>
    <cacheField name="לא יושב עם 1" numFmtId="0">
      <sharedItems containsBlank="1" count="5">
        <s v="מרץ"/>
        <s v="ש&quot;ס"/>
        <s v="הליכוד"/>
        <s v="חד&quot;ש"/>
        <m/>
      </sharedItems>
    </cacheField>
    <cacheField name="לא יושב עם 2" numFmtId="0">
      <sharedItems containsBlank="1" count="6">
        <s v="חד&quot;ש"/>
        <s v="יהדות התורה"/>
        <s v="קדימה"/>
        <s v="בל&quot;ד"/>
        <m/>
        <s v="ישראל ביתנו"/>
      </sharedItems>
    </cacheField>
    <cacheField name="לא יושב עם 3" numFmtId="0">
      <sharedItems containsBlank="1" count="6">
        <s v="בל&quot;ד"/>
        <s v="חד&quot;ש"/>
        <s v="רע&quot;מ - תע&quot;ל - בד&quot;ע"/>
        <s v="הבית היהודי"/>
        <m/>
        <s v="ש&quot;ס"/>
      </sharedItems>
    </cacheField>
    <cacheField name="לא יושב עם 4" numFmtId="0">
      <sharedItems containsBlank="1" count="5">
        <s v="רע&quot;מ - תע&quot;ל - בד&quot;ע"/>
        <s v="בל&quot;ד"/>
        <m/>
        <s v="הליכוד"/>
        <s v="הבית היהודי"/>
      </sharedItems>
    </cacheField>
    <cacheField name="לא יושב עם 5" numFmtId="0">
      <sharedItems containsBlank="1" count="4">
        <m/>
        <s v="רע&quot;מ - תע&quot;ל - בד&quot;ע"/>
        <s v="אמסלם"/>
        <s v="יהדות התורה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n v="22"/>
    <n v="22"/>
    <n v="31"/>
    <n v="18"/>
    <n v="22"/>
    <n v="22"/>
    <n v="17"/>
  </r>
  <r>
    <x v="1"/>
    <x v="1"/>
    <n v="9"/>
    <n v="19"/>
    <n v="13"/>
    <n v="19"/>
    <n v="15"/>
    <n v="9"/>
    <n v="12"/>
  </r>
  <r>
    <x v="2"/>
    <x v="2"/>
    <n v="3"/>
    <n v="6"/>
    <n v="1"/>
    <n v="3"/>
    <n v="2"/>
    <n v="3"/>
    <n v="3"/>
  </r>
  <r>
    <x v="3"/>
    <x v="3"/>
    <n v="9"/>
    <n v="9"/>
    <n v="7"/>
    <n v="12"/>
    <n v="10"/>
    <n v="9"/>
    <n v="10"/>
  </r>
  <r>
    <x v="4"/>
    <x v="4"/>
    <n v="9"/>
    <n v="6"/>
    <n v="3"/>
    <n v="3"/>
    <n v="2"/>
    <n v="9"/>
    <n v="2"/>
  </r>
  <r>
    <x v="5"/>
    <x v="5"/>
    <n v="15"/>
    <n v="17"/>
    <n v="19"/>
    <n v="17"/>
    <n v="17"/>
    <n v="15"/>
    <n v="14"/>
  </r>
  <r>
    <x v="6"/>
    <x v="6"/>
    <m/>
    <m/>
    <n v="2"/>
    <n v="3"/>
    <n v="4"/>
    <m/>
    <n v="4"/>
  </r>
  <r>
    <x v="7"/>
    <x v="7"/>
    <n v="7"/>
    <n v="11"/>
    <n v="11"/>
    <n v="14"/>
    <n v="18"/>
    <n v="7"/>
    <n v="16"/>
  </r>
  <r>
    <x v="8"/>
    <x v="8"/>
    <n v="16"/>
    <n v="12"/>
    <n v="13"/>
    <n v="14"/>
    <n v="11"/>
    <n v="16"/>
    <n v="10"/>
  </r>
  <r>
    <x v="9"/>
    <x v="9"/>
    <n v="8"/>
    <n v="7"/>
    <n v="5"/>
    <n v="7"/>
    <n v="4"/>
    <n v="8"/>
    <n v="4"/>
  </r>
  <r>
    <x v="10"/>
    <x v="10"/>
    <m/>
    <m/>
    <m/>
    <n v="1"/>
    <m/>
    <m/>
    <n v="1"/>
  </r>
  <r>
    <x v="11"/>
    <x v="11"/>
    <n v="5"/>
    <n v="4"/>
    <m/>
    <m/>
    <m/>
    <n v="5"/>
    <m/>
  </r>
  <r>
    <x v="12"/>
    <x v="12"/>
    <n v="3"/>
    <n v="3"/>
    <n v="2"/>
    <n v="2"/>
    <n v="2"/>
    <n v="3"/>
    <n v="2"/>
  </r>
  <r>
    <x v="13"/>
    <x v="13"/>
    <n v="4"/>
    <n v="4"/>
    <n v="2"/>
    <n v="2"/>
    <n v="3"/>
    <n v="4"/>
    <n v="3"/>
  </r>
  <r>
    <x v="14"/>
    <x v="14"/>
    <m/>
    <m/>
    <m/>
    <m/>
    <n v="1"/>
    <m/>
    <n v="1"/>
  </r>
  <r>
    <x v="15"/>
    <x v="15"/>
    <m/>
    <m/>
    <m/>
    <n v="1"/>
    <n v="1"/>
    <m/>
    <m/>
  </r>
  <r>
    <x v="16"/>
    <x v="11"/>
    <m/>
    <m/>
    <m/>
    <m/>
    <m/>
    <m/>
    <m/>
  </r>
  <r>
    <x v="17"/>
    <x v="11"/>
    <m/>
    <m/>
    <m/>
    <m/>
    <m/>
    <m/>
    <m/>
  </r>
  <r>
    <x v="18"/>
    <x v="16"/>
    <n v="10"/>
    <m/>
    <n v="8"/>
    <m/>
    <n v="8"/>
    <n v="10"/>
    <n v="16"/>
  </r>
  <r>
    <x v="19"/>
    <x v="17"/>
    <m/>
    <m/>
    <n v="3"/>
    <m/>
    <m/>
    <m/>
    <m/>
  </r>
  <r>
    <x v="20"/>
    <x v="18"/>
    <m/>
    <m/>
    <m/>
    <n v="4"/>
    <m/>
    <m/>
    <n v="5"/>
  </r>
  <r>
    <x v="16"/>
    <x v="11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">
  <r>
    <x v="0"/>
    <s v="בניימין נתניהו"/>
    <n v="4"/>
    <n v="22"/>
    <n v="22"/>
    <n v="31"/>
    <n v="18"/>
    <n v="22"/>
    <n v="22"/>
    <n v="17"/>
    <x v="0"/>
    <x v="0"/>
    <x v="0"/>
    <x v="0"/>
    <x v="0"/>
    <x v="0"/>
    <x v="0"/>
    <x v="0"/>
  </r>
  <r>
    <x v="1"/>
    <s v="לפיד יאיר"/>
    <m/>
    <n v="9"/>
    <n v="19"/>
    <n v="13"/>
    <n v="19"/>
    <n v="15"/>
    <n v="9"/>
    <n v="12"/>
    <x v="0"/>
    <x v="1"/>
    <x v="1"/>
    <x v="1"/>
    <x v="1"/>
    <x v="1"/>
    <x v="1"/>
    <x v="1"/>
  </r>
  <r>
    <x v="2"/>
    <s v="לבני ציפי "/>
    <n v="6"/>
    <n v="3"/>
    <n v="6"/>
    <n v="1"/>
    <n v="3"/>
    <n v="2"/>
    <n v="3"/>
    <n v="3"/>
    <x v="1"/>
    <x v="2"/>
    <x v="2"/>
    <x v="2"/>
    <x v="2"/>
    <x v="1"/>
    <x v="1"/>
    <x v="1"/>
  </r>
  <r>
    <x v="3"/>
    <s v="איווט ליברמן"/>
    <n v="1"/>
    <n v="9"/>
    <n v="9"/>
    <s v="-"/>
    <n v="12"/>
    <n v="10"/>
    <n v="9"/>
    <n v="10"/>
    <x v="0"/>
    <x v="1"/>
    <x v="1"/>
    <x v="3"/>
    <x v="3"/>
    <x v="2"/>
    <x v="2"/>
    <x v="0"/>
  </r>
  <r>
    <x v="4"/>
    <s v="גלאון זהבה "/>
    <m/>
    <n v="9"/>
    <n v="6"/>
    <n v="3"/>
    <n v="3"/>
    <n v="2"/>
    <n v="9"/>
    <n v="2"/>
    <x v="1"/>
    <x v="2"/>
    <x v="3"/>
    <x v="1"/>
    <x v="1"/>
    <x v="3"/>
    <x v="3"/>
    <x v="2"/>
  </r>
  <r>
    <x v="5"/>
    <s v="הרצוג יצחק "/>
    <n v="3"/>
    <n v="15"/>
    <n v="17"/>
    <n v="19"/>
    <n v="17"/>
    <n v="17"/>
    <n v="15"/>
    <n v="14"/>
    <x v="0"/>
    <x v="1"/>
    <x v="1"/>
    <x v="2"/>
    <x v="0"/>
    <x v="0"/>
    <x v="0"/>
    <x v="0"/>
  </r>
  <r>
    <x v="6"/>
    <s v="מופז שאול "/>
    <m/>
    <m/>
    <m/>
    <n v="2"/>
    <n v="3"/>
    <n v="4"/>
    <m/>
    <n v="4"/>
    <x v="1"/>
    <x v="2"/>
    <x v="2"/>
    <x v="3"/>
    <x v="3"/>
    <x v="2"/>
    <x v="2"/>
    <x v="0"/>
  </r>
  <r>
    <x v="7"/>
    <s v="דרעי אריה"/>
    <n v="10"/>
    <n v="7"/>
    <n v="11"/>
    <n v="11"/>
    <n v="14"/>
    <n v="18"/>
    <n v="7"/>
    <n v="16"/>
    <x v="1"/>
    <x v="3"/>
    <x v="4"/>
    <x v="0"/>
    <x v="0"/>
    <x v="0"/>
    <x v="0"/>
    <x v="2"/>
  </r>
  <r>
    <x v="8"/>
    <s v="בנט נפתלי"/>
    <m/>
    <n v="16"/>
    <n v="12"/>
    <n v="13"/>
    <n v="14"/>
    <n v="11"/>
    <n v="16"/>
    <n v="10"/>
    <x v="1"/>
    <x v="1"/>
    <x v="5"/>
    <x v="0"/>
    <x v="0"/>
    <x v="0"/>
    <x v="0"/>
    <x v="0"/>
  </r>
  <r>
    <x v="9"/>
    <s v="ליצמן יעקב"/>
    <n v="8"/>
    <n v="8"/>
    <n v="7"/>
    <n v="5"/>
    <n v="7"/>
    <n v="4"/>
    <n v="8"/>
    <n v="4"/>
    <x v="1"/>
    <x v="4"/>
    <x v="3"/>
    <x v="4"/>
    <x v="4"/>
    <x v="4"/>
    <x v="2"/>
    <x v="0"/>
  </r>
  <r>
    <x v="10"/>
    <s v="וכטל בעז"/>
    <m/>
    <m/>
    <m/>
    <m/>
    <n v="1"/>
    <m/>
    <m/>
    <n v="1"/>
    <x v="1"/>
    <x v="5"/>
    <x v="6"/>
    <x v="4"/>
    <x v="4"/>
    <x v="4"/>
    <x v="2"/>
    <x v="0"/>
  </r>
  <r>
    <x v="11"/>
    <s v="ברכה מוחמד"/>
    <m/>
    <n v="5"/>
    <n v="4"/>
    <n v="4"/>
    <m/>
    <m/>
    <n v="5"/>
    <m/>
    <x v="1"/>
    <x v="5"/>
    <x v="6"/>
    <x v="2"/>
    <x v="5"/>
    <x v="5"/>
    <x v="4"/>
    <x v="3"/>
  </r>
  <r>
    <x v="12"/>
    <s v="זחאלקה ג'אמל "/>
    <m/>
    <n v="3"/>
    <n v="3"/>
    <n v="3"/>
    <n v="2"/>
    <n v="2"/>
    <n v="3"/>
    <n v="2"/>
    <x v="1"/>
    <x v="5"/>
    <x v="6"/>
    <x v="4"/>
    <x v="4"/>
    <x v="4"/>
    <x v="2"/>
    <x v="0"/>
  </r>
  <r>
    <x v="13"/>
    <s v="טיבי אחמד"/>
    <m/>
    <n v="4"/>
    <n v="4"/>
    <n v="4"/>
    <n v="2"/>
    <n v="3"/>
    <n v="4"/>
    <n v="3"/>
    <x v="1"/>
    <x v="5"/>
    <x v="6"/>
    <x v="4"/>
    <x v="4"/>
    <x v="4"/>
    <x v="2"/>
    <x v="0"/>
  </r>
  <r>
    <x v="14"/>
    <s v="אלדד אריה ובן ארי מיכאל"/>
    <m/>
    <m/>
    <m/>
    <m/>
    <m/>
    <n v="1"/>
    <m/>
    <n v="1"/>
    <x v="1"/>
    <x v="5"/>
    <x v="6"/>
    <x v="4"/>
    <x v="4"/>
    <x v="4"/>
    <x v="2"/>
    <x v="0"/>
  </r>
  <r>
    <x v="15"/>
    <s v="אמסלם"/>
    <m/>
    <m/>
    <m/>
    <m/>
    <n v="1"/>
    <n v="1"/>
    <m/>
    <m/>
    <x v="1"/>
    <x v="5"/>
    <x v="6"/>
    <x v="4"/>
    <x v="4"/>
    <x v="4"/>
    <x v="2"/>
    <x v="0"/>
  </r>
  <r>
    <x v="16"/>
    <m/>
    <m/>
    <m/>
    <m/>
    <m/>
    <m/>
    <m/>
    <m/>
    <m/>
    <x v="1"/>
    <x v="5"/>
    <x v="6"/>
    <x v="4"/>
    <x v="4"/>
    <x v="4"/>
    <x v="2"/>
    <x v="0"/>
  </r>
  <r>
    <x v="17"/>
    <m/>
    <m/>
    <m/>
    <m/>
    <m/>
    <m/>
    <m/>
    <m/>
    <m/>
    <x v="1"/>
    <x v="5"/>
    <x v="6"/>
    <x v="4"/>
    <x v="4"/>
    <x v="4"/>
    <x v="2"/>
    <x v="0"/>
  </r>
  <r>
    <x v="18"/>
    <s v="כחלון משה"/>
    <m/>
    <n v="10"/>
    <m/>
    <n v="8"/>
    <m/>
    <n v="8"/>
    <n v="10"/>
    <n v="16"/>
    <x v="0"/>
    <x v="2"/>
    <x v="2"/>
    <x v="3"/>
    <x v="3"/>
    <x v="2"/>
    <x v="2"/>
    <x v="0"/>
  </r>
  <r>
    <x v="19"/>
    <s v="ברק אהוד"/>
    <m/>
    <m/>
    <m/>
    <n v="3"/>
    <m/>
    <m/>
    <m/>
    <m/>
    <x v="1"/>
    <x v="5"/>
    <x v="6"/>
    <x v="3"/>
    <x v="3"/>
    <x v="2"/>
    <x v="2"/>
    <x v="0"/>
  </r>
  <r>
    <x v="20"/>
    <s v="גדעון סער"/>
    <n v="1"/>
    <m/>
    <m/>
    <m/>
    <n v="4"/>
    <m/>
    <m/>
    <n v="5"/>
    <x v="1"/>
    <x v="5"/>
    <x v="6"/>
    <x v="3"/>
    <x v="3"/>
    <x v="2"/>
    <x v="2"/>
    <x v="0"/>
  </r>
  <r>
    <x v="16"/>
    <m/>
    <m/>
    <m/>
    <m/>
    <m/>
    <m/>
    <m/>
    <m/>
    <m/>
    <x v="1"/>
    <x v="5"/>
    <x v="6"/>
    <x v="4"/>
    <x v="4"/>
    <x v="4"/>
    <x v="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">
  <r>
    <x v="0"/>
    <s v="בניימין נתניהו"/>
    <n v="4"/>
    <x v="0"/>
    <x v="0"/>
    <x v="0"/>
    <x v="0"/>
    <n v="22"/>
    <n v="22"/>
    <n v="17"/>
    <x v="0"/>
    <x v="0"/>
    <n v="6"/>
    <x v="0"/>
    <x v="0"/>
    <x v="0"/>
    <x v="0"/>
    <x v="0"/>
  </r>
  <r>
    <x v="1"/>
    <s v="לפיד יאיר"/>
    <m/>
    <x v="1"/>
    <x v="1"/>
    <x v="1"/>
    <x v="1"/>
    <n v="15"/>
    <n v="9"/>
    <n v="12"/>
    <x v="0"/>
    <x v="1"/>
    <n v="3"/>
    <x v="1"/>
    <x v="1"/>
    <x v="1"/>
    <x v="1"/>
    <x v="1"/>
  </r>
  <r>
    <x v="2"/>
    <s v="לבני ציפי "/>
    <n v="6"/>
    <x v="2"/>
    <x v="2"/>
    <x v="2"/>
    <x v="2"/>
    <n v="2"/>
    <n v="3"/>
    <n v="3"/>
    <x v="1"/>
    <x v="2"/>
    <n v="1"/>
    <x v="2"/>
    <x v="2"/>
    <x v="1"/>
    <x v="1"/>
    <x v="1"/>
  </r>
  <r>
    <x v="3"/>
    <s v="איווט ליברמן"/>
    <n v="1"/>
    <x v="1"/>
    <x v="3"/>
    <x v="3"/>
    <x v="3"/>
    <n v="10"/>
    <n v="9"/>
    <n v="10"/>
    <x v="0"/>
    <x v="2"/>
    <n v="2"/>
    <x v="3"/>
    <x v="3"/>
    <x v="2"/>
    <x v="2"/>
    <x v="0"/>
  </r>
  <r>
    <x v="4"/>
    <s v="גלאון זהבה "/>
    <m/>
    <x v="1"/>
    <x v="2"/>
    <x v="4"/>
    <x v="2"/>
    <n v="2"/>
    <n v="9"/>
    <n v="2"/>
    <x v="1"/>
    <x v="2"/>
    <n v="1"/>
    <x v="1"/>
    <x v="1"/>
    <x v="3"/>
    <x v="3"/>
    <x v="2"/>
  </r>
  <r>
    <x v="5"/>
    <s v="הרצוג יצחק "/>
    <n v="3"/>
    <x v="3"/>
    <x v="4"/>
    <x v="5"/>
    <x v="4"/>
    <n v="17"/>
    <n v="15"/>
    <n v="14"/>
    <x v="0"/>
    <x v="1"/>
    <n v="4"/>
    <x v="2"/>
    <x v="0"/>
    <x v="0"/>
    <x v="0"/>
    <x v="0"/>
  </r>
  <r>
    <x v="6"/>
    <s v="מופז שאול "/>
    <m/>
    <x v="4"/>
    <x v="5"/>
    <x v="6"/>
    <x v="2"/>
    <n v="4"/>
    <m/>
    <n v="4"/>
    <x v="1"/>
    <x v="2"/>
    <n v="0"/>
    <x v="3"/>
    <x v="3"/>
    <x v="2"/>
    <x v="2"/>
    <x v="0"/>
  </r>
  <r>
    <x v="7"/>
    <s v="דרעי אריה"/>
    <n v="10"/>
    <x v="5"/>
    <x v="6"/>
    <x v="7"/>
    <x v="5"/>
    <n v="18"/>
    <n v="7"/>
    <n v="16"/>
    <x v="1"/>
    <x v="2"/>
    <n v="2"/>
    <x v="0"/>
    <x v="0"/>
    <x v="0"/>
    <x v="0"/>
    <x v="2"/>
  </r>
  <r>
    <x v="8"/>
    <s v="בנט נפתלי"/>
    <m/>
    <x v="6"/>
    <x v="7"/>
    <x v="1"/>
    <x v="5"/>
    <n v="11"/>
    <n v="16"/>
    <n v="10"/>
    <x v="1"/>
    <x v="1"/>
    <n v="2"/>
    <x v="0"/>
    <x v="0"/>
    <x v="0"/>
    <x v="0"/>
    <x v="0"/>
  </r>
  <r>
    <x v="9"/>
    <s v="ליצמן יעקב"/>
    <n v="8"/>
    <x v="7"/>
    <x v="8"/>
    <x v="8"/>
    <x v="6"/>
    <n v="4"/>
    <n v="8"/>
    <n v="4"/>
    <x v="1"/>
    <x v="2"/>
    <n v="1"/>
    <x v="4"/>
    <x v="4"/>
    <x v="4"/>
    <x v="2"/>
    <x v="0"/>
  </r>
  <r>
    <x v="10"/>
    <s v="וכטל בעז"/>
    <m/>
    <x v="4"/>
    <x v="5"/>
    <x v="9"/>
    <x v="7"/>
    <m/>
    <m/>
    <n v="1"/>
    <x v="1"/>
    <x v="3"/>
    <m/>
    <x v="4"/>
    <x v="4"/>
    <x v="4"/>
    <x v="2"/>
    <x v="0"/>
  </r>
  <r>
    <x v="11"/>
    <s v="ברכה מוחמד"/>
    <m/>
    <x v="8"/>
    <x v="9"/>
    <x v="10"/>
    <x v="8"/>
    <m/>
    <n v="5"/>
    <m/>
    <x v="1"/>
    <x v="3"/>
    <m/>
    <x v="2"/>
    <x v="5"/>
    <x v="5"/>
    <x v="4"/>
    <x v="3"/>
  </r>
  <r>
    <x v="12"/>
    <s v="זחאלקה ג'אמל "/>
    <m/>
    <x v="2"/>
    <x v="10"/>
    <x v="4"/>
    <x v="9"/>
    <n v="2"/>
    <n v="3"/>
    <n v="2"/>
    <x v="1"/>
    <x v="3"/>
    <m/>
    <x v="4"/>
    <x v="4"/>
    <x v="4"/>
    <x v="2"/>
    <x v="0"/>
  </r>
  <r>
    <x v="13"/>
    <s v="טיבי אחמד"/>
    <m/>
    <x v="9"/>
    <x v="9"/>
    <x v="10"/>
    <x v="9"/>
    <n v="3"/>
    <n v="4"/>
    <n v="3"/>
    <x v="1"/>
    <x v="3"/>
    <m/>
    <x v="4"/>
    <x v="4"/>
    <x v="4"/>
    <x v="2"/>
    <x v="0"/>
  </r>
  <r>
    <x v="14"/>
    <s v="אלדד אריה ובן ארי מיכאל"/>
    <m/>
    <x v="4"/>
    <x v="5"/>
    <x v="9"/>
    <x v="8"/>
    <n v="1"/>
    <m/>
    <n v="1"/>
    <x v="1"/>
    <x v="3"/>
    <m/>
    <x v="4"/>
    <x v="4"/>
    <x v="4"/>
    <x v="2"/>
    <x v="0"/>
  </r>
  <r>
    <x v="15"/>
    <s v="אמסלם"/>
    <m/>
    <x v="4"/>
    <x v="5"/>
    <x v="9"/>
    <x v="7"/>
    <n v="1"/>
    <m/>
    <m/>
    <x v="1"/>
    <x v="3"/>
    <m/>
    <x v="4"/>
    <x v="4"/>
    <x v="4"/>
    <x v="2"/>
    <x v="0"/>
  </r>
  <r>
    <x v="16"/>
    <m/>
    <m/>
    <x v="4"/>
    <x v="5"/>
    <x v="9"/>
    <x v="8"/>
    <m/>
    <m/>
    <m/>
    <x v="1"/>
    <x v="3"/>
    <m/>
    <x v="4"/>
    <x v="4"/>
    <x v="4"/>
    <x v="2"/>
    <x v="0"/>
  </r>
  <r>
    <x v="17"/>
    <m/>
    <m/>
    <x v="4"/>
    <x v="5"/>
    <x v="9"/>
    <x v="8"/>
    <m/>
    <m/>
    <m/>
    <x v="1"/>
    <x v="3"/>
    <m/>
    <x v="4"/>
    <x v="4"/>
    <x v="4"/>
    <x v="2"/>
    <x v="0"/>
  </r>
  <r>
    <x v="18"/>
    <s v="כחלון משה"/>
    <m/>
    <x v="10"/>
    <x v="5"/>
    <x v="11"/>
    <x v="8"/>
    <n v="8"/>
    <n v="10"/>
    <n v="16"/>
    <x v="0"/>
    <x v="2"/>
    <n v="1"/>
    <x v="3"/>
    <x v="3"/>
    <x v="2"/>
    <x v="2"/>
    <x v="0"/>
  </r>
  <r>
    <x v="19"/>
    <s v="ברק אהוד"/>
    <m/>
    <x v="4"/>
    <x v="5"/>
    <x v="4"/>
    <x v="8"/>
    <m/>
    <m/>
    <m/>
    <x v="1"/>
    <x v="3"/>
    <m/>
    <x v="3"/>
    <x v="3"/>
    <x v="2"/>
    <x v="2"/>
    <x v="0"/>
  </r>
  <r>
    <x v="20"/>
    <s v="גדעון סער"/>
    <n v="1"/>
    <x v="4"/>
    <x v="5"/>
    <x v="9"/>
    <x v="10"/>
    <m/>
    <m/>
    <n v="5"/>
    <x v="1"/>
    <x v="3"/>
    <m/>
    <x v="3"/>
    <x v="3"/>
    <x v="2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ערכים" updatedVersion="4" minRefreshableVersion="3" useAutoFormatting="1" itemPrintTitles="1" createdVersion="4" indent="0" outline="1" outlineData="1" multipleFieldFilters="0">
  <location ref="A7:E29" firstHeaderRow="0" firstDataRow="1" firstDataCol="1" rowPageCount="5" colPageCount="1"/>
  <pivotFields count="18">
    <pivotField axis="axisRow" showAll="0">
      <items count="22">
        <item x="15"/>
        <item x="12"/>
        <item x="20"/>
        <item x="8"/>
        <item x="0"/>
        <item x="5"/>
        <item x="2"/>
        <item x="11"/>
        <item x="17"/>
        <item x="9"/>
        <item x="1"/>
        <item x="3"/>
        <item x="18"/>
        <item x="4"/>
        <item x="14"/>
        <item x="10"/>
        <item x="19"/>
        <item x="6"/>
        <item x="13"/>
        <item x="7"/>
        <item x="1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 sumSubtotal="1" countASubtotal="1">
      <items count="4">
        <item x="0"/>
        <item x="1"/>
        <item t="countA"/>
        <item t="sum"/>
      </items>
    </pivotField>
    <pivotField dataField="1" showAll="0">
      <items count="7">
        <item x="2"/>
        <item x="4"/>
        <item x="3"/>
        <item x="1"/>
        <item x="0"/>
        <item x="5"/>
        <item t="default"/>
      </items>
    </pivotField>
    <pivotField dataField="1" showAll="0">
      <items count="8">
        <item x="2"/>
        <item x="3"/>
        <item x="4"/>
        <item x="5"/>
        <item x="1"/>
        <item x="0"/>
        <item x="6"/>
        <item t="default"/>
      </items>
    </pivotField>
    <pivotField axis="axisPage" multipleItemSelectionAllowed="1" showAll="0">
      <items count="6">
        <item x="0"/>
        <item x="2"/>
        <item x="3"/>
        <item x="1"/>
        <item x="4"/>
        <item t="default"/>
      </items>
    </pivotField>
    <pivotField axis="axisPage" showAll="0">
      <items count="7">
        <item x="3"/>
        <item x="0"/>
        <item x="1"/>
        <item x="5"/>
        <item x="2"/>
        <item x="4"/>
        <item t="default"/>
      </items>
    </pivotField>
    <pivotField axis="axisPage" showAll="0">
      <items count="7">
        <item x="0"/>
        <item x="3"/>
        <item x="1"/>
        <item x="2"/>
        <item x="5"/>
        <item x="4"/>
        <item t="default"/>
      </items>
    </pivotField>
    <pivotField axis="axisPage" showAll="0">
      <items count="6">
        <item x="1"/>
        <item x="4"/>
        <item x="3"/>
        <item x="0"/>
        <item x="2"/>
        <item t="default"/>
      </items>
    </pivotField>
    <pivotField axis="axisPage" showAll="0">
      <items count="5">
        <item x="2"/>
        <item x="3"/>
        <item x="1"/>
        <item x="0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5">
    <pageField fld="13" hier="-1"/>
    <pageField fld="14" hier="-1"/>
    <pageField fld="15" hier="-1"/>
    <pageField fld="16" hier="-1"/>
    <pageField fld="17" hier="-1"/>
  </pageFields>
  <dataFields count="4">
    <dataField name="סכום של אופציה 1" fld="3" baseField="0" baseItem="0"/>
    <dataField name="סכום של שרים דרג 1" fld="10" baseField="0" baseItem="0"/>
    <dataField name="סכום של שרים דרג 2" fld="11" baseField="0" baseItem="0"/>
    <dataField name="סכום של שרים דרג אחרים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ערכים" updatedVersion="4" minRefreshableVersion="3" useAutoFormatting="1" itemPrintTitles="1" createdVersion="4" indent="0" outline="1" outlineData="1" multipleFieldFilters="0">
  <location ref="A7:E29" firstHeaderRow="0" firstDataRow="1" firstDataCol="1" rowPageCount="5" colPageCount="1"/>
  <pivotFields count="18">
    <pivotField axis="axisRow" showAll="0">
      <items count="22">
        <item x="15"/>
        <item x="12"/>
        <item x="20"/>
        <item x="8"/>
        <item x="0"/>
        <item x="5"/>
        <item x="2"/>
        <item x="11"/>
        <item x="17"/>
        <item x="9"/>
        <item x="1"/>
        <item x="3"/>
        <item x="18"/>
        <item x="4"/>
        <item x="14"/>
        <item x="10"/>
        <item x="19"/>
        <item x="6"/>
        <item x="13"/>
        <item x="7"/>
        <item x="16"/>
        <item t="default"/>
      </items>
    </pivotField>
    <pivotField showAll="0"/>
    <pivotField showAll="0"/>
    <pivotField dataField="1" showAll="0">
      <items count="12">
        <item x="2"/>
        <item x="9"/>
        <item x="8"/>
        <item x="5"/>
        <item x="7"/>
        <item x="1"/>
        <item x="10"/>
        <item x="3"/>
        <item x="6"/>
        <item x="0"/>
        <item x="4"/>
        <item t="default"/>
      </items>
    </pivotField>
    <pivotField showAll="0">
      <items count="12">
        <item x="10"/>
        <item x="9"/>
        <item x="2"/>
        <item x="8"/>
        <item x="3"/>
        <item x="6"/>
        <item x="7"/>
        <item x="4"/>
        <item x="1"/>
        <item x="0"/>
        <item x="5"/>
        <item t="default"/>
      </items>
    </pivotField>
    <pivotField showAll="0">
      <items count="13">
        <item x="2"/>
        <item x="6"/>
        <item x="4"/>
        <item x="10"/>
        <item x="8"/>
        <item x="11"/>
        <item x="7"/>
        <item x="1"/>
        <item x="5"/>
        <item x="0"/>
        <item x="3"/>
        <item x="9"/>
        <item t="default"/>
      </items>
    </pivotField>
    <pivotField showAll="0">
      <items count="12">
        <item x="7"/>
        <item x="9"/>
        <item x="2"/>
        <item x="10"/>
        <item x="6"/>
        <item x="3"/>
        <item x="5"/>
        <item x="4"/>
        <item x="0"/>
        <item x="1"/>
        <item x="8"/>
        <item t="default"/>
      </items>
    </pivotField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dataField="1" showAll="0">
      <items count="5">
        <item x="2"/>
        <item x="1"/>
        <item x="0"/>
        <item x="3"/>
        <item t="default"/>
      </items>
    </pivotField>
    <pivotField dataField="1" showAll="0"/>
    <pivotField axis="axisPage" showAll="0">
      <items count="6">
        <item x="0"/>
        <item x="2"/>
        <item x="3"/>
        <item x="1"/>
        <item x="4"/>
        <item t="default"/>
      </items>
    </pivotField>
    <pivotField axis="axisPage" showAll="0">
      <items count="7">
        <item x="3"/>
        <item x="0"/>
        <item x="1"/>
        <item x="5"/>
        <item x="2"/>
        <item x="4"/>
        <item t="default"/>
      </items>
    </pivotField>
    <pivotField axis="axisPage" showAll="0">
      <items count="7">
        <item x="0"/>
        <item x="3"/>
        <item x="1"/>
        <item x="2"/>
        <item x="5"/>
        <item x="4"/>
        <item t="default"/>
      </items>
    </pivotField>
    <pivotField axis="axisPage" showAll="0">
      <items count="6">
        <item x="1"/>
        <item x="4"/>
        <item x="3"/>
        <item x="0"/>
        <item x="2"/>
        <item t="default"/>
      </items>
    </pivotField>
    <pivotField axis="axisPage" showAll="0">
      <items count="5">
        <item x="2"/>
        <item x="3"/>
        <item x="1"/>
        <item x="0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5">
    <pageField fld="13" hier="-1"/>
    <pageField fld="14" hier="-1"/>
    <pageField fld="15" hier="-1"/>
    <pageField fld="16" hier="-1"/>
    <pageField fld="17" hier="-1"/>
  </pageFields>
  <dataFields count="4">
    <dataField name="סכום של אופציה 1" fld="3" baseField="0" baseItem="0"/>
    <dataField name="סכום של שרים דרג 1" fld="10" baseField="0" baseItem="0"/>
    <dataField name="סכום של שרים דרג 2" fld="11" baseField="0" baseItem="0"/>
    <dataField name="סכום של שרים דרג אחרים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ערכים" updatedVersion="4" minRefreshableVersion="3" useAutoFormatting="1" itemPrintTitles="1" createdVersion="4" indent="0" outline="1" outlineData="1" multipleFieldFilters="0">
  <location ref="A3:B25" firstHeaderRow="1" firstDataRow="1" firstDataCol="1"/>
  <pivotFields count="9">
    <pivotField axis="axisRow" showAll="0">
      <items count="22">
        <item x="15"/>
        <item x="12"/>
        <item x="20"/>
        <item x="8"/>
        <item x="0"/>
        <item x="5"/>
        <item x="2"/>
        <item x="11"/>
        <item x="17"/>
        <item x="9"/>
        <item x="1"/>
        <item x="3"/>
        <item x="18"/>
        <item x="4"/>
        <item x="14"/>
        <item x="10"/>
        <item x="19"/>
        <item x="6"/>
        <item x="13"/>
        <item x="7"/>
        <item x="16"/>
        <item t="default"/>
      </items>
    </pivotField>
    <pivotField showAll="0">
      <items count="20">
        <item x="3"/>
        <item x="14"/>
        <item x="15"/>
        <item x="8"/>
        <item x="0"/>
        <item x="17"/>
        <item x="18"/>
        <item x="4"/>
        <item x="7"/>
        <item x="5"/>
        <item x="10"/>
        <item x="12"/>
        <item x="13"/>
        <item x="16"/>
        <item x="2"/>
        <item x="9"/>
        <item x="1"/>
        <item x="6"/>
        <item x="1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סכום של אופציה 2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ערכים" updatedVersion="4" minRefreshableVersion="3" useAutoFormatting="1" itemPrintTitles="1" createdVersion="4" indent="0" outline="1" outlineData="1" multipleFieldFilters="0">
  <location ref="A18:E40" firstHeaderRow="0" firstDataRow="1" firstDataCol="1" rowPageCount="5" colPageCount="1"/>
  <pivotFields count="18">
    <pivotField axis="axisRow" showAll="0">
      <items count="22">
        <item x="15"/>
        <item x="12"/>
        <item x="20"/>
        <item x="8"/>
        <item x="0"/>
        <item x="5"/>
        <item x="2"/>
        <item x="11"/>
        <item x="17"/>
        <item x="9"/>
        <item x="1"/>
        <item x="3"/>
        <item x="18"/>
        <item x="4"/>
        <item x="14"/>
        <item x="10"/>
        <item x="19"/>
        <item x="6"/>
        <item x="13"/>
        <item x="7"/>
        <item x="16"/>
        <item t="default"/>
      </items>
    </pivotField>
    <pivotField showAll="0"/>
    <pivotField showAll="0"/>
    <pivotField dataField="1" showAll="0">
      <items count="12">
        <item x="2"/>
        <item x="9"/>
        <item x="8"/>
        <item x="5"/>
        <item x="7"/>
        <item x="1"/>
        <item x="10"/>
        <item x="3"/>
        <item x="6"/>
        <item x="0"/>
        <item x="4"/>
        <item t="default"/>
      </items>
    </pivotField>
    <pivotField showAll="0">
      <items count="12">
        <item x="10"/>
        <item x="9"/>
        <item x="2"/>
        <item x="8"/>
        <item x="3"/>
        <item x="6"/>
        <item x="7"/>
        <item x="4"/>
        <item x="1"/>
        <item x="0"/>
        <item x="5"/>
        <item t="default"/>
      </items>
    </pivotField>
    <pivotField showAll="0">
      <items count="13">
        <item x="2"/>
        <item x="6"/>
        <item x="4"/>
        <item x="10"/>
        <item x="8"/>
        <item x="11"/>
        <item x="7"/>
        <item x="1"/>
        <item x="5"/>
        <item x="0"/>
        <item x="3"/>
        <item x="9"/>
        <item t="default"/>
      </items>
    </pivotField>
    <pivotField showAll="0">
      <items count="12">
        <item x="7"/>
        <item x="9"/>
        <item x="2"/>
        <item x="10"/>
        <item x="6"/>
        <item x="3"/>
        <item x="5"/>
        <item x="4"/>
        <item x="0"/>
        <item x="1"/>
        <item x="8"/>
        <item t="default"/>
      </items>
    </pivotField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dataField="1" showAll="0">
      <items count="5">
        <item x="2"/>
        <item x="1"/>
        <item x="0"/>
        <item x="3"/>
        <item t="default"/>
      </items>
    </pivotField>
    <pivotField dataField="1" showAll="0"/>
    <pivotField axis="axisPage" showAll="0">
      <items count="6">
        <item x="0"/>
        <item x="2"/>
        <item x="3"/>
        <item x="1"/>
        <item x="4"/>
        <item t="default"/>
      </items>
    </pivotField>
    <pivotField axis="axisPage" showAll="0">
      <items count="7">
        <item x="3"/>
        <item x="0"/>
        <item x="1"/>
        <item x="5"/>
        <item x="2"/>
        <item x="4"/>
        <item t="default"/>
      </items>
    </pivotField>
    <pivotField axis="axisPage" showAll="0">
      <items count="7">
        <item x="0"/>
        <item x="3"/>
        <item x="1"/>
        <item x="2"/>
        <item x="5"/>
        <item x="4"/>
        <item t="default"/>
      </items>
    </pivotField>
    <pivotField axis="axisPage" showAll="0">
      <items count="6">
        <item x="1"/>
        <item x="4"/>
        <item x="3"/>
        <item x="0"/>
        <item x="2"/>
        <item t="default"/>
      </items>
    </pivotField>
    <pivotField axis="axisPage" showAll="0">
      <items count="5">
        <item x="2"/>
        <item x="3"/>
        <item x="1"/>
        <item x="0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5">
    <pageField fld="13" hier="-1"/>
    <pageField fld="14" hier="-1"/>
    <pageField fld="15" hier="-1"/>
    <pageField fld="16" hier="-1"/>
    <pageField fld="17" hier="-1"/>
  </pageFields>
  <dataFields count="4">
    <dataField name="סכום של אופציה 1" fld="3" baseField="0" baseItem="0"/>
    <dataField name="סכום של שרים דרג 1" fld="10" baseField="0" baseItem="0"/>
    <dataField name="סכום של שרים דרג 2" fld="11" baseField="0" baseItem="0"/>
    <dataField name="סכום של שרים דרג אחרים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rightToLeft="1" workbookViewId="0">
      <selection activeCell="N8" sqref="N8"/>
    </sheetView>
  </sheetViews>
  <sheetFormatPr defaultRowHeight="15"/>
  <cols>
    <col min="1" max="1" width="15.42578125" customWidth="1"/>
    <col min="2" max="2" width="14.85546875" bestFit="1" customWidth="1"/>
    <col min="3" max="4" width="17.140625" customWidth="1"/>
    <col min="5" max="5" width="21" customWidth="1"/>
    <col min="6" max="6" width="6.42578125" customWidth="1"/>
    <col min="7" max="8" width="1.85546875" customWidth="1"/>
    <col min="9" max="9" width="2.85546875" customWidth="1"/>
    <col min="10" max="10" width="4.7109375" customWidth="1"/>
    <col min="11" max="11" width="10.140625" customWidth="1"/>
    <col min="12" max="12" width="13.5703125" bestFit="1" customWidth="1"/>
    <col min="13" max="13" width="19.42578125" bestFit="1" customWidth="1"/>
    <col min="14" max="15" width="13.5703125" bestFit="1" customWidth="1"/>
    <col min="16" max="16" width="3.5703125" customWidth="1"/>
    <col min="17" max="18" width="6.42578125" customWidth="1"/>
    <col min="19" max="19" width="9.28515625" customWidth="1"/>
    <col min="20" max="20" width="10.140625" customWidth="1"/>
    <col min="21" max="21" width="8.140625" customWidth="1"/>
    <col min="22" max="22" width="21" bestFit="1" customWidth="1"/>
    <col min="23" max="23" width="28.42578125" bestFit="1" customWidth="1"/>
  </cols>
  <sheetData>
    <row r="1" spans="1:15">
      <c r="A1" s="7" t="s">
        <v>101</v>
      </c>
      <c r="B1" s="8" t="s">
        <v>108</v>
      </c>
    </row>
    <row r="2" spans="1:15">
      <c r="A2" s="7" t="s">
        <v>102</v>
      </c>
      <c r="B2" s="8" t="s">
        <v>108</v>
      </c>
    </row>
    <row r="3" spans="1:15">
      <c r="A3" s="7" t="s">
        <v>103</v>
      </c>
      <c r="B3" s="8" t="s">
        <v>108</v>
      </c>
    </row>
    <row r="4" spans="1:15">
      <c r="A4" s="7" t="s">
        <v>104</v>
      </c>
      <c r="B4" s="8" t="s">
        <v>108</v>
      </c>
    </row>
    <row r="5" spans="1:15">
      <c r="A5" s="7" t="s">
        <v>106</v>
      </c>
      <c r="B5" s="8" t="s">
        <v>108</v>
      </c>
    </row>
    <row r="7" spans="1:15">
      <c r="A7" s="7" t="s">
        <v>55</v>
      </c>
      <c r="B7" t="s">
        <v>107</v>
      </c>
      <c r="C7" t="s">
        <v>109</v>
      </c>
      <c r="D7" t="s">
        <v>110</v>
      </c>
      <c r="E7" t="s">
        <v>111</v>
      </c>
      <c r="K7" s="1" t="s">
        <v>57</v>
      </c>
      <c r="L7" t="s">
        <v>115</v>
      </c>
      <c r="M7" t="s">
        <v>98</v>
      </c>
      <c r="N7" t="s">
        <v>99</v>
      </c>
      <c r="O7" t="s">
        <v>112</v>
      </c>
    </row>
    <row r="8" spans="1:15">
      <c r="A8" s="8" t="s">
        <v>25</v>
      </c>
      <c r="B8" s="9"/>
      <c r="C8" s="9"/>
      <c r="D8" s="9"/>
      <c r="E8" s="9"/>
      <c r="K8" t="str">
        <f>A12</f>
        <v>הליכוד</v>
      </c>
      <c r="L8">
        <f>IF($K8=0,0,VLOOKUP($K8,$A$8:$E$28,2,0))</f>
        <v>22</v>
      </c>
      <c r="M8">
        <f>IF($K8=0,0,VLOOKUP($K8,$A$8:$E$28,3,0))</f>
        <v>1</v>
      </c>
      <c r="N8">
        <f>IF($K8=0,0,VLOOKUP($K8,$A$8:$E$28,4,0))</f>
        <v>5</v>
      </c>
      <c r="O8">
        <f>IF($K8=0,0,VLOOKUP($K8,$A$8:$E$28,5,0))</f>
        <v>6</v>
      </c>
    </row>
    <row r="9" spans="1:15">
      <c r="A9" s="8" t="s">
        <v>21</v>
      </c>
      <c r="B9" s="9">
        <v>3</v>
      </c>
      <c r="C9" s="9"/>
      <c r="D9" s="9"/>
      <c r="E9" s="9"/>
      <c r="K9" t="str">
        <f>A17</f>
        <v>יהדות התורה</v>
      </c>
      <c r="L9">
        <f t="shared" ref="L9:L26" si="0">IF(K9=0,0,VLOOKUP(K9,$A$8:$E$28,2,0))</f>
        <v>8</v>
      </c>
      <c r="M9">
        <f t="shared" ref="M9:M26" si="1">IF($K9=0,0,VLOOKUP($K9,$A$8:$E$28,3,0))</f>
        <v>0</v>
      </c>
      <c r="N9">
        <f t="shared" ref="N9:N26" si="2">IF($K9=0,0,VLOOKUP($K9,$A$8:$E$28,4,0))</f>
        <v>2</v>
      </c>
      <c r="O9">
        <f t="shared" ref="O9:O26" si="3">IF($K9=0,0,VLOOKUP($K9,$A$8:$E$28,5,0))</f>
        <v>2</v>
      </c>
    </row>
    <row r="10" spans="1:15">
      <c r="A10" s="8" t="s">
        <v>39</v>
      </c>
      <c r="B10" s="9"/>
      <c r="C10" s="9"/>
      <c r="D10" s="9"/>
      <c r="E10" s="9"/>
      <c r="K10" t="str">
        <f>A19</f>
        <v>ישראל ביתנו</v>
      </c>
      <c r="L10">
        <f t="shared" si="0"/>
        <v>9</v>
      </c>
      <c r="M10">
        <f t="shared" si="1"/>
        <v>1</v>
      </c>
      <c r="N10">
        <f t="shared" si="2"/>
        <v>4</v>
      </c>
      <c r="O10">
        <f t="shared" si="3"/>
        <v>5</v>
      </c>
    </row>
    <row r="11" spans="1:15">
      <c r="A11" s="8" t="s">
        <v>18</v>
      </c>
      <c r="B11" s="9">
        <v>16</v>
      </c>
      <c r="C11" s="9"/>
      <c r="D11" s="9">
        <v>4</v>
      </c>
      <c r="E11" s="9">
        <v>4</v>
      </c>
      <c r="K11" t="str">
        <f>A11</f>
        <v>הבית היהודי</v>
      </c>
      <c r="L11">
        <f t="shared" si="0"/>
        <v>16</v>
      </c>
      <c r="M11">
        <f t="shared" si="1"/>
        <v>0</v>
      </c>
      <c r="N11">
        <f t="shared" si="2"/>
        <v>4</v>
      </c>
      <c r="O11">
        <f t="shared" si="3"/>
        <v>4</v>
      </c>
    </row>
    <row r="12" spans="1:15">
      <c r="A12" s="8" t="s">
        <v>52</v>
      </c>
      <c r="B12" s="9">
        <v>22</v>
      </c>
      <c r="C12" s="9">
        <v>1</v>
      </c>
      <c r="D12" s="9">
        <v>5</v>
      </c>
      <c r="E12" s="9">
        <v>6</v>
      </c>
      <c r="L12">
        <f t="shared" si="0"/>
        <v>0</v>
      </c>
      <c r="M12">
        <f t="shared" si="1"/>
        <v>0</v>
      </c>
      <c r="N12">
        <f t="shared" si="2"/>
        <v>0</v>
      </c>
      <c r="O12">
        <f t="shared" si="3"/>
        <v>0</v>
      </c>
    </row>
    <row r="13" spans="1:15">
      <c r="A13" s="8" t="s">
        <v>14</v>
      </c>
      <c r="B13" s="9">
        <v>15</v>
      </c>
      <c r="C13" s="9">
        <v>1</v>
      </c>
      <c r="D13" s="9">
        <v>4</v>
      </c>
      <c r="E13" s="9">
        <v>5</v>
      </c>
      <c r="K13" t="str">
        <f>A20</f>
        <v>כחלון משה</v>
      </c>
      <c r="L13">
        <f t="shared" si="0"/>
        <v>10</v>
      </c>
      <c r="M13">
        <f t="shared" si="1"/>
        <v>1</v>
      </c>
      <c r="N13">
        <f t="shared" si="2"/>
        <v>1</v>
      </c>
      <c r="O13">
        <f t="shared" si="3"/>
        <v>1</v>
      </c>
    </row>
    <row r="14" spans="1:15">
      <c r="A14" s="8" t="s">
        <v>9</v>
      </c>
      <c r="B14" s="9">
        <v>3</v>
      </c>
      <c r="C14" s="9"/>
      <c r="D14" s="9">
        <v>1</v>
      </c>
      <c r="E14" s="9">
        <v>1</v>
      </c>
      <c r="K14" t="str">
        <f>A27</f>
        <v>ש"ס</v>
      </c>
      <c r="L14">
        <f t="shared" si="0"/>
        <v>7</v>
      </c>
      <c r="M14">
        <f t="shared" si="1"/>
        <v>0</v>
      </c>
      <c r="N14">
        <f t="shared" si="2"/>
        <v>3</v>
      </c>
      <c r="O14">
        <f t="shared" si="3"/>
        <v>3</v>
      </c>
    </row>
    <row r="15" spans="1:15">
      <c r="A15" s="8" t="s">
        <v>51</v>
      </c>
      <c r="B15" s="9">
        <v>5</v>
      </c>
      <c r="C15" s="9"/>
      <c r="D15" s="9"/>
      <c r="E15" s="9"/>
      <c r="L15">
        <f t="shared" si="0"/>
        <v>0</v>
      </c>
      <c r="M15">
        <f t="shared" si="1"/>
        <v>0</v>
      </c>
      <c r="N15">
        <f t="shared" si="2"/>
        <v>0</v>
      </c>
      <c r="O15">
        <f t="shared" si="3"/>
        <v>0</v>
      </c>
    </row>
    <row r="16" spans="1:15">
      <c r="A16" s="8" t="s">
        <v>22</v>
      </c>
      <c r="B16" s="9"/>
      <c r="C16" s="9"/>
      <c r="D16" s="9"/>
      <c r="E16" s="9"/>
      <c r="L16">
        <f t="shared" si="0"/>
        <v>0</v>
      </c>
      <c r="M16">
        <f t="shared" si="1"/>
        <v>0</v>
      </c>
      <c r="N16">
        <f t="shared" si="2"/>
        <v>0</v>
      </c>
      <c r="O16">
        <f t="shared" si="3"/>
        <v>0</v>
      </c>
    </row>
    <row r="17" spans="1:15">
      <c r="A17" s="8" t="s">
        <v>19</v>
      </c>
      <c r="B17" s="9">
        <v>8</v>
      </c>
      <c r="C17" s="9"/>
      <c r="D17" s="9">
        <v>2</v>
      </c>
      <c r="E17" s="9">
        <v>2</v>
      </c>
      <c r="L17">
        <f t="shared" si="0"/>
        <v>0</v>
      </c>
      <c r="M17">
        <f t="shared" si="1"/>
        <v>0</v>
      </c>
      <c r="N17">
        <f t="shared" si="2"/>
        <v>0</v>
      </c>
      <c r="O17">
        <f t="shared" si="3"/>
        <v>0</v>
      </c>
    </row>
    <row r="18" spans="1:15">
      <c r="A18" s="8" t="s">
        <v>41</v>
      </c>
      <c r="B18" s="9">
        <v>9</v>
      </c>
      <c r="C18" s="9">
        <v>1</v>
      </c>
      <c r="D18" s="9">
        <v>4</v>
      </c>
      <c r="E18" s="9">
        <v>5</v>
      </c>
      <c r="L18">
        <f t="shared" si="0"/>
        <v>0</v>
      </c>
      <c r="M18">
        <f t="shared" si="1"/>
        <v>0</v>
      </c>
      <c r="N18">
        <f t="shared" si="2"/>
        <v>0</v>
      </c>
      <c r="O18">
        <f t="shared" si="3"/>
        <v>0</v>
      </c>
    </row>
    <row r="19" spans="1:15">
      <c r="A19" s="8" t="s">
        <v>10</v>
      </c>
      <c r="B19" s="9">
        <v>9</v>
      </c>
      <c r="C19" s="9">
        <v>1</v>
      </c>
      <c r="D19" s="9">
        <v>4</v>
      </c>
      <c r="E19" s="9">
        <v>5</v>
      </c>
      <c r="L19">
        <f t="shared" si="0"/>
        <v>0</v>
      </c>
      <c r="M19">
        <f t="shared" si="1"/>
        <v>0</v>
      </c>
      <c r="N19">
        <f t="shared" si="2"/>
        <v>0</v>
      </c>
      <c r="O19">
        <f t="shared" si="3"/>
        <v>0</v>
      </c>
    </row>
    <row r="20" spans="1:15">
      <c r="A20" s="8" t="s">
        <v>38</v>
      </c>
      <c r="B20" s="9">
        <v>10</v>
      </c>
      <c r="C20" s="9">
        <v>1</v>
      </c>
      <c r="D20" s="9">
        <v>1</v>
      </c>
      <c r="E20" s="9">
        <v>1</v>
      </c>
      <c r="L20">
        <f t="shared" si="0"/>
        <v>0</v>
      </c>
      <c r="M20">
        <f t="shared" si="1"/>
        <v>0</v>
      </c>
      <c r="N20">
        <f t="shared" si="2"/>
        <v>0</v>
      </c>
      <c r="O20">
        <f t="shared" si="3"/>
        <v>0</v>
      </c>
    </row>
    <row r="21" spans="1:15">
      <c r="A21" s="8" t="s">
        <v>13</v>
      </c>
      <c r="B21" s="9">
        <v>9</v>
      </c>
      <c r="C21" s="9"/>
      <c r="D21" s="9">
        <v>1</v>
      </c>
      <c r="E21" s="9">
        <v>2</v>
      </c>
      <c r="L21">
        <f t="shared" si="0"/>
        <v>0</v>
      </c>
      <c r="M21">
        <f t="shared" si="1"/>
        <v>0</v>
      </c>
      <c r="N21">
        <f t="shared" si="2"/>
        <v>0</v>
      </c>
      <c r="O21">
        <f t="shared" si="3"/>
        <v>0</v>
      </c>
    </row>
    <row r="22" spans="1:15">
      <c r="A22" s="8" t="s">
        <v>24</v>
      </c>
      <c r="B22" s="9"/>
      <c r="C22" s="9"/>
      <c r="D22" s="9"/>
      <c r="E22" s="9"/>
      <c r="L22">
        <f t="shared" si="0"/>
        <v>0</v>
      </c>
      <c r="M22">
        <f t="shared" si="1"/>
        <v>0</v>
      </c>
      <c r="N22">
        <f t="shared" si="2"/>
        <v>0</v>
      </c>
      <c r="O22">
        <f t="shared" si="3"/>
        <v>0</v>
      </c>
    </row>
    <row r="23" spans="1:15">
      <c r="A23" s="8" t="s">
        <v>20</v>
      </c>
      <c r="B23" s="9"/>
      <c r="C23" s="9"/>
      <c r="D23" s="9"/>
      <c r="E23" s="9"/>
      <c r="L23">
        <f t="shared" si="0"/>
        <v>0</v>
      </c>
      <c r="M23">
        <f t="shared" si="1"/>
        <v>0</v>
      </c>
      <c r="N23">
        <f t="shared" si="2"/>
        <v>0</v>
      </c>
      <c r="O23">
        <f t="shared" si="3"/>
        <v>0</v>
      </c>
    </row>
    <row r="24" spans="1:15">
      <c r="A24" s="8" t="s">
        <v>23</v>
      </c>
      <c r="B24" s="9"/>
      <c r="C24" s="9"/>
      <c r="D24" s="9"/>
      <c r="E24" s="9"/>
      <c r="L24">
        <f t="shared" si="0"/>
        <v>0</v>
      </c>
      <c r="M24">
        <f t="shared" si="1"/>
        <v>0</v>
      </c>
      <c r="N24">
        <f t="shared" si="2"/>
        <v>0</v>
      </c>
      <c r="O24">
        <f t="shared" si="3"/>
        <v>0</v>
      </c>
    </row>
    <row r="25" spans="1:15">
      <c r="A25" s="8" t="s">
        <v>15</v>
      </c>
      <c r="B25" s="9"/>
      <c r="C25" s="9"/>
      <c r="D25" s="9">
        <v>1</v>
      </c>
      <c r="E25" s="9">
        <v>1</v>
      </c>
      <c r="L25">
        <f t="shared" si="0"/>
        <v>0</v>
      </c>
      <c r="M25">
        <f t="shared" si="1"/>
        <v>0</v>
      </c>
      <c r="N25">
        <f t="shared" si="2"/>
        <v>0</v>
      </c>
      <c r="O25">
        <f t="shared" si="3"/>
        <v>0</v>
      </c>
    </row>
    <row r="26" spans="1:15">
      <c r="A26" s="8" t="s">
        <v>26</v>
      </c>
      <c r="B26" s="9">
        <v>4</v>
      </c>
      <c r="C26" s="9"/>
      <c r="D26" s="9"/>
      <c r="E26" s="9"/>
      <c r="L26">
        <f t="shared" si="0"/>
        <v>0</v>
      </c>
      <c r="M26">
        <f t="shared" si="1"/>
        <v>0</v>
      </c>
      <c r="N26">
        <f t="shared" si="2"/>
        <v>0</v>
      </c>
      <c r="O26">
        <f t="shared" si="3"/>
        <v>0</v>
      </c>
    </row>
    <row r="27" spans="1:15" ht="15.75" thickBot="1">
      <c r="A27" s="8" t="s">
        <v>16</v>
      </c>
      <c r="B27" s="9">
        <v>7</v>
      </c>
      <c r="C27" s="9"/>
      <c r="D27" s="9">
        <v>3</v>
      </c>
      <c r="E27" s="9">
        <v>3</v>
      </c>
      <c r="L27" s="10">
        <f>SUM(L8:L26)</f>
        <v>72</v>
      </c>
      <c r="M27" s="10">
        <f>SUM(M8:M26)</f>
        <v>3</v>
      </c>
      <c r="N27" s="10">
        <f>SUM(N8:N26)</f>
        <v>19</v>
      </c>
      <c r="O27" s="10">
        <f>SUM(O8:O26)</f>
        <v>21</v>
      </c>
    </row>
    <row r="28" spans="1:15" ht="15.75" thickTop="1">
      <c r="A28" s="8" t="s">
        <v>53</v>
      </c>
      <c r="B28" s="9"/>
      <c r="C28" s="9"/>
      <c r="D28" s="9"/>
      <c r="E28" s="9"/>
      <c r="K28" t="s">
        <v>113</v>
      </c>
      <c r="L28">
        <v>60</v>
      </c>
    </row>
    <row r="29" spans="1:15">
      <c r="A29" s="8" t="s">
        <v>54</v>
      </c>
      <c r="B29" s="9">
        <v>120</v>
      </c>
      <c r="C29" s="9">
        <v>5</v>
      </c>
      <c r="D29" s="9">
        <v>30</v>
      </c>
      <c r="E29" s="9">
        <v>35</v>
      </c>
      <c r="K29" t="s">
        <v>114</v>
      </c>
      <c r="M29">
        <f>כללי!D58</f>
        <v>3</v>
      </c>
      <c r="N29">
        <f>כללי!E58</f>
        <v>10</v>
      </c>
      <c r="O29">
        <f>כללי!F58+כללי!G58</f>
        <v>14</v>
      </c>
    </row>
    <row r="32" spans="1:15">
      <c r="L32">
        <f>IF(L27&gt;75,2,IF(L27&gt;=60,1,0))</f>
        <v>1</v>
      </c>
      <c r="M32">
        <f>IF(M27&lt;=3,1,0)</f>
        <v>1</v>
      </c>
      <c r="N32">
        <f>IF(N27&lt;=10,1,0)</f>
        <v>0</v>
      </c>
      <c r="O32">
        <f>IF(O27&lt;=14,1,0)</f>
        <v>0</v>
      </c>
    </row>
    <row r="34" spans="12:12">
      <c r="L34" t="str">
        <f>IF(AND(L32=2,M32=1,N32=1,O32=1),"אתה מלך ישראל",IF(AND(L32=1,M32=1,N32=1,O32=1),"אתה ראש ממשלת ישראל","אכזבת את בוחרך"))</f>
        <v>אכזבת את בוחרך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rightToLeft="1" topLeftCell="C3" workbookViewId="0">
      <selection activeCell="M29" sqref="M29"/>
    </sheetView>
  </sheetViews>
  <sheetFormatPr defaultRowHeight="15"/>
  <cols>
    <col min="1" max="1" width="15.42578125" customWidth="1"/>
    <col min="2" max="2" width="14.85546875" customWidth="1"/>
    <col min="3" max="4" width="17.140625" customWidth="1"/>
    <col min="5" max="5" width="21" customWidth="1"/>
    <col min="6" max="6" width="4.7109375" customWidth="1"/>
    <col min="7" max="7" width="17.140625" customWidth="1"/>
    <col min="8" max="8" width="5.7109375" customWidth="1"/>
    <col min="9" max="9" width="5.42578125" customWidth="1"/>
    <col min="10" max="10" width="4.42578125" customWidth="1"/>
    <col min="11" max="11" width="10.42578125" bestFit="1" customWidth="1"/>
    <col min="12" max="12" width="13.5703125" bestFit="1" customWidth="1"/>
    <col min="13" max="14" width="9.42578125" bestFit="1" customWidth="1"/>
    <col min="15" max="15" width="11.42578125" bestFit="1" customWidth="1"/>
    <col min="16" max="16" width="4.7109375" customWidth="1"/>
    <col min="17" max="17" width="21" customWidth="1"/>
    <col min="18" max="18" width="5.7109375" customWidth="1"/>
    <col min="19" max="19" width="5.42578125" customWidth="1"/>
    <col min="20" max="20" width="4.42578125" customWidth="1"/>
    <col min="21" max="21" width="4.7109375" customWidth="1"/>
    <col min="22" max="22" width="21" customWidth="1"/>
    <col min="23" max="24" width="23.28515625" customWidth="1"/>
    <col min="25" max="25" width="27.28515625" customWidth="1"/>
    <col min="26" max="26" width="8.140625" customWidth="1"/>
    <col min="27" max="27" width="7.42578125" customWidth="1"/>
    <col min="28" max="28" width="4.5703125" customWidth="1"/>
    <col min="29" max="30" width="7.42578125" customWidth="1"/>
    <col min="31" max="31" width="4.5703125" customWidth="1"/>
    <col min="32" max="33" width="7.42578125" customWidth="1"/>
    <col min="34" max="34" width="4.5703125" customWidth="1"/>
    <col min="35" max="36" width="7.42578125" customWidth="1"/>
    <col min="37" max="39" width="6.42578125" customWidth="1"/>
    <col min="40" max="41" width="9.28515625" customWidth="1"/>
    <col min="42" max="42" width="8.140625" customWidth="1"/>
    <col min="43" max="45" width="7.42578125" customWidth="1"/>
    <col min="46" max="46" width="4.5703125" customWidth="1"/>
    <col min="47" max="49" width="7.42578125" customWidth="1"/>
    <col min="50" max="51" width="6.42578125" customWidth="1"/>
    <col min="52" max="52" width="4.7109375" customWidth="1"/>
    <col min="53" max="56" width="6.42578125" customWidth="1"/>
    <col min="57" max="59" width="9.28515625" customWidth="1"/>
    <col min="60" max="60" width="8.140625" customWidth="1"/>
    <col min="61" max="63" width="9.28515625" bestFit="1" customWidth="1"/>
    <col min="64" max="64" width="8.140625" customWidth="1"/>
  </cols>
  <sheetData>
    <row r="1" spans="1:15">
      <c r="A1" s="7" t="s">
        <v>101</v>
      </c>
      <c r="B1" s="8" t="s">
        <v>108</v>
      </c>
    </row>
    <row r="2" spans="1:15">
      <c r="A2" s="7" t="s">
        <v>102</v>
      </c>
      <c r="B2" s="8" t="s">
        <v>108</v>
      </c>
    </row>
    <row r="3" spans="1:15">
      <c r="A3" s="7" t="s">
        <v>103</v>
      </c>
      <c r="B3" s="8" t="s">
        <v>108</v>
      </c>
    </row>
    <row r="4" spans="1:15">
      <c r="A4" s="7" t="s">
        <v>104</v>
      </c>
      <c r="B4" s="8" t="s">
        <v>108</v>
      </c>
    </row>
    <row r="5" spans="1:15">
      <c r="A5" s="7" t="s">
        <v>106</v>
      </c>
      <c r="B5" s="8" t="s">
        <v>108</v>
      </c>
    </row>
    <row r="7" spans="1:15">
      <c r="A7" s="7" t="s">
        <v>55</v>
      </c>
      <c r="B7" t="s">
        <v>107</v>
      </c>
      <c r="C7" t="s">
        <v>109</v>
      </c>
      <c r="D7" t="s">
        <v>110</v>
      </c>
      <c r="E7" t="s">
        <v>111</v>
      </c>
      <c r="K7" s="1" t="s">
        <v>57</v>
      </c>
      <c r="L7" t="s">
        <v>115</v>
      </c>
      <c r="M7" t="s">
        <v>98</v>
      </c>
      <c r="N7" t="s">
        <v>99</v>
      </c>
      <c r="O7" t="s">
        <v>112</v>
      </c>
    </row>
    <row r="8" spans="1:15">
      <c r="A8" s="8" t="s">
        <v>25</v>
      </c>
      <c r="B8" s="9"/>
      <c r="C8" s="9"/>
      <c r="D8" s="9"/>
      <c r="E8" s="9"/>
      <c r="K8" t="str">
        <f>A12</f>
        <v>הליכוד</v>
      </c>
      <c r="L8">
        <f>IF($K8=0,0,VLOOKUP($K8,$A$8:$E$28,2,0))</f>
        <v>22</v>
      </c>
      <c r="M8">
        <f>IF($K8=0,0,VLOOKUP($K8,$A$8:$E$28,3,0))</f>
        <v>1</v>
      </c>
      <c r="N8">
        <f>IF($K8=0,0,VLOOKUP($K8,$A$8:$E$28,4,0))</f>
        <v>5</v>
      </c>
      <c r="O8">
        <f>IF($K8=0,0,VLOOKUP($K8,$A$8:$E$28,5,0))</f>
        <v>6</v>
      </c>
    </row>
    <row r="9" spans="1:15">
      <c r="A9" s="8" t="s">
        <v>21</v>
      </c>
      <c r="B9" s="9">
        <v>3</v>
      </c>
      <c r="C9" s="9"/>
      <c r="D9" s="9"/>
      <c r="E9" s="9"/>
      <c r="K9" t="str">
        <f>A17</f>
        <v>יהדות התורה</v>
      </c>
      <c r="L9">
        <f t="shared" ref="L9:L26" si="0">IF(K9=0,0,VLOOKUP(K9,$A$8:$E$28,2,0))</f>
        <v>8</v>
      </c>
      <c r="M9">
        <f t="shared" ref="M9:M26" si="1">IF($K9=0,0,VLOOKUP($K9,$A$8:$E$28,3,0))</f>
        <v>0</v>
      </c>
      <c r="N9">
        <f t="shared" ref="N9:N26" si="2">IF($K9=0,0,VLOOKUP($K9,$A$8:$E$28,4,0))</f>
        <v>1</v>
      </c>
      <c r="O9">
        <f t="shared" ref="O9:O26" si="3">IF($K9=0,0,VLOOKUP($K9,$A$8:$E$28,5,0))</f>
        <v>1</v>
      </c>
    </row>
    <row r="10" spans="1:15">
      <c r="A10" s="8" t="s">
        <v>39</v>
      </c>
      <c r="B10" s="9"/>
      <c r="C10" s="9"/>
      <c r="D10" s="9"/>
      <c r="E10" s="9"/>
      <c r="K10" t="str">
        <f>A19</f>
        <v>ישראל ביתנו</v>
      </c>
      <c r="L10">
        <f t="shared" si="0"/>
        <v>9</v>
      </c>
      <c r="M10">
        <f t="shared" si="1"/>
        <v>1</v>
      </c>
      <c r="N10">
        <f t="shared" si="2"/>
        <v>1</v>
      </c>
      <c r="O10">
        <f t="shared" si="3"/>
        <v>2</v>
      </c>
    </row>
    <row r="11" spans="1:15">
      <c r="A11" s="8" t="s">
        <v>18</v>
      </c>
      <c r="B11" s="9">
        <v>16</v>
      </c>
      <c r="C11" s="9"/>
      <c r="D11" s="9">
        <v>3</v>
      </c>
      <c r="E11" s="9">
        <v>2</v>
      </c>
      <c r="K11" t="str">
        <f>A11</f>
        <v>הבית היהודי</v>
      </c>
      <c r="L11">
        <f t="shared" si="0"/>
        <v>16</v>
      </c>
      <c r="M11">
        <f t="shared" si="1"/>
        <v>0</v>
      </c>
      <c r="N11">
        <f t="shared" si="2"/>
        <v>3</v>
      </c>
      <c r="O11">
        <f t="shared" si="3"/>
        <v>2</v>
      </c>
    </row>
    <row r="12" spans="1:15">
      <c r="A12" s="8" t="s">
        <v>52</v>
      </c>
      <c r="B12" s="9">
        <v>22</v>
      </c>
      <c r="C12" s="9">
        <v>1</v>
      </c>
      <c r="D12" s="9">
        <v>5</v>
      </c>
      <c r="E12" s="9">
        <v>6</v>
      </c>
      <c r="L12">
        <f t="shared" si="0"/>
        <v>0</v>
      </c>
      <c r="M12">
        <f t="shared" si="1"/>
        <v>0</v>
      </c>
      <c r="N12">
        <f t="shared" si="2"/>
        <v>0</v>
      </c>
      <c r="O12">
        <f t="shared" si="3"/>
        <v>0</v>
      </c>
    </row>
    <row r="13" spans="1:15">
      <c r="A13" s="8" t="s">
        <v>14</v>
      </c>
      <c r="B13" s="9">
        <v>15</v>
      </c>
      <c r="C13" s="9">
        <v>1</v>
      </c>
      <c r="D13" s="9">
        <v>3</v>
      </c>
      <c r="E13" s="9">
        <v>4</v>
      </c>
      <c r="K13" t="str">
        <f>A20</f>
        <v>כחלון משה</v>
      </c>
      <c r="L13">
        <f t="shared" si="0"/>
        <v>10</v>
      </c>
      <c r="M13">
        <f t="shared" si="1"/>
        <v>1</v>
      </c>
      <c r="N13">
        <f t="shared" si="2"/>
        <v>1</v>
      </c>
      <c r="O13">
        <f t="shared" si="3"/>
        <v>1</v>
      </c>
    </row>
    <row r="14" spans="1:15">
      <c r="A14" s="8" t="s">
        <v>9</v>
      </c>
      <c r="B14" s="9">
        <v>3</v>
      </c>
      <c r="C14" s="9"/>
      <c r="D14" s="9">
        <v>1</v>
      </c>
      <c r="E14" s="9">
        <v>1</v>
      </c>
      <c r="K14" t="str">
        <f>A27</f>
        <v>ש"ס</v>
      </c>
      <c r="L14">
        <f t="shared" si="0"/>
        <v>7</v>
      </c>
      <c r="M14">
        <f t="shared" si="1"/>
        <v>0</v>
      </c>
      <c r="N14">
        <f t="shared" si="2"/>
        <v>1</v>
      </c>
      <c r="O14">
        <f t="shared" si="3"/>
        <v>2</v>
      </c>
    </row>
    <row r="15" spans="1:15">
      <c r="A15" s="8" t="s">
        <v>51</v>
      </c>
      <c r="B15" s="9">
        <v>5</v>
      </c>
      <c r="C15" s="9"/>
      <c r="D15" s="9"/>
      <c r="E15" s="9"/>
      <c r="L15">
        <f t="shared" si="0"/>
        <v>0</v>
      </c>
      <c r="M15">
        <f t="shared" si="1"/>
        <v>0</v>
      </c>
      <c r="N15">
        <f t="shared" si="2"/>
        <v>0</v>
      </c>
      <c r="O15">
        <f t="shared" si="3"/>
        <v>0</v>
      </c>
    </row>
    <row r="16" spans="1:15">
      <c r="A16" s="8" t="s">
        <v>22</v>
      </c>
      <c r="B16" s="9"/>
      <c r="C16" s="9"/>
      <c r="D16" s="9"/>
      <c r="E16" s="9"/>
      <c r="L16">
        <f t="shared" si="0"/>
        <v>0</v>
      </c>
      <c r="M16">
        <f t="shared" si="1"/>
        <v>0</v>
      </c>
      <c r="N16">
        <f t="shared" si="2"/>
        <v>0</v>
      </c>
      <c r="O16">
        <f t="shared" si="3"/>
        <v>0</v>
      </c>
    </row>
    <row r="17" spans="1:15">
      <c r="A17" s="8" t="s">
        <v>19</v>
      </c>
      <c r="B17" s="9">
        <v>8</v>
      </c>
      <c r="C17" s="9"/>
      <c r="D17" s="9">
        <v>1</v>
      </c>
      <c r="E17" s="9">
        <v>1</v>
      </c>
      <c r="L17">
        <f t="shared" si="0"/>
        <v>0</v>
      </c>
      <c r="M17">
        <f t="shared" si="1"/>
        <v>0</v>
      </c>
      <c r="N17">
        <f t="shared" si="2"/>
        <v>0</v>
      </c>
      <c r="O17">
        <f t="shared" si="3"/>
        <v>0</v>
      </c>
    </row>
    <row r="18" spans="1:15">
      <c r="A18" s="8" t="s">
        <v>41</v>
      </c>
      <c r="B18" s="9">
        <v>9</v>
      </c>
      <c r="C18" s="9">
        <v>1</v>
      </c>
      <c r="D18" s="9">
        <v>3</v>
      </c>
      <c r="E18" s="9">
        <v>3</v>
      </c>
      <c r="L18">
        <f t="shared" si="0"/>
        <v>0</v>
      </c>
      <c r="M18">
        <f t="shared" si="1"/>
        <v>0</v>
      </c>
      <c r="N18">
        <f t="shared" si="2"/>
        <v>0</v>
      </c>
      <c r="O18">
        <f t="shared" si="3"/>
        <v>0</v>
      </c>
    </row>
    <row r="19" spans="1:15">
      <c r="A19" s="8" t="s">
        <v>10</v>
      </c>
      <c r="B19" s="9">
        <v>9</v>
      </c>
      <c r="C19" s="9">
        <v>1</v>
      </c>
      <c r="D19" s="9">
        <v>1</v>
      </c>
      <c r="E19" s="9">
        <v>2</v>
      </c>
      <c r="L19">
        <f t="shared" si="0"/>
        <v>0</v>
      </c>
      <c r="M19">
        <f t="shared" si="1"/>
        <v>0</v>
      </c>
      <c r="N19">
        <f t="shared" si="2"/>
        <v>0</v>
      </c>
      <c r="O19">
        <f t="shared" si="3"/>
        <v>0</v>
      </c>
    </row>
    <row r="20" spans="1:15">
      <c r="A20" s="8" t="s">
        <v>38</v>
      </c>
      <c r="B20" s="9">
        <v>10</v>
      </c>
      <c r="C20" s="9">
        <v>1</v>
      </c>
      <c r="D20" s="9">
        <v>1</v>
      </c>
      <c r="E20" s="9">
        <v>1</v>
      </c>
      <c r="L20">
        <f t="shared" si="0"/>
        <v>0</v>
      </c>
      <c r="M20">
        <f t="shared" si="1"/>
        <v>0</v>
      </c>
      <c r="N20">
        <f t="shared" si="2"/>
        <v>0</v>
      </c>
      <c r="O20">
        <f t="shared" si="3"/>
        <v>0</v>
      </c>
    </row>
    <row r="21" spans="1:15">
      <c r="A21" s="8" t="s">
        <v>13</v>
      </c>
      <c r="B21" s="9">
        <v>9</v>
      </c>
      <c r="C21" s="9"/>
      <c r="D21" s="9">
        <v>1</v>
      </c>
      <c r="E21" s="9">
        <v>1</v>
      </c>
      <c r="L21">
        <f t="shared" si="0"/>
        <v>0</v>
      </c>
      <c r="M21">
        <f t="shared" si="1"/>
        <v>0</v>
      </c>
      <c r="N21">
        <f t="shared" si="2"/>
        <v>0</v>
      </c>
      <c r="O21">
        <f t="shared" si="3"/>
        <v>0</v>
      </c>
    </row>
    <row r="22" spans="1:15">
      <c r="A22" s="8" t="s">
        <v>24</v>
      </c>
      <c r="B22" s="9"/>
      <c r="C22" s="9"/>
      <c r="D22" s="9"/>
      <c r="E22" s="9"/>
      <c r="L22">
        <f t="shared" si="0"/>
        <v>0</v>
      </c>
      <c r="M22">
        <f t="shared" si="1"/>
        <v>0</v>
      </c>
      <c r="N22">
        <f t="shared" si="2"/>
        <v>0</v>
      </c>
      <c r="O22">
        <f t="shared" si="3"/>
        <v>0</v>
      </c>
    </row>
    <row r="23" spans="1:15">
      <c r="A23" s="8" t="s">
        <v>20</v>
      </c>
      <c r="B23" s="9"/>
      <c r="C23" s="9"/>
      <c r="D23" s="9"/>
      <c r="E23" s="9"/>
      <c r="L23">
        <f t="shared" si="0"/>
        <v>0</v>
      </c>
      <c r="M23">
        <f t="shared" si="1"/>
        <v>0</v>
      </c>
      <c r="N23">
        <f t="shared" si="2"/>
        <v>0</v>
      </c>
      <c r="O23">
        <f t="shared" si="3"/>
        <v>0</v>
      </c>
    </row>
    <row r="24" spans="1:15">
      <c r="A24" s="8" t="s">
        <v>23</v>
      </c>
      <c r="B24" s="9"/>
      <c r="C24" s="9"/>
      <c r="D24" s="9"/>
      <c r="E24" s="9"/>
      <c r="L24">
        <f t="shared" si="0"/>
        <v>0</v>
      </c>
      <c r="M24">
        <f t="shared" si="1"/>
        <v>0</v>
      </c>
      <c r="N24">
        <f t="shared" si="2"/>
        <v>0</v>
      </c>
      <c r="O24">
        <f t="shared" si="3"/>
        <v>0</v>
      </c>
    </row>
    <row r="25" spans="1:15">
      <c r="A25" s="8" t="s">
        <v>15</v>
      </c>
      <c r="B25" s="9"/>
      <c r="C25" s="9"/>
      <c r="D25" s="9">
        <v>1</v>
      </c>
      <c r="E25" s="9">
        <v>0</v>
      </c>
      <c r="L25">
        <f t="shared" si="0"/>
        <v>0</v>
      </c>
      <c r="M25">
        <f t="shared" si="1"/>
        <v>0</v>
      </c>
      <c r="N25">
        <f t="shared" si="2"/>
        <v>0</v>
      </c>
      <c r="O25">
        <f t="shared" si="3"/>
        <v>0</v>
      </c>
    </row>
    <row r="26" spans="1:15">
      <c r="A26" s="8" t="s">
        <v>26</v>
      </c>
      <c r="B26" s="9">
        <v>4</v>
      </c>
      <c r="C26" s="9"/>
      <c r="D26" s="9"/>
      <c r="E26" s="9"/>
      <c r="L26">
        <f t="shared" si="0"/>
        <v>0</v>
      </c>
      <c r="M26">
        <f t="shared" si="1"/>
        <v>0</v>
      </c>
      <c r="N26">
        <f t="shared" si="2"/>
        <v>0</v>
      </c>
      <c r="O26">
        <f t="shared" si="3"/>
        <v>0</v>
      </c>
    </row>
    <row r="27" spans="1:15" ht="15.75" thickBot="1">
      <c r="A27" s="8" t="s">
        <v>16</v>
      </c>
      <c r="B27" s="9">
        <v>7</v>
      </c>
      <c r="C27" s="9"/>
      <c r="D27" s="9">
        <v>1</v>
      </c>
      <c r="E27" s="9">
        <v>2</v>
      </c>
      <c r="L27" s="10">
        <f>SUM(L8:L26)</f>
        <v>72</v>
      </c>
      <c r="M27" s="10">
        <f>SUM(M8:M26)</f>
        <v>3</v>
      </c>
      <c r="N27" s="10">
        <f>SUM(N8:N26)</f>
        <v>12</v>
      </c>
      <c r="O27" s="10">
        <f>SUM(O8:O26)</f>
        <v>14</v>
      </c>
    </row>
    <row r="28" spans="1:15" ht="15.75" thickTop="1">
      <c r="A28" s="8" t="s">
        <v>53</v>
      </c>
      <c r="B28" s="9"/>
      <c r="C28" s="9"/>
      <c r="D28" s="9"/>
      <c r="E28" s="9"/>
      <c r="K28" t="s">
        <v>113</v>
      </c>
      <c r="L28">
        <v>60</v>
      </c>
    </row>
    <row r="29" spans="1:15">
      <c r="A29" s="8" t="s">
        <v>54</v>
      </c>
      <c r="B29" s="9">
        <v>120</v>
      </c>
      <c r="C29" s="9">
        <v>5</v>
      </c>
      <c r="D29" s="9">
        <v>21</v>
      </c>
      <c r="E29" s="9">
        <v>23</v>
      </c>
      <c r="K29" t="s">
        <v>114</v>
      </c>
      <c r="M29">
        <f>כללי!D58</f>
        <v>3</v>
      </c>
      <c r="N29">
        <f>כללי!E58</f>
        <v>10</v>
      </c>
      <c r="O29">
        <f>כללי!F58+כללי!G58</f>
        <v>14</v>
      </c>
    </row>
    <row r="32" spans="1:15">
      <c r="L32">
        <f>IF(L27&gt;75,2,IF(L27&gt;=60,1,0))</f>
        <v>1</v>
      </c>
      <c r="M32">
        <f>IF(M27&lt;=3,1,0)</f>
        <v>1</v>
      </c>
      <c r="N32">
        <f>IF(N27&lt;=10,1,0)</f>
        <v>0</v>
      </c>
      <c r="O32">
        <f>IF(O27&lt;=14,1,0)</f>
        <v>1</v>
      </c>
    </row>
    <row r="34" spans="12:12">
      <c r="L34" s="2" t="str">
        <f>IF(AND(L32=2,M32=1,N32=1,O32=1),"אתה מלך ישראל",IF(AND(L32=1,M32=1,N32=1,O32=1),"אתה ראש ממשלת ישראל","אכזבת את בוחרך"))</f>
        <v>אכזבת את בוחרך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rightToLeft="1" workbookViewId="0">
      <selection activeCell="O21" sqref="O21"/>
    </sheetView>
  </sheetViews>
  <sheetFormatPr defaultRowHeight="15"/>
  <cols>
    <col min="1" max="1" width="16.140625" customWidth="1"/>
    <col min="2" max="2" width="20.85546875" customWidth="1"/>
    <col min="3" max="3" width="19.42578125" customWidth="1"/>
    <col min="4" max="4" width="14" bestFit="1" customWidth="1"/>
    <col min="5" max="5" width="10" bestFit="1" customWidth="1"/>
    <col min="7" max="7" width="10.140625" bestFit="1" customWidth="1"/>
    <col min="14" max="14" width="9.85546875" bestFit="1" customWidth="1"/>
    <col min="15" max="15" width="9.42578125" bestFit="1" customWidth="1"/>
    <col min="16" max="16" width="13.140625" bestFit="1" customWidth="1"/>
    <col min="17" max="20" width="10.42578125" bestFit="1" customWidth="1"/>
  </cols>
  <sheetData>
    <row r="1" spans="1:2">
      <c r="A1" s="1" t="s">
        <v>0</v>
      </c>
    </row>
    <row r="2" spans="1:2">
      <c r="A2" t="s">
        <v>60</v>
      </c>
    </row>
    <row r="3" spans="1:2">
      <c r="A3" s="1"/>
    </row>
    <row r="4" spans="1:2">
      <c r="A4" s="1" t="s">
        <v>1</v>
      </c>
    </row>
    <row r="5" spans="1:2">
      <c r="A5" t="s">
        <v>2</v>
      </c>
    </row>
    <row r="6" spans="1:2">
      <c r="A6" s="1"/>
    </row>
    <row r="7" spans="1:2">
      <c r="A7" s="1" t="s">
        <v>61</v>
      </c>
    </row>
    <row r="8" spans="1:2">
      <c r="A8" t="s">
        <v>62</v>
      </c>
    </row>
    <row r="9" spans="1:2">
      <c r="A9" t="s">
        <v>63</v>
      </c>
    </row>
    <row r="10" spans="1:2">
      <c r="A10" t="s">
        <v>64</v>
      </c>
    </row>
    <row r="11" spans="1:2">
      <c r="A11" t="s">
        <v>65</v>
      </c>
    </row>
    <row r="12" spans="1:2">
      <c r="A12" t="s">
        <v>66</v>
      </c>
    </row>
    <row r="14" spans="1:2">
      <c r="A14" s="1" t="s">
        <v>67</v>
      </c>
    </row>
    <row r="15" spans="1:2">
      <c r="A15" t="s">
        <v>3</v>
      </c>
      <c r="B15" t="s">
        <v>4</v>
      </c>
    </row>
    <row r="16" spans="1:2">
      <c r="A16" t="s">
        <v>5</v>
      </c>
      <c r="B16" t="s">
        <v>6</v>
      </c>
    </row>
    <row r="17" spans="1:19">
      <c r="A17" t="s">
        <v>7</v>
      </c>
      <c r="B17" t="s">
        <v>8</v>
      </c>
    </row>
    <row r="21" spans="1:19">
      <c r="B21" s="1" t="s">
        <v>11</v>
      </c>
      <c r="C21" s="1" t="s">
        <v>12</v>
      </c>
      <c r="D21" s="1" t="s">
        <v>69</v>
      </c>
      <c r="E21" s="6" t="s">
        <v>42</v>
      </c>
      <c r="F21" s="6" t="s">
        <v>43</v>
      </c>
      <c r="G21" s="6" t="s">
        <v>44</v>
      </c>
      <c r="H21" s="6" t="s">
        <v>45</v>
      </c>
      <c r="I21" s="6" t="s">
        <v>46</v>
      </c>
      <c r="J21" s="6" t="s">
        <v>47</v>
      </c>
      <c r="K21" s="6" t="s">
        <v>48</v>
      </c>
      <c r="L21" s="6" t="s">
        <v>98</v>
      </c>
      <c r="M21" s="6" t="s">
        <v>99</v>
      </c>
      <c r="N21" s="6" t="s">
        <v>100</v>
      </c>
      <c r="O21" s="6" t="s">
        <v>101</v>
      </c>
      <c r="P21" s="6" t="s">
        <v>102</v>
      </c>
      <c r="Q21" s="6" t="s">
        <v>103</v>
      </c>
      <c r="R21" s="6" t="s">
        <v>104</v>
      </c>
      <c r="S21" s="6" t="s">
        <v>106</v>
      </c>
    </row>
    <row r="22" spans="1:19">
      <c r="A22">
        <v>1</v>
      </c>
      <c r="B22" t="s">
        <v>52</v>
      </c>
      <c r="C22" t="s">
        <v>17</v>
      </c>
      <c r="D22">
        <v>4</v>
      </c>
      <c r="E22">
        <v>22</v>
      </c>
      <c r="F22">
        <v>22</v>
      </c>
      <c r="G22">
        <v>31</v>
      </c>
      <c r="H22">
        <v>18</v>
      </c>
      <c r="I22">
        <v>22</v>
      </c>
      <c r="J22">
        <v>22</v>
      </c>
      <c r="K22">
        <v>17</v>
      </c>
      <c r="L22">
        <v>1</v>
      </c>
      <c r="M22">
        <v>4</v>
      </c>
      <c r="N22">
        <v>5</v>
      </c>
      <c r="O22" t="s">
        <v>105</v>
      </c>
      <c r="P22" t="s">
        <v>51</v>
      </c>
      <c r="Q22" t="s">
        <v>21</v>
      </c>
      <c r="R22" t="s">
        <v>26</v>
      </c>
    </row>
    <row r="23" spans="1:19">
      <c r="A23">
        <v>2</v>
      </c>
      <c r="B23" t="s">
        <v>41</v>
      </c>
      <c r="C23" t="s">
        <v>40</v>
      </c>
      <c r="E23">
        <v>9</v>
      </c>
      <c r="F23">
        <v>19</v>
      </c>
      <c r="G23">
        <v>13</v>
      </c>
      <c r="H23">
        <v>19</v>
      </c>
      <c r="I23">
        <v>15</v>
      </c>
      <c r="J23">
        <v>9</v>
      </c>
      <c r="K23">
        <v>12</v>
      </c>
      <c r="L23">
        <v>1</v>
      </c>
      <c r="M23">
        <v>3</v>
      </c>
      <c r="N23">
        <v>3</v>
      </c>
      <c r="O23" t="s">
        <v>16</v>
      </c>
      <c r="P23" t="s">
        <v>19</v>
      </c>
      <c r="Q23" t="s">
        <v>51</v>
      </c>
      <c r="R23" t="s">
        <v>21</v>
      </c>
      <c r="S23" t="s">
        <v>26</v>
      </c>
    </row>
    <row r="24" spans="1:19">
      <c r="A24">
        <v>4</v>
      </c>
      <c r="B24" t="s">
        <v>10</v>
      </c>
      <c r="C24" t="s">
        <v>27</v>
      </c>
      <c r="D24">
        <v>1</v>
      </c>
      <c r="E24">
        <v>9</v>
      </c>
      <c r="F24">
        <v>9</v>
      </c>
      <c r="G24" t="s">
        <v>59</v>
      </c>
      <c r="H24">
        <v>12</v>
      </c>
      <c r="I24">
        <v>10</v>
      </c>
      <c r="J24">
        <v>9</v>
      </c>
      <c r="K24">
        <v>10</v>
      </c>
      <c r="L24">
        <v>1</v>
      </c>
      <c r="M24">
        <v>1</v>
      </c>
      <c r="N24">
        <v>2</v>
      </c>
      <c r="O24" t="s">
        <v>51</v>
      </c>
      <c r="P24" t="s">
        <v>21</v>
      </c>
      <c r="Q24" t="s">
        <v>26</v>
      </c>
    </row>
    <row r="25" spans="1:19">
      <c r="A25">
        <v>5</v>
      </c>
      <c r="B25" t="s">
        <v>13</v>
      </c>
      <c r="C25" t="s">
        <v>28</v>
      </c>
      <c r="E25">
        <v>9</v>
      </c>
      <c r="F25">
        <v>6</v>
      </c>
      <c r="G25">
        <v>3</v>
      </c>
      <c r="H25">
        <v>3</v>
      </c>
      <c r="I25">
        <v>2</v>
      </c>
      <c r="J25">
        <v>9</v>
      </c>
      <c r="K25">
        <v>2</v>
      </c>
      <c r="M25">
        <v>1</v>
      </c>
      <c r="N25">
        <v>1</v>
      </c>
      <c r="O25" t="s">
        <v>16</v>
      </c>
      <c r="P25" t="s">
        <v>19</v>
      </c>
      <c r="Q25" t="s">
        <v>18</v>
      </c>
      <c r="R25" t="s">
        <v>52</v>
      </c>
      <c r="S25" t="s">
        <v>25</v>
      </c>
    </row>
    <row r="26" spans="1:19">
      <c r="A26">
        <v>6</v>
      </c>
      <c r="B26" s="3" t="s">
        <v>118</v>
      </c>
      <c r="C26" s="3" t="s">
        <v>117</v>
      </c>
      <c r="D26" s="3">
        <v>3</v>
      </c>
      <c r="E26">
        <f>15+3</f>
        <v>18</v>
      </c>
      <c r="F26">
        <f>17+6</f>
        <v>23</v>
      </c>
      <c r="G26">
        <f>19+1</f>
        <v>20</v>
      </c>
      <c r="H26">
        <f>17+3</f>
        <v>20</v>
      </c>
      <c r="I26">
        <f>17+2</f>
        <v>19</v>
      </c>
      <c r="J26">
        <f>15+3</f>
        <v>18</v>
      </c>
      <c r="K26">
        <f>14+3</f>
        <v>17</v>
      </c>
      <c r="L26">
        <v>1</v>
      </c>
      <c r="M26">
        <v>3</v>
      </c>
      <c r="N26">
        <v>4</v>
      </c>
      <c r="O26" t="s">
        <v>52</v>
      </c>
      <c r="P26" t="s">
        <v>51</v>
      </c>
      <c r="Q26" t="s">
        <v>21</v>
      </c>
      <c r="R26" t="s">
        <v>26</v>
      </c>
    </row>
    <row r="27" spans="1:19">
      <c r="A27">
        <v>7</v>
      </c>
      <c r="B27" t="s">
        <v>15</v>
      </c>
      <c r="C27" t="s">
        <v>29</v>
      </c>
      <c r="G27">
        <v>2</v>
      </c>
      <c r="H27">
        <v>3</v>
      </c>
      <c r="I27">
        <v>4</v>
      </c>
      <c r="K27">
        <v>4</v>
      </c>
      <c r="M27">
        <v>1</v>
      </c>
      <c r="N27">
        <v>0</v>
      </c>
      <c r="O27" t="s">
        <v>51</v>
      </c>
      <c r="P27" t="s">
        <v>21</v>
      </c>
      <c r="Q27" t="s">
        <v>26</v>
      </c>
    </row>
    <row r="28" spans="1:19">
      <c r="A28">
        <v>8</v>
      </c>
      <c r="B28" t="s">
        <v>16</v>
      </c>
      <c r="C28" t="s">
        <v>30</v>
      </c>
      <c r="D28">
        <v>10</v>
      </c>
      <c r="E28">
        <v>7</v>
      </c>
      <c r="F28">
        <v>11</v>
      </c>
      <c r="G28">
        <v>11</v>
      </c>
      <c r="H28">
        <v>14</v>
      </c>
      <c r="I28">
        <v>18</v>
      </c>
      <c r="J28">
        <v>7</v>
      </c>
      <c r="K28">
        <v>16</v>
      </c>
      <c r="M28">
        <v>1</v>
      </c>
      <c r="N28">
        <v>2</v>
      </c>
      <c r="O28" t="s">
        <v>105</v>
      </c>
      <c r="P28" t="s">
        <v>51</v>
      </c>
      <c r="Q28" t="s">
        <v>21</v>
      </c>
      <c r="R28" t="s">
        <v>26</v>
      </c>
      <c r="S28" t="s">
        <v>25</v>
      </c>
    </row>
    <row r="29" spans="1:19">
      <c r="A29">
        <v>9</v>
      </c>
      <c r="B29" t="s">
        <v>18</v>
      </c>
      <c r="C29" t="s">
        <v>31</v>
      </c>
      <c r="E29">
        <v>16</v>
      </c>
      <c r="F29">
        <v>12</v>
      </c>
      <c r="G29">
        <v>13</v>
      </c>
      <c r="H29">
        <v>14</v>
      </c>
      <c r="I29">
        <v>11</v>
      </c>
      <c r="J29">
        <v>16</v>
      </c>
      <c r="K29">
        <v>10</v>
      </c>
      <c r="M29">
        <v>3</v>
      </c>
      <c r="N29">
        <v>2</v>
      </c>
      <c r="O29" t="s">
        <v>105</v>
      </c>
      <c r="P29" t="s">
        <v>51</v>
      </c>
      <c r="Q29" t="s">
        <v>21</v>
      </c>
      <c r="R29" t="s">
        <v>26</v>
      </c>
    </row>
    <row r="30" spans="1:19">
      <c r="A30">
        <v>10</v>
      </c>
      <c r="B30" t="s">
        <v>19</v>
      </c>
      <c r="C30" t="s">
        <v>32</v>
      </c>
      <c r="D30">
        <v>8</v>
      </c>
      <c r="E30">
        <v>8</v>
      </c>
      <c r="F30">
        <v>7</v>
      </c>
      <c r="G30">
        <v>5</v>
      </c>
      <c r="H30">
        <v>7</v>
      </c>
      <c r="I30">
        <v>4</v>
      </c>
      <c r="J30">
        <v>8</v>
      </c>
      <c r="K30">
        <v>4</v>
      </c>
      <c r="M30">
        <v>1</v>
      </c>
      <c r="N30">
        <v>1</v>
      </c>
    </row>
    <row r="31" spans="1:19">
      <c r="A31">
        <v>11</v>
      </c>
      <c r="B31" t="s">
        <v>20</v>
      </c>
      <c r="C31" t="s">
        <v>33</v>
      </c>
      <c r="H31">
        <v>1</v>
      </c>
      <c r="K31">
        <v>1</v>
      </c>
    </row>
    <row r="32" spans="1:19">
      <c r="A32">
        <v>12</v>
      </c>
      <c r="B32" t="s">
        <v>51</v>
      </c>
      <c r="C32" t="s">
        <v>58</v>
      </c>
      <c r="E32">
        <v>5</v>
      </c>
      <c r="F32">
        <v>4</v>
      </c>
      <c r="G32">
        <v>4</v>
      </c>
      <c r="J32">
        <v>5</v>
      </c>
      <c r="O32" t="s">
        <v>52</v>
      </c>
      <c r="P32" t="s">
        <v>10</v>
      </c>
      <c r="Q32" t="s">
        <v>16</v>
      </c>
      <c r="R32" t="s">
        <v>18</v>
      </c>
      <c r="S32" t="s">
        <v>19</v>
      </c>
    </row>
    <row r="33" spans="1:17">
      <c r="A33">
        <v>13</v>
      </c>
      <c r="B33" t="s">
        <v>21</v>
      </c>
      <c r="C33" t="s">
        <v>34</v>
      </c>
      <c r="E33">
        <v>3</v>
      </c>
      <c r="F33">
        <v>3</v>
      </c>
      <c r="G33">
        <v>3</v>
      </c>
      <c r="H33">
        <v>2</v>
      </c>
      <c r="I33">
        <v>2</v>
      </c>
      <c r="J33">
        <v>3</v>
      </c>
      <c r="K33">
        <v>2</v>
      </c>
    </row>
    <row r="34" spans="1:17">
      <c r="A34">
        <v>14</v>
      </c>
      <c r="B34" t="s">
        <v>26</v>
      </c>
      <c r="C34" t="s">
        <v>35</v>
      </c>
      <c r="E34">
        <v>4</v>
      </c>
      <c r="F34">
        <v>4</v>
      </c>
      <c r="G34">
        <v>4</v>
      </c>
      <c r="H34">
        <v>2</v>
      </c>
      <c r="I34">
        <v>3</v>
      </c>
      <c r="J34">
        <v>4</v>
      </c>
      <c r="K34">
        <v>3</v>
      </c>
    </row>
    <row r="35" spans="1:17">
      <c r="A35">
        <v>15</v>
      </c>
      <c r="B35" t="s">
        <v>24</v>
      </c>
      <c r="C35" t="s">
        <v>36</v>
      </c>
      <c r="I35">
        <v>1</v>
      </c>
      <c r="K35">
        <v>1</v>
      </c>
    </row>
    <row r="36" spans="1:17">
      <c r="A36">
        <v>16</v>
      </c>
      <c r="B36" t="s">
        <v>25</v>
      </c>
      <c r="C36" t="s">
        <v>25</v>
      </c>
      <c r="H36">
        <v>1</v>
      </c>
      <c r="I36">
        <v>1</v>
      </c>
    </row>
    <row r="38" spans="1:17">
      <c r="B38" s="1"/>
    </row>
    <row r="39" spans="1:17">
      <c r="A39">
        <v>17</v>
      </c>
      <c r="B39" t="s">
        <v>38</v>
      </c>
      <c r="C39" t="s">
        <v>38</v>
      </c>
      <c r="E39">
        <v>10</v>
      </c>
      <c r="G39">
        <v>8</v>
      </c>
      <c r="I39">
        <v>8</v>
      </c>
      <c r="J39">
        <v>10</v>
      </c>
      <c r="K39">
        <v>16</v>
      </c>
      <c r="L39">
        <v>1</v>
      </c>
      <c r="M39">
        <v>1</v>
      </c>
      <c r="N39">
        <v>1</v>
      </c>
      <c r="O39" t="s">
        <v>51</v>
      </c>
      <c r="P39" t="s">
        <v>21</v>
      </c>
      <c r="Q39" t="s">
        <v>26</v>
      </c>
    </row>
    <row r="40" spans="1:17">
      <c r="A40">
        <v>18</v>
      </c>
      <c r="B40" t="s">
        <v>23</v>
      </c>
      <c r="C40" t="s">
        <v>37</v>
      </c>
      <c r="G40">
        <v>3</v>
      </c>
      <c r="O40" t="s">
        <v>51</v>
      </c>
      <c r="P40" t="s">
        <v>21</v>
      </c>
      <c r="Q40" t="s">
        <v>26</v>
      </c>
    </row>
    <row r="41" spans="1:17">
      <c r="A41">
        <v>19</v>
      </c>
      <c r="B41" t="s">
        <v>39</v>
      </c>
      <c r="C41" t="s">
        <v>39</v>
      </c>
      <c r="D41">
        <v>1</v>
      </c>
      <c r="H41">
        <v>4</v>
      </c>
      <c r="K41">
        <v>5</v>
      </c>
      <c r="O41" t="s">
        <v>51</v>
      </c>
      <c r="P41" t="s">
        <v>21</v>
      </c>
      <c r="Q41" t="s">
        <v>26</v>
      </c>
    </row>
    <row r="43" spans="1:17" ht="15.75" thickBot="1">
      <c r="B43" t="s">
        <v>49</v>
      </c>
      <c r="E43" s="5">
        <f t="shared" ref="E43:N43" si="0">SUM(E22:E42)</f>
        <v>120</v>
      </c>
      <c r="F43" s="5">
        <f t="shared" si="0"/>
        <v>120</v>
      </c>
      <c r="G43" s="5">
        <f t="shared" si="0"/>
        <v>120</v>
      </c>
      <c r="H43" s="5">
        <f t="shared" si="0"/>
        <v>120</v>
      </c>
      <c r="I43" s="5">
        <f t="shared" si="0"/>
        <v>120</v>
      </c>
      <c r="J43" s="5">
        <f t="shared" si="0"/>
        <v>120</v>
      </c>
      <c r="K43" s="5">
        <f t="shared" si="0"/>
        <v>120</v>
      </c>
      <c r="L43" s="5">
        <f t="shared" si="0"/>
        <v>5</v>
      </c>
      <c r="M43" s="5">
        <f t="shared" si="0"/>
        <v>19</v>
      </c>
      <c r="N43" s="5">
        <f t="shared" si="0"/>
        <v>21</v>
      </c>
    </row>
    <row r="44" spans="1:17" s="4" customFormat="1" ht="15.75" thickTop="1">
      <c r="B44" s="4" t="s">
        <v>50</v>
      </c>
      <c r="E44" s="4">
        <f>E43-120</f>
        <v>0</v>
      </c>
      <c r="F44" s="4">
        <f t="shared" ref="F44:K44" si="1">F43-120</f>
        <v>0</v>
      </c>
      <c r="G44" s="4">
        <f t="shared" si="1"/>
        <v>0</v>
      </c>
      <c r="H44" s="4">
        <f t="shared" si="1"/>
        <v>0</v>
      </c>
      <c r="I44" s="4">
        <f t="shared" si="1"/>
        <v>0</v>
      </c>
      <c r="J44" s="4">
        <f t="shared" si="1"/>
        <v>0</v>
      </c>
      <c r="K44" s="4">
        <f t="shared" si="1"/>
        <v>0</v>
      </c>
    </row>
    <row r="47" spans="1:17">
      <c r="A47" t="s">
        <v>68</v>
      </c>
      <c r="B47" t="s">
        <v>97</v>
      </c>
    </row>
    <row r="48" spans="1:17">
      <c r="A48" t="s">
        <v>72</v>
      </c>
      <c r="B48">
        <v>1</v>
      </c>
      <c r="D48" t="s">
        <v>72</v>
      </c>
      <c r="E48" t="s">
        <v>80</v>
      </c>
      <c r="F48" t="s">
        <v>76</v>
      </c>
      <c r="G48" t="s">
        <v>74</v>
      </c>
    </row>
    <row r="49" spans="1:7">
      <c r="A49" t="s">
        <v>73</v>
      </c>
      <c r="B49">
        <v>1</v>
      </c>
      <c r="D49" t="s">
        <v>73</v>
      </c>
      <c r="E49" t="s">
        <v>70</v>
      </c>
      <c r="F49" t="s">
        <v>78</v>
      </c>
      <c r="G49" t="s">
        <v>83</v>
      </c>
    </row>
    <row r="50" spans="1:7">
      <c r="A50" t="s">
        <v>71</v>
      </c>
      <c r="B50">
        <v>1</v>
      </c>
      <c r="D50" t="s">
        <v>71</v>
      </c>
      <c r="E50" t="s">
        <v>75</v>
      </c>
      <c r="F50" t="s">
        <v>79</v>
      </c>
      <c r="G50" t="s">
        <v>84</v>
      </c>
    </row>
    <row r="51" spans="1:7">
      <c r="A51" t="s">
        <v>80</v>
      </c>
      <c r="B51">
        <v>2</v>
      </c>
      <c r="E51" t="s">
        <v>77</v>
      </c>
      <c r="F51" t="s">
        <v>81</v>
      </c>
      <c r="G51" t="s">
        <v>87</v>
      </c>
    </row>
    <row r="52" spans="1:7">
      <c r="A52" t="s">
        <v>70</v>
      </c>
      <c r="B52">
        <v>2</v>
      </c>
      <c r="E52" t="s">
        <v>85</v>
      </c>
      <c r="F52" t="s">
        <v>82</v>
      </c>
      <c r="G52" t="s">
        <v>88</v>
      </c>
    </row>
    <row r="53" spans="1:7">
      <c r="A53" t="s">
        <v>75</v>
      </c>
      <c r="B53">
        <v>2</v>
      </c>
      <c r="E53" t="s">
        <v>90</v>
      </c>
      <c r="F53" t="s">
        <v>86</v>
      </c>
      <c r="G53" t="s">
        <v>89</v>
      </c>
    </row>
    <row r="54" spans="1:7">
      <c r="A54" t="s">
        <v>77</v>
      </c>
      <c r="B54">
        <v>2</v>
      </c>
      <c r="E54" t="s">
        <v>93</v>
      </c>
      <c r="G54" t="s">
        <v>91</v>
      </c>
    </row>
    <row r="55" spans="1:7">
      <c r="A55" t="s">
        <v>85</v>
      </c>
      <c r="B55">
        <v>2</v>
      </c>
      <c r="E55" t="s">
        <v>94</v>
      </c>
      <c r="G55" t="s">
        <v>92</v>
      </c>
    </row>
    <row r="56" spans="1:7">
      <c r="A56" t="s">
        <v>90</v>
      </c>
      <c r="B56">
        <v>2</v>
      </c>
      <c r="E56" t="s">
        <v>95</v>
      </c>
    </row>
    <row r="57" spans="1:7">
      <c r="A57" t="s">
        <v>93</v>
      </c>
      <c r="B57">
        <v>2</v>
      </c>
      <c r="E57" t="s">
        <v>96</v>
      </c>
    </row>
    <row r="58" spans="1:7" ht="15.75" thickBot="1">
      <c r="A58" t="s">
        <v>94</v>
      </c>
      <c r="B58">
        <v>2</v>
      </c>
      <c r="D58" s="10">
        <f>COUNTA(D48:D57)</f>
        <v>3</v>
      </c>
      <c r="E58" s="10">
        <f>COUNTA(E48:E57)</f>
        <v>10</v>
      </c>
      <c r="F58" s="10">
        <f>COUNTA(F48:F57)</f>
        <v>6</v>
      </c>
      <c r="G58" s="10">
        <f>COUNTA(G48:G57)</f>
        <v>8</v>
      </c>
    </row>
    <row r="59" spans="1:7" ht="15.75" thickTop="1">
      <c r="A59" t="s">
        <v>95</v>
      </c>
      <c r="B59">
        <v>2</v>
      </c>
    </row>
    <row r="60" spans="1:7">
      <c r="A60" t="s">
        <v>96</v>
      </c>
      <c r="B60">
        <v>2</v>
      </c>
    </row>
    <row r="61" spans="1:7">
      <c r="A61" t="s">
        <v>76</v>
      </c>
      <c r="B61">
        <v>3</v>
      </c>
    </row>
    <row r="62" spans="1:7">
      <c r="A62" t="s">
        <v>78</v>
      </c>
      <c r="B62">
        <v>3</v>
      </c>
    </row>
    <row r="63" spans="1:7">
      <c r="A63" t="s">
        <v>79</v>
      </c>
      <c r="B63">
        <v>3</v>
      </c>
    </row>
    <row r="64" spans="1:7">
      <c r="A64" t="s">
        <v>81</v>
      </c>
      <c r="B64">
        <v>3</v>
      </c>
    </row>
    <row r="65" spans="1:2">
      <c r="A65" t="s">
        <v>82</v>
      </c>
      <c r="B65">
        <v>3</v>
      </c>
    </row>
    <row r="66" spans="1:2">
      <c r="A66" t="s">
        <v>86</v>
      </c>
      <c r="B66">
        <v>3</v>
      </c>
    </row>
    <row r="67" spans="1:2">
      <c r="A67" t="s">
        <v>74</v>
      </c>
      <c r="B67">
        <v>4</v>
      </c>
    </row>
    <row r="68" spans="1:2">
      <c r="A68" t="s">
        <v>83</v>
      </c>
      <c r="B68">
        <v>4</v>
      </c>
    </row>
    <row r="69" spans="1:2">
      <c r="A69" t="s">
        <v>84</v>
      </c>
      <c r="B69">
        <v>4</v>
      </c>
    </row>
    <row r="70" spans="1:2">
      <c r="A70" t="s">
        <v>87</v>
      </c>
      <c r="B70">
        <v>4</v>
      </c>
    </row>
    <row r="71" spans="1:2">
      <c r="A71" t="s">
        <v>88</v>
      </c>
      <c r="B71">
        <v>4</v>
      </c>
    </row>
    <row r="72" spans="1:2">
      <c r="A72" t="s">
        <v>89</v>
      </c>
      <c r="B72">
        <v>4</v>
      </c>
    </row>
    <row r="73" spans="1:2">
      <c r="A73" t="s">
        <v>91</v>
      </c>
      <c r="B73">
        <v>4</v>
      </c>
    </row>
    <row r="74" spans="1:2">
      <c r="A74" t="s">
        <v>92</v>
      </c>
      <c r="B74">
        <v>4</v>
      </c>
    </row>
  </sheetData>
  <autoFilter ref="A47:B47">
    <sortState ref="A49:B75">
      <sortCondition ref="B48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rightToLeft="1" workbookViewId="0">
      <selection activeCell="E26" sqref="D5:E26"/>
    </sheetView>
  </sheetViews>
  <sheetFormatPr defaultRowHeight="15"/>
  <cols>
    <col min="1" max="1" width="15.42578125" customWidth="1"/>
    <col min="2" max="2" width="14.85546875" bestFit="1" customWidth="1"/>
    <col min="3" max="3" width="4.7109375" bestFit="1" customWidth="1"/>
    <col min="4" max="4" width="10" bestFit="1" customWidth="1"/>
    <col min="5" max="5" width="13.5703125" bestFit="1" customWidth="1"/>
    <col min="6" max="6" width="5.7109375" bestFit="1" customWidth="1"/>
    <col min="7" max="7" width="6.7109375" bestFit="1" customWidth="1"/>
    <col min="8" max="8" width="6.5703125" bestFit="1" customWidth="1"/>
    <col min="9" max="9" width="5.42578125" bestFit="1" customWidth="1"/>
    <col min="10" max="10" width="6.28515625" bestFit="1" customWidth="1"/>
    <col min="11" max="11" width="10.7109375" bestFit="1" customWidth="1"/>
    <col min="12" max="12" width="7.140625" bestFit="1" customWidth="1"/>
    <col min="13" max="13" width="10.42578125" bestFit="1" customWidth="1"/>
    <col min="14" max="14" width="9" bestFit="1" customWidth="1"/>
    <col min="15" max="15" width="4" bestFit="1" customWidth="1"/>
    <col min="16" max="16" width="12" bestFit="1" customWidth="1"/>
    <col min="17" max="17" width="7.42578125" bestFit="1" customWidth="1"/>
    <col min="18" max="18" width="6.85546875" bestFit="1" customWidth="1"/>
    <col min="19" max="19" width="5.7109375" bestFit="1" customWidth="1"/>
    <col min="20" max="20" width="16.28515625" bestFit="1" customWidth="1"/>
    <col min="21" max="21" width="4.42578125" bestFit="1" customWidth="1"/>
    <col min="22" max="22" width="4.7109375" bestFit="1" customWidth="1"/>
    <col min="23" max="23" width="8.140625" bestFit="1" customWidth="1"/>
  </cols>
  <sheetData>
    <row r="3" spans="1:5">
      <c r="A3" s="7" t="s">
        <v>55</v>
      </c>
      <c r="B3" t="s">
        <v>56</v>
      </c>
    </row>
    <row r="4" spans="1:5">
      <c r="A4" s="8" t="s">
        <v>25</v>
      </c>
      <c r="B4" s="9"/>
    </row>
    <row r="5" spans="1:5">
      <c r="A5" s="8" t="s">
        <v>21</v>
      </c>
      <c r="B5" s="9">
        <v>3</v>
      </c>
      <c r="D5" s="1" t="s">
        <v>57</v>
      </c>
    </row>
    <row r="6" spans="1:5">
      <c r="A6" s="8" t="s">
        <v>39</v>
      </c>
      <c r="B6" s="9"/>
      <c r="D6" t="str">
        <f>A9</f>
        <v>העבודה</v>
      </c>
      <c r="E6">
        <f>GETPIVOTDATA("אופציה 2",$A$3,"מפלגה","העבודה")</f>
        <v>17</v>
      </c>
    </row>
    <row r="7" spans="1:5">
      <c r="A7" s="8" t="s">
        <v>18</v>
      </c>
      <c r="B7" s="9">
        <v>12</v>
      </c>
      <c r="D7" t="str">
        <f>A14</f>
        <v>יש עתיד</v>
      </c>
      <c r="E7">
        <f>GETPIVOTDATA("אופציה 2",$A$3,"מפלגה","יש עתיד")</f>
        <v>19</v>
      </c>
    </row>
    <row r="8" spans="1:5">
      <c r="A8" s="8" t="s">
        <v>52</v>
      </c>
      <c r="B8" s="9">
        <v>22</v>
      </c>
      <c r="D8" t="str">
        <f>A10</f>
        <v>התנועה</v>
      </c>
      <c r="E8">
        <f>GETPIVOTDATA("אופציה 2",$A$3,"מפלגה","התנועה")</f>
        <v>6</v>
      </c>
    </row>
    <row r="9" spans="1:5">
      <c r="A9" s="8" t="s">
        <v>14</v>
      </c>
      <c r="B9" s="9">
        <v>17</v>
      </c>
      <c r="D9" t="str">
        <f>A17</f>
        <v>מרצ</v>
      </c>
      <c r="E9">
        <f>GETPIVOTDATA("אופציה 2",$A$3,"מפלגה","מרצ")</f>
        <v>6</v>
      </c>
    </row>
    <row r="10" spans="1:5">
      <c r="A10" s="8" t="s">
        <v>9</v>
      </c>
      <c r="B10" s="9">
        <v>6</v>
      </c>
      <c r="D10" t="str">
        <f>A15</f>
        <v>ישראל ביתנו</v>
      </c>
      <c r="E10">
        <f>GETPIVOTDATA("אופציה 2",$A$3,"מפלגה","ישראל ביתנו")</f>
        <v>9</v>
      </c>
    </row>
    <row r="11" spans="1:5">
      <c r="A11" s="8" t="s">
        <v>51</v>
      </c>
      <c r="B11" s="9">
        <v>4</v>
      </c>
    </row>
    <row r="12" spans="1:5">
      <c r="A12" s="8" t="s">
        <v>22</v>
      </c>
      <c r="B12" s="9"/>
    </row>
    <row r="13" spans="1:5">
      <c r="A13" s="8" t="s">
        <v>19</v>
      </c>
      <c r="B13" s="9">
        <v>7</v>
      </c>
    </row>
    <row r="14" spans="1:5">
      <c r="A14" s="8" t="s">
        <v>41</v>
      </c>
      <c r="B14" s="9">
        <v>19</v>
      </c>
    </row>
    <row r="15" spans="1:5">
      <c r="A15" s="8" t="s">
        <v>10</v>
      </c>
      <c r="B15" s="9">
        <v>9</v>
      </c>
    </row>
    <row r="16" spans="1:5">
      <c r="A16" s="8" t="s">
        <v>38</v>
      </c>
      <c r="B16" s="9"/>
    </row>
    <row r="17" spans="1:5">
      <c r="A17" s="8" t="s">
        <v>13</v>
      </c>
      <c r="B17" s="9">
        <v>6</v>
      </c>
    </row>
    <row r="18" spans="1:5">
      <c r="A18" s="8" t="s">
        <v>24</v>
      </c>
      <c r="B18" s="9"/>
    </row>
    <row r="19" spans="1:5">
      <c r="A19" s="8" t="s">
        <v>20</v>
      </c>
      <c r="B19" s="9"/>
    </row>
    <row r="20" spans="1:5">
      <c r="A20" s="8" t="s">
        <v>23</v>
      </c>
      <c r="B20" s="9"/>
    </row>
    <row r="21" spans="1:5">
      <c r="A21" s="8" t="s">
        <v>15</v>
      </c>
      <c r="B21" s="9"/>
    </row>
    <row r="22" spans="1:5">
      <c r="A22" s="8" t="s">
        <v>26</v>
      </c>
      <c r="B22" s="9">
        <v>4</v>
      </c>
    </row>
    <row r="23" spans="1:5">
      <c r="A23" s="8" t="s">
        <v>16</v>
      </c>
      <c r="B23" s="9">
        <v>11</v>
      </c>
    </row>
    <row r="24" spans="1:5">
      <c r="A24" s="8" t="s">
        <v>53</v>
      </c>
      <c r="B24" s="9"/>
    </row>
    <row r="25" spans="1:5" ht="15.75" thickBot="1">
      <c r="A25" s="8" t="s">
        <v>54</v>
      </c>
      <c r="B25" s="9">
        <v>120</v>
      </c>
      <c r="E25" s="10">
        <f>SUM(E6:E24)</f>
        <v>57</v>
      </c>
    </row>
    <row r="26" spans="1:5" ht="15.75" thickTop="1">
      <c r="E26" t="str">
        <f>IF(E25&gt;60,"אתה ראש ממשלת ישראל","אכזבת את בוחרך")</f>
        <v>אכזבת את בוחרך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rightToLeft="1" tabSelected="1" topLeftCell="A8" workbookViewId="0">
      <selection activeCell="L43" sqref="L43"/>
    </sheetView>
  </sheetViews>
  <sheetFormatPr defaultRowHeight="15"/>
  <cols>
    <col min="3" max="4" width="19.42578125" bestFit="1" customWidth="1"/>
    <col min="5" max="5" width="24.140625" bestFit="1" customWidth="1"/>
    <col min="11" max="11" width="10.42578125" bestFit="1" customWidth="1"/>
  </cols>
  <sheetData>
    <row r="1" spans="1:7">
      <c r="A1" t="s">
        <v>121</v>
      </c>
    </row>
    <row r="2" spans="1:7">
      <c r="A2" t="s">
        <v>52</v>
      </c>
    </row>
    <row r="3" spans="1:7">
      <c r="A3" t="s">
        <v>122</v>
      </c>
    </row>
    <row r="4" spans="1:7">
      <c r="A4" t="s">
        <v>6</v>
      </c>
    </row>
    <row r="8" spans="1:7">
      <c r="A8" t="s">
        <v>116</v>
      </c>
      <c r="F8" t="str">
        <f>A2</f>
        <v>הליכוד</v>
      </c>
    </row>
    <row r="9" spans="1:7">
      <c r="A9" t="s">
        <v>119</v>
      </c>
      <c r="C9" t="str">
        <f>VLOOKUP(F8,כללי!$B$22:$C$36,2,0)</f>
        <v>בניימין נתניהו</v>
      </c>
      <c r="E9" t="s">
        <v>120</v>
      </c>
      <c r="F9" s="11">
        <f>VLOOKUP(F8,כללי!$B$22:S36,4,0)</f>
        <v>22</v>
      </c>
      <c r="G9" t="s">
        <v>115</v>
      </c>
    </row>
    <row r="10" spans="1:7">
      <c r="A10" t="s">
        <v>123</v>
      </c>
    </row>
    <row r="11" spans="1:7">
      <c r="E11" s="2"/>
      <c r="F11" s="2"/>
      <c r="G11" s="2"/>
    </row>
    <row r="12" spans="1:7">
      <c r="A12" s="7" t="s">
        <v>101</v>
      </c>
      <c r="B12" s="8" t="s">
        <v>108</v>
      </c>
    </row>
    <row r="13" spans="1:7">
      <c r="A13" s="7" t="s">
        <v>102</v>
      </c>
      <c r="B13" s="8" t="s">
        <v>108</v>
      </c>
    </row>
    <row r="14" spans="1:7">
      <c r="A14" s="7" t="s">
        <v>103</v>
      </c>
      <c r="B14" s="8" t="s">
        <v>108</v>
      </c>
    </row>
    <row r="15" spans="1:7">
      <c r="A15" s="7" t="s">
        <v>104</v>
      </c>
      <c r="B15" s="8" t="s">
        <v>108</v>
      </c>
    </row>
    <row r="16" spans="1:7">
      <c r="A16" s="7" t="s">
        <v>106</v>
      </c>
      <c r="B16" s="8" t="s">
        <v>108</v>
      </c>
    </row>
    <row r="18" spans="1:15">
      <c r="A18" s="7" t="s">
        <v>55</v>
      </c>
      <c r="B18" s="7" t="s">
        <v>107</v>
      </c>
      <c r="C18" t="s">
        <v>109</v>
      </c>
      <c r="D18" t="s">
        <v>110</v>
      </c>
      <c r="E18" t="s">
        <v>111</v>
      </c>
      <c r="K18" s="1" t="s">
        <v>57</v>
      </c>
      <c r="L18" t="s">
        <v>115</v>
      </c>
      <c r="M18" t="s">
        <v>98</v>
      </c>
      <c r="N18" t="s">
        <v>99</v>
      </c>
      <c r="O18" t="s">
        <v>112</v>
      </c>
    </row>
    <row r="19" spans="1:15">
      <c r="A19" s="8" t="s">
        <v>25</v>
      </c>
      <c r="B19" s="9"/>
      <c r="C19" s="9"/>
      <c r="D19" s="9"/>
      <c r="E19" s="9"/>
      <c r="K19" t="str">
        <f>A2</f>
        <v>הליכוד</v>
      </c>
      <c r="L19">
        <f>IF($K19=0,0,VLOOKUP($K19,$A$19:$E$39,2,0))</f>
        <v>22</v>
      </c>
      <c r="M19">
        <f>IF($K19=0,0,VLOOKUP($K19,$A$19:$E$39,3,0))</f>
        <v>1</v>
      </c>
      <c r="N19">
        <f>IF($K19=0,0,VLOOKUP($K19,$A$19:$E$39,4,0))</f>
        <v>5</v>
      </c>
      <c r="O19">
        <f>IF($K19=0,0,VLOOKUP($K19,$A$19:$E$39,5,0))</f>
        <v>6</v>
      </c>
    </row>
    <row r="20" spans="1:15">
      <c r="A20" s="8" t="s">
        <v>21</v>
      </c>
      <c r="B20" s="9">
        <v>3</v>
      </c>
      <c r="C20" s="9"/>
      <c r="D20" s="9"/>
      <c r="E20" s="9"/>
      <c r="K20" t="str">
        <f>A28</f>
        <v>יהדות התורה</v>
      </c>
      <c r="L20">
        <f t="shared" ref="L20:L37" si="0">IF($K20=0,0,VLOOKUP($K20,$A$19:$E$39,2,0))</f>
        <v>8</v>
      </c>
      <c r="M20">
        <f t="shared" ref="M20:M37" si="1">IF($K20=0,0,VLOOKUP($K20,$A$19:$E$39,3,0))</f>
        <v>0</v>
      </c>
      <c r="N20">
        <f t="shared" ref="N20:N37" si="2">IF($K20=0,0,VLOOKUP($K20,$A$19:$E$39,4,0))</f>
        <v>1</v>
      </c>
      <c r="O20">
        <f t="shared" ref="O20:O37" si="3">IF($K20=0,0,VLOOKUP($K20,$A$19:$E$39,5,0))</f>
        <v>1</v>
      </c>
    </row>
    <row r="21" spans="1:15">
      <c r="A21" s="8" t="s">
        <v>39</v>
      </c>
      <c r="B21" s="9"/>
      <c r="C21" s="9"/>
      <c r="D21" s="9"/>
      <c r="E21" s="9"/>
      <c r="K21" t="str">
        <f>A30</f>
        <v>ישראל ביתנו</v>
      </c>
      <c r="L21">
        <f t="shared" si="0"/>
        <v>9</v>
      </c>
      <c r="M21">
        <f t="shared" si="1"/>
        <v>1</v>
      </c>
      <c r="N21">
        <f t="shared" si="2"/>
        <v>1</v>
      </c>
      <c r="O21">
        <f t="shared" si="3"/>
        <v>2</v>
      </c>
    </row>
    <row r="22" spans="1:15">
      <c r="A22" s="8" t="s">
        <v>18</v>
      </c>
      <c r="B22" s="9">
        <v>16</v>
      </c>
      <c r="C22" s="9"/>
      <c r="D22" s="9">
        <v>3</v>
      </c>
      <c r="E22" s="9">
        <v>2</v>
      </c>
      <c r="K22" t="str">
        <f>A22</f>
        <v>הבית היהודי</v>
      </c>
      <c r="L22">
        <f t="shared" si="0"/>
        <v>16</v>
      </c>
      <c r="M22">
        <f t="shared" si="1"/>
        <v>0</v>
      </c>
      <c r="N22">
        <f t="shared" si="2"/>
        <v>3</v>
      </c>
      <c r="O22">
        <f t="shared" si="3"/>
        <v>2</v>
      </c>
    </row>
    <row r="23" spans="1:15">
      <c r="A23" s="8" t="s">
        <v>52</v>
      </c>
      <c r="B23" s="9">
        <v>22</v>
      </c>
      <c r="C23" s="9">
        <v>1</v>
      </c>
      <c r="D23" s="9">
        <v>5</v>
      </c>
      <c r="E23" s="9">
        <v>6</v>
      </c>
      <c r="L23">
        <f t="shared" si="0"/>
        <v>0</v>
      </c>
      <c r="M23">
        <f t="shared" si="1"/>
        <v>0</v>
      </c>
      <c r="N23">
        <f t="shared" si="2"/>
        <v>0</v>
      </c>
      <c r="O23">
        <f t="shared" si="3"/>
        <v>0</v>
      </c>
    </row>
    <row r="24" spans="1:15">
      <c r="A24" s="8" t="s">
        <v>14</v>
      </c>
      <c r="B24" s="9">
        <v>15</v>
      </c>
      <c r="C24" s="9">
        <v>1</v>
      </c>
      <c r="D24" s="9">
        <v>3</v>
      </c>
      <c r="E24" s="9">
        <v>4</v>
      </c>
      <c r="K24" t="str">
        <f>A31</f>
        <v>כחלון משה</v>
      </c>
      <c r="L24">
        <f t="shared" si="0"/>
        <v>10</v>
      </c>
      <c r="M24">
        <f t="shared" si="1"/>
        <v>1</v>
      </c>
      <c r="N24">
        <f t="shared" si="2"/>
        <v>1</v>
      </c>
      <c r="O24">
        <f t="shared" si="3"/>
        <v>1</v>
      </c>
    </row>
    <row r="25" spans="1:15">
      <c r="A25" s="8" t="s">
        <v>9</v>
      </c>
      <c r="B25" s="9">
        <v>3</v>
      </c>
      <c r="C25" s="9"/>
      <c r="D25" s="9">
        <v>1</v>
      </c>
      <c r="E25" s="9">
        <v>1</v>
      </c>
      <c r="K25" t="str">
        <f>A38</f>
        <v>ש"ס</v>
      </c>
      <c r="L25">
        <f t="shared" si="0"/>
        <v>7</v>
      </c>
      <c r="M25">
        <f t="shared" si="1"/>
        <v>0</v>
      </c>
      <c r="N25">
        <f t="shared" si="2"/>
        <v>1</v>
      </c>
      <c r="O25">
        <f t="shared" si="3"/>
        <v>2</v>
      </c>
    </row>
    <row r="26" spans="1:15">
      <c r="A26" s="8" t="s">
        <v>51</v>
      </c>
      <c r="B26" s="9">
        <v>5</v>
      </c>
      <c r="C26" s="9"/>
      <c r="D26" s="9"/>
      <c r="E26" s="9"/>
      <c r="L26">
        <f t="shared" si="0"/>
        <v>0</v>
      </c>
      <c r="M26">
        <f t="shared" si="1"/>
        <v>0</v>
      </c>
      <c r="N26">
        <f t="shared" si="2"/>
        <v>0</v>
      </c>
      <c r="O26">
        <f t="shared" si="3"/>
        <v>0</v>
      </c>
    </row>
    <row r="27" spans="1:15">
      <c r="A27" s="8" t="s">
        <v>22</v>
      </c>
      <c r="B27" s="9"/>
      <c r="C27" s="9"/>
      <c r="D27" s="9"/>
      <c r="E27" s="9"/>
      <c r="L27">
        <f t="shared" si="0"/>
        <v>0</v>
      </c>
      <c r="M27">
        <f t="shared" si="1"/>
        <v>0</v>
      </c>
      <c r="N27">
        <f t="shared" si="2"/>
        <v>0</v>
      </c>
      <c r="O27">
        <f t="shared" si="3"/>
        <v>0</v>
      </c>
    </row>
    <row r="28" spans="1:15">
      <c r="A28" s="8" t="s">
        <v>19</v>
      </c>
      <c r="B28" s="9">
        <v>8</v>
      </c>
      <c r="C28" s="9"/>
      <c r="D28" s="9">
        <v>1</v>
      </c>
      <c r="E28" s="9">
        <v>1</v>
      </c>
      <c r="L28">
        <f t="shared" si="0"/>
        <v>0</v>
      </c>
      <c r="M28">
        <f t="shared" si="1"/>
        <v>0</v>
      </c>
      <c r="N28">
        <f t="shared" si="2"/>
        <v>0</v>
      </c>
      <c r="O28">
        <f t="shared" si="3"/>
        <v>0</v>
      </c>
    </row>
    <row r="29" spans="1:15">
      <c r="A29" s="8" t="s">
        <v>41</v>
      </c>
      <c r="B29" s="9">
        <v>9</v>
      </c>
      <c r="C29" s="9">
        <v>1</v>
      </c>
      <c r="D29" s="9">
        <v>3</v>
      </c>
      <c r="E29" s="9">
        <v>3</v>
      </c>
      <c r="L29">
        <f t="shared" si="0"/>
        <v>0</v>
      </c>
      <c r="M29">
        <f t="shared" si="1"/>
        <v>0</v>
      </c>
      <c r="N29">
        <f t="shared" si="2"/>
        <v>0</v>
      </c>
      <c r="O29">
        <f t="shared" si="3"/>
        <v>0</v>
      </c>
    </row>
    <row r="30" spans="1:15">
      <c r="A30" s="8" t="s">
        <v>10</v>
      </c>
      <c r="B30" s="9">
        <v>9</v>
      </c>
      <c r="C30" s="9">
        <v>1</v>
      </c>
      <c r="D30" s="9">
        <v>1</v>
      </c>
      <c r="E30" s="9">
        <v>2</v>
      </c>
      <c r="L30">
        <f t="shared" si="0"/>
        <v>0</v>
      </c>
      <c r="M30">
        <f t="shared" si="1"/>
        <v>0</v>
      </c>
      <c r="N30">
        <f t="shared" si="2"/>
        <v>0</v>
      </c>
      <c r="O30">
        <f t="shared" si="3"/>
        <v>0</v>
      </c>
    </row>
    <row r="31" spans="1:15">
      <c r="A31" s="8" t="s">
        <v>38</v>
      </c>
      <c r="B31" s="9">
        <v>10</v>
      </c>
      <c r="C31" s="9">
        <v>1</v>
      </c>
      <c r="D31" s="9">
        <v>1</v>
      </c>
      <c r="E31" s="9">
        <v>1</v>
      </c>
      <c r="L31">
        <f t="shared" si="0"/>
        <v>0</v>
      </c>
      <c r="M31">
        <f t="shared" si="1"/>
        <v>0</v>
      </c>
      <c r="N31">
        <f t="shared" si="2"/>
        <v>0</v>
      </c>
      <c r="O31">
        <f t="shared" si="3"/>
        <v>0</v>
      </c>
    </row>
    <row r="32" spans="1:15">
      <c r="A32" s="8" t="s">
        <v>13</v>
      </c>
      <c r="B32" s="9">
        <v>9</v>
      </c>
      <c r="C32" s="9"/>
      <c r="D32" s="9">
        <v>1</v>
      </c>
      <c r="E32" s="9">
        <v>1</v>
      </c>
      <c r="L32">
        <f t="shared" si="0"/>
        <v>0</v>
      </c>
      <c r="M32">
        <f t="shared" si="1"/>
        <v>0</v>
      </c>
      <c r="N32">
        <f t="shared" si="2"/>
        <v>0</v>
      </c>
      <c r="O32">
        <f t="shared" si="3"/>
        <v>0</v>
      </c>
    </row>
    <row r="33" spans="1:15">
      <c r="A33" s="8" t="s">
        <v>24</v>
      </c>
      <c r="B33" s="9"/>
      <c r="C33" s="9"/>
      <c r="D33" s="9"/>
      <c r="E33" s="9"/>
      <c r="L33">
        <f t="shared" si="0"/>
        <v>0</v>
      </c>
      <c r="M33">
        <f t="shared" si="1"/>
        <v>0</v>
      </c>
      <c r="N33">
        <f t="shared" si="2"/>
        <v>0</v>
      </c>
      <c r="O33">
        <f t="shared" si="3"/>
        <v>0</v>
      </c>
    </row>
    <row r="34" spans="1:15">
      <c r="A34" s="8" t="s">
        <v>20</v>
      </c>
      <c r="B34" s="9"/>
      <c r="C34" s="9"/>
      <c r="D34" s="9"/>
      <c r="E34" s="9"/>
      <c r="L34">
        <f t="shared" si="0"/>
        <v>0</v>
      </c>
      <c r="M34">
        <f t="shared" si="1"/>
        <v>0</v>
      </c>
      <c r="N34">
        <f t="shared" si="2"/>
        <v>0</v>
      </c>
      <c r="O34">
        <f t="shared" si="3"/>
        <v>0</v>
      </c>
    </row>
    <row r="35" spans="1:15">
      <c r="A35" s="8" t="s">
        <v>23</v>
      </c>
      <c r="B35" s="9"/>
      <c r="C35" s="9"/>
      <c r="D35" s="9"/>
      <c r="E35" s="9"/>
      <c r="L35">
        <f t="shared" si="0"/>
        <v>0</v>
      </c>
      <c r="M35">
        <f t="shared" si="1"/>
        <v>0</v>
      </c>
      <c r="N35">
        <f t="shared" si="2"/>
        <v>0</v>
      </c>
      <c r="O35">
        <f t="shared" si="3"/>
        <v>0</v>
      </c>
    </row>
    <row r="36" spans="1:15">
      <c r="A36" s="8" t="s">
        <v>15</v>
      </c>
      <c r="B36" s="9"/>
      <c r="C36" s="9"/>
      <c r="D36" s="9">
        <v>1</v>
      </c>
      <c r="E36" s="9">
        <v>0</v>
      </c>
      <c r="L36">
        <f t="shared" si="0"/>
        <v>0</v>
      </c>
      <c r="M36">
        <f t="shared" si="1"/>
        <v>0</v>
      </c>
      <c r="N36">
        <f t="shared" si="2"/>
        <v>0</v>
      </c>
      <c r="O36">
        <f t="shared" si="3"/>
        <v>0</v>
      </c>
    </row>
    <row r="37" spans="1:15">
      <c r="A37" s="8" t="s">
        <v>26</v>
      </c>
      <c r="B37" s="9">
        <v>4</v>
      </c>
      <c r="C37" s="9"/>
      <c r="D37" s="9"/>
      <c r="E37" s="9"/>
      <c r="L37">
        <f t="shared" si="0"/>
        <v>0</v>
      </c>
      <c r="M37">
        <f t="shared" si="1"/>
        <v>0</v>
      </c>
      <c r="N37">
        <f t="shared" si="2"/>
        <v>0</v>
      </c>
      <c r="O37">
        <f t="shared" si="3"/>
        <v>0</v>
      </c>
    </row>
    <row r="38" spans="1:15" ht="15.75" thickBot="1">
      <c r="A38" s="8" t="s">
        <v>16</v>
      </c>
      <c r="B38" s="9">
        <v>7</v>
      </c>
      <c r="C38" s="9"/>
      <c r="D38" s="9">
        <v>1</v>
      </c>
      <c r="E38" s="9">
        <v>2</v>
      </c>
      <c r="L38" s="10">
        <f>SUM(L19:L37)</f>
        <v>72</v>
      </c>
      <c r="M38" s="10">
        <f>SUM(M19:M37)</f>
        <v>3</v>
      </c>
      <c r="N38" s="10">
        <f>SUM(N19:N37)</f>
        <v>12</v>
      </c>
      <c r="O38" s="10">
        <f>SUM(O19:O37)</f>
        <v>14</v>
      </c>
    </row>
    <row r="39" spans="1:15" ht="15.75" thickTop="1">
      <c r="A39" s="8" t="s">
        <v>53</v>
      </c>
      <c r="B39" s="9"/>
      <c r="C39" s="9"/>
      <c r="D39" s="9"/>
      <c r="E39" s="9"/>
      <c r="K39" t="s">
        <v>113</v>
      </c>
      <c r="L39">
        <v>60</v>
      </c>
    </row>
    <row r="40" spans="1:15">
      <c r="A40" s="8" t="s">
        <v>54</v>
      </c>
      <c r="B40" s="9">
        <v>120</v>
      </c>
      <c r="C40" s="9">
        <v>5</v>
      </c>
      <c r="D40" s="9">
        <v>21</v>
      </c>
      <c r="E40" s="9">
        <v>23</v>
      </c>
      <c r="K40" t="s">
        <v>114</v>
      </c>
      <c r="M40">
        <f>כללי!D58</f>
        <v>3</v>
      </c>
      <c r="N40">
        <f>כללי!E58</f>
        <v>10</v>
      </c>
      <c r="O40">
        <f>כללי!F58+כללי!G58</f>
        <v>14</v>
      </c>
    </row>
    <row r="43" spans="1:15">
      <c r="L43">
        <f>IF(L38&gt;75,2,IF(L38&gt;=60,1,0))</f>
        <v>1</v>
      </c>
      <c r="M43">
        <f>IF(M38&lt;=3,1,0)</f>
        <v>1</v>
      </c>
      <c r="N43">
        <f>IF(N38&lt;=10,1,0)</f>
        <v>0</v>
      </c>
      <c r="O43">
        <f>IF(O38&lt;=14,1,0)</f>
        <v>1</v>
      </c>
    </row>
    <row r="45" spans="1:15">
      <c r="L45" s="2" t="str">
        <f>IF(AND(L43=2,M43=1,N43=1,O43=1),"אתה מלך ישראל",IF(AND(L43=1,M43=1,N43=1,O43=1),"אתה ראש ממשלת ישראל","אכזבת את בוחרך"))</f>
        <v>אכזבת את בוחרך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כללי!$B$15:$B$17</xm:f>
          </x14:formula1>
          <xm:sqref>A4</xm:sqref>
        </x14:dataValidation>
        <x14:dataValidation type="list" showInputMessage="1" showErrorMessage="1">
          <x14:formula1>
            <xm:f>כללי!$B$21:$B$41</xm:f>
          </x14:formula1>
          <xm:sqref>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גיליון5</vt:lpstr>
      <vt:lpstr>גיליון6</vt:lpstr>
      <vt:lpstr>כללי</vt:lpstr>
      <vt:lpstr>אופ' 2 סוג 2</vt:lpstr>
      <vt:lpstr>גיליון1</vt:lpstr>
    </vt:vector>
  </TitlesOfParts>
  <Company>PricewaterhouseCoopers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Motty Porshian</dc:creator>
  <cp:lastModifiedBy>Shani Raba</cp:lastModifiedBy>
  <dcterms:created xsi:type="dcterms:W3CDTF">2014-12-07T07:54:28Z</dcterms:created>
  <dcterms:modified xsi:type="dcterms:W3CDTF">2014-12-17T00:45:20Z</dcterms:modified>
</cp:coreProperties>
</file>