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https://d.docs.live.net/4ea42cc9669760dd/Desktop/data science  skill-lync/EXCEL/excel project internet/excel project youtube chandoo/"/>
    </mc:Choice>
  </mc:AlternateContent>
  <xr:revisionPtr revIDLastSave="545" documentId="14_{41FCF910-EA50-4A0F-B1B1-2D1EDAF35F77}" xr6:coauthVersionLast="47" xr6:coauthVersionMax="47" xr10:uidLastSave="{74320B50-99C2-4651-A118-1AB58D80CC33}"/>
  <bookViews>
    <workbookView minimized="1" xWindow="24888" yWindow="1908" windowWidth="17280" windowHeight="8880" tabRatio="748" firstSheet="12" activeTab="12" xr2:uid="{26D4546B-D2A1-4444-8EAF-A6228F96F0C1}"/>
  </bookViews>
  <sheets>
    <sheet name="nz_staff" sheetId="6" r:id="rId1"/>
    <sheet name="Indian_staff" sheetId="7" r:id="rId2"/>
    <sheet name="All_Staff" sheetId="8" r:id="rId3"/>
    <sheet name="Data1" sheetId="3" r:id="rId4"/>
    <sheet name="India_Staff" sheetId="4" r:id="rId5"/>
    <sheet name="3.Information Find" sheetId="9" r:id="rId6"/>
    <sheet name="Male Fem Pivot table " sheetId="10" r:id="rId7"/>
    <sheet name="Salary spread " sheetId="11" r:id="rId8"/>
    <sheet name="salary spred pivot" sheetId="12" r:id="rId9"/>
    <sheet name="Sheet1" sheetId="13" r:id="rId10"/>
    <sheet name="Sheet2" sheetId="14" r:id="rId11"/>
    <sheet name="Sheet4" sheetId="16" r:id="rId12"/>
    <sheet name="Dashboard" sheetId="15" r:id="rId13"/>
  </sheets>
  <definedNames>
    <definedName name="_xlchart.v1.0" hidden="1">All_Staff!$F$1</definedName>
    <definedName name="_xlchart.v1.1" hidden="1">All_Staff!$F$2:$F$184</definedName>
    <definedName name="_xlchart.v1.2" hidden="1">All_Staff!$F$1</definedName>
    <definedName name="_xlchart.v1.3" hidden="1">All_Staff!$F$2:$F$184</definedName>
    <definedName name="ExternalData_1" localSheetId="2" hidden="1">All_Staff!$A$1:$H$184</definedName>
    <definedName name="ExternalData_1" localSheetId="1" hidden="1">Indian_staff!$A$1:$H$93</definedName>
    <definedName name="ExternalData_2" localSheetId="0" hidden="1">nz_staff!$A$1:$H$92</definedName>
    <definedName name="Slicer_Country">#N/A</definedName>
  </definedNames>
  <calcPr calcId="191029"/>
  <pivotCaches>
    <pivotCache cacheId="0"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 i="15" l="1"/>
  <c r="K3" i="15"/>
  <c r="M3" i="15" s="1"/>
  <c r="G3" i="15"/>
  <c r="E3" i="15"/>
  <c r="C3" i="15"/>
  <c r="O13" i="14"/>
  <c r="O14" i="14"/>
  <c r="O15" i="14"/>
  <c r="O16" i="14"/>
  <c r="O17" i="14"/>
  <c r="O18" i="14"/>
  <c r="O19" i="14"/>
  <c r="O20" i="14"/>
  <c r="O21" i="14"/>
  <c r="O22" i="14"/>
  <c r="O23" i="14"/>
  <c r="O24" i="14"/>
  <c r="O25" i="14"/>
  <c r="O26" i="14"/>
  <c r="O27" i="14"/>
  <c r="O28" i="14"/>
  <c r="O29" i="14"/>
  <c r="O30" i="14"/>
  <c r="O31" i="14"/>
  <c r="O32" i="14"/>
  <c r="O33" i="14"/>
  <c r="O34" i="14"/>
  <c r="O35" i="14"/>
  <c r="O36" i="14"/>
  <c r="O37" i="14"/>
  <c r="O38" i="14"/>
  <c r="O39" i="14"/>
  <c r="O40" i="14"/>
  <c r="O41" i="14"/>
  <c r="O42" i="14"/>
  <c r="O43" i="14"/>
  <c r="O44" i="14"/>
  <c r="O45" i="14"/>
  <c r="O46" i="14"/>
  <c r="O47" i="14"/>
  <c r="O48" i="14"/>
  <c r="O49" i="14"/>
  <c r="O50" i="14"/>
  <c r="O51" i="14"/>
  <c r="O52" i="14"/>
  <c r="O6" i="14"/>
  <c r="O7" i="14"/>
  <c r="O8" i="14"/>
  <c r="O9" i="14"/>
  <c r="O10" i="14"/>
  <c r="O11" i="14"/>
  <c r="O12" i="14"/>
  <c r="O5" i="14"/>
  <c r="N6" i="14"/>
  <c r="N7" i="14"/>
  <c r="N8" i="14"/>
  <c r="N9" i="14"/>
  <c r="N10" i="14"/>
  <c r="N11" i="14"/>
  <c r="N12" i="14"/>
  <c r="N13" i="14"/>
  <c r="N14" i="14"/>
  <c r="N15" i="14"/>
  <c r="N16" i="14"/>
  <c r="N17" i="14"/>
  <c r="N18" i="14"/>
  <c r="N19" i="14"/>
  <c r="N20" i="14"/>
  <c r="N21" i="14"/>
  <c r="N22" i="14"/>
  <c r="N23" i="14"/>
  <c r="N24" i="14"/>
  <c r="N25" i="14"/>
  <c r="N26" i="14"/>
  <c r="N27" i="14"/>
  <c r="N28" i="14"/>
  <c r="N29" i="14"/>
  <c r="N30" i="14"/>
  <c r="N31" i="14"/>
  <c r="N32" i="14"/>
  <c r="N33" i="14"/>
  <c r="N34" i="14"/>
  <c r="N35" i="14"/>
  <c r="N36" i="14"/>
  <c r="N37" i="14"/>
  <c r="N38" i="14"/>
  <c r="N39" i="14"/>
  <c r="N40" i="14"/>
  <c r="N41" i="14"/>
  <c r="N42" i="14"/>
  <c r="N43" i="14"/>
  <c r="N44" i="14"/>
  <c r="N45" i="14"/>
  <c r="N46" i="14"/>
  <c r="N47" i="14"/>
  <c r="N48" i="14"/>
  <c r="N49" i="14"/>
  <c r="N50" i="14"/>
  <c r="N51" i="14"/>
  <c r="N52" i="14"/>
  <c r="N5" i="14"/>
  <c r="L5" i="14" a="1"/>
  <c r="L5" i="14" s="1"/>
  <c r="M5" i="14" s="1" a="1"/>
  <c r="M5" i="14" s="1"/>
  <c r="K2" i="8"/>
  <c r="K3" i="8"/>
  <c r="K4" i="8"/>
  <c r="K5" i="8"/>
  <c r="K6" i="8"/>
  <c r="K7" i="8"/>
  <c r="K8" i="8"/>
  <c r="K9" i="8"/>
  <c r="K10" i="8"/>
  <c r="K11" i="8"/>
  <c r="K12" i="8"/>
  <c r="K13" i="8"/>
  <c r="K14" i="8"/>
  <c r="K15" i="8"/>
  <c r="K16" i="8"/>
  <c r="K17" i="8"/>
  <c r="K18" i="8"/>
  <c r="K19" i="8"/>
  <c r="K20" i="8"/>
  <c r="K21" i="8"/>
  <c r="K22" i="8"/>
  <c r="K23" i="8"/>
  <c r="K24" i="8"/>
  <c r="K25" i="8"/>
  <c r="K26"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65" i="8"/>
  <c r="K66" i="8"/>
  <c r="K67" i="8"/>
  <c r="K68" i="8"/>
  <c r="K69" i="8"/>
  <c r="K70" i="8"/>
  <c r="K71" i="8"/>
  <c r="K72" i="8"/>
  <c r="K73" i="8"/>
  <c r="K74" i="8"/>
  <c r="K75" i="8"/>
  <c r="K76" i="8"/>
  <c r="K77" i="8"/>
  <c r="K78" i="8"/>
  <c r="K79" i="8"/>
  <c r="K80" i="8"/>
  <c r="K81" i="8"/>
  <c r="K82" i="8"/>
  <c r="K83" i="8"/>
  <c r="K84" i="8"/>
  <c r="K85" i="8"/>
  <c r="K86" i="8"/>
  <c r="K87" i="8"/>
  <c r="K88" i="8"/>
  <c r="K89" i="8"/>
  <c r="K90" i="8"/>
  <c r="K91" i="8"/>
  <c r="K92" i="8"/>
  <c r="K93" i="8"/>
  <c r="K94" i="8"/>
  <c r="K95" i="8"/>
  <c r="K96" i="8"/>
  <c r="K97" i="8"/>
  <c r="K98" i="8"/>
  <c r="K99" i="8"/>
  <c r="K100" i="8"/>
  <c r="K101" i="8"/>
  <c r="K102" i="8"/>
  <c r="K103" i="8"/>
  <c r="K104" i="8"/>
  <c r="K105" i="8"/>
  <c r="K106" i="8"/>
  <c r="K107" i="8"/>
  <c r="K108" i="8"/>
  <c r="K109" i="8"/>
  <c r="K110" i="8"/>
  <c r="K111" i="8"/>
  <c r="K112" i="8"/>
  <c r="K113" i="8"/>
  <c r="K114" i="8"/>
  <c r="K115" i="8"/>
  <c r="K116" i="8"/>
  <c r="K117" i="8"/>
  <c r="K118" i="8"/>
  <c r="K119" i="8"/>
  <c r="K120" i="8"/>
  <c r="K121" i="8"/>
  <c r="K122" i="8"/>
  <c r="K123" i="8"/>
  <c r="K124" i="8"/>
  <c r="K125" i="8"/>
  <c r="K126" i="8"/>
  <c r="K127" i="8"/>
  <c r="K128" i="8"/>
  <c r="K129" i="8"/>
  <c r="K130" i="8"/>
  <c r="K131" i="8"/>
  <c r="K132" i="8"/>
  <c r="K133" i="8"/>
  <c r="K134" i="8"/>
  <c r="K135" i="8"/>
  <c r="K136" i="8"/>
  <c r="K137" i="8"/>
  <c r="K138" i="8"/>
  <c r="K139" i="8"/>
  <c r="K140" i="8"/>
  <c r="K141" i="8"/>
  <c r="K142" i="8"/>
  <c r="K143" i="8"/>
  <c r="K144" i="8"/>
  <c r="K145" i="8"/>
  <c r="K146" i="8"/>
  <c r="K147" i="8"/>
  <c r="K148" i="8"/>
  <c r="K149" i="8"/>
  <c r="K150" i="8"/>
  <c r="K151" i="8"/>
  <c r="K152" i="8"/>
  <c r="K153" i="8"/>
  <c r="K154" i="8"/>
  <c r="K155" i="8"/>
  <c r="K156" i="8"/>
  <c r="K157" i="8"/>
  <c r="K158" i="8"/>
  <c r="K159" i="8"/>
  <c r="K160" i="8"/>
  <c r="K161" i="8"/>
  <c r="K162" i="8"/>
  <c r="K163" i="8"/>
  <c r="K164" i="8"/>
  <c r="K165" i="8"/>
  <c r="K166" i="8"/>
  <c r="K167" i="8"/>
  <c r="K168" i="8"/>
  <c r="K169" i="8"/>
  <c r="K170" i="8"/>
  <c r="K171" i="8"/>
  <c r="K172" i="8"/>
  <c r="K173" i="8"/>
  <c r="K174" i="8"/>
  <c r="K175" i="8"/>
  <c r="K176" i="8"/>
  <c r="K177" i="8"/>
  <c r="K178" i="8"/>
  <c r="K179" i="8"/>
  <c r="K180" i="8"/>
  <c r="K181" i="8"/>
  <c r="K182" i="8"/>
  <c r="K183" i="8"/>
  <c r="K184" i="8"/>
  <c r="I2" i="8"/>
  <c r="J2" i="8" s="1"/>
  <c r="C6" i="9"/>
  <c r="M32" i="8"/>
  <c r="N9" i="8"/>
  <c r="N6" i="8"/>
  <c r="I3" i="8"/>
  <c r="J3" i="8" s="1"/>
  <c r="I4" i="8"/>
  <c r="J4" i="8" s="1"/>
  <c r="I5" i="8"/>
  <c r="J5" i="8" s="1"/>
  <c r="I6" i="8"/>
  <c r="J6" i="8" s="1"/>
  <c r="I7" i="8"/>
  <c r="J7" i="8" s="1"/>
  <c r="I8" i="8"/>
  <c r="J8" i="8" s="1"/>
  <c r="I9" i="8"/>
  <c r="J9" i="8" s="1"/>
  <c r="I10" i="8"/>
  <c r="J10" i="8" s="1"/>
  <c r="I11" i="8"/>
  <c r="J11" i="8" s="1"/>
  <c r="I12" i="8"/>
  <c r="J12" i="8" s="1"/>
  <c r="I13" i="8"/>
  <c r="J13" i="8" s="1"/>
  <c r="I14" i="8"/>
  <c r="J14" i="8" s="1"/>
  <c r="I15" i="8"/>
  <c r="J15" i="8" s="1"/>
  <c r="I16" i="8"/>
  <c r="J16" i="8" s="1"/>
  <c r="I17" i="8"/>
  <c r="J17" i="8" s="1"/>
  <c r="I18" i="8"/>
  <c r="J18" i="8" s="1"/>
  <c r="I19" i="8"/>
  <c r="J19" i="8" s="1"/>
  <c r="I20" i="8"/>
  <c r="J20" i="8" s="1"/>
  <c r="I21" i="8"/>
  <c r="J21" i="8" s="1"/>
  <c r="I22" i="8"/>
  <c r="J22" i="8" s="1"/>
  <c r="I23" i="8"/>
  <c r="J23" i="8" s="1"/>
  <c r="I24" i="8"/>
  <c r="J24" i="8" s="1"/>
  <c r="I25" i="8"/>
  <c r="J25" i="8" s="1"/>
  <c r="I26" i="8"/>
  <c r="J26" i="8" s="1"/>
  <c r="I27" i="8"/>
  <c r="M21" i="8" s="1" a="1"/>
  <c r="M21" i="8" s="1"/>
  <c r="I28" i="8"/>
  <c r="J28" i="8" s="1"/>
  <c r="I29" i="8"/>
  <c r="J29" i="8" s="1"/>
  <c r="I30" i="8"/>
  <c r="J30" i="8" s="1"/>
  <c r="I31" i="8"/>
  <c r="J31" i="8" s="1"/>
  <c r="I32" i="8"/>
  <c r="J32" i="8" s="1"/>
  <c r="I33" i="8"/>
  <c r="J33" i="8" s="1"/>
  <c r="I34" i="8"/>
  <c r="J34" i="8" s="1"/>
  <c r="I35" i="8"/>
  <c r="J35" i="8" s="1"/>
  <c r="I36" i="8"/>
  <c r="J36" i="8" s="1"/>
  <c r="I37" i="8"/>
  <c r="J37" i="8" s="1"/>
  <c r="I38" i="8"/>
  <c r="J38" i="8" s="1"/>
  <c r="I39" i="8"/>
  <c r="J39" i="8" s="1"/>
  <c r="I40" i="8"/>
  <c r="J40" i="8" s="1"/>
  <c r="I41" i="8"/>
  <c r="J41" i="8" s="1"/>
  <c r="I42" i="8"/>
  <c r="J42" i="8" s="1"/>
  <c r="I43" i="8"/>
  <c r="J43" i="8" s="1"/>
  <c r="I44" i="8"/>
  <c r="J44" i="8" s="1"/>
  <c r="I45" i="8"/>
  <c r="J45" i="8" s="1"/>
  <c r="I46" i="8"/>
  <c r="J46" i="8" s="1"/>
  <c r="I47" i="8"/>
  <c r="J47" i="8" s="1"/>
  <c r="I48" i="8"/>
  <c r="J48" i="8" s="1"/>
  <c r="I49" i="8"/>
  <c r="J49" i="8" s="1"/>
  <c r="I50" i="8"/>
  <c r="J50" i="8" s="1"/>
  <c r="I51" i="8"/>
  <c r="J51" i="8" s="1"/>
  <c r="I52" i="8"/>
  <c r="J52" i="8" s="1"/>
  <c r="I53" i="8"/>
  <c r="J53" i="8" s="1"/>
  <c r="I54" i="8"/>
  <c r="J54" i="8" s="1"/>
  <c r="I55" i="8"/>
  <c r="J55" i="8" s="1"/>
  <c r="I56" i="8"/>
  <c r="J56" i="8" s="1"/>
  <c r="I57" i="8"/>
  <c r="J57" i="8" s="1"/>
  <c r="I58" i="8"/>
  <c r="J58" i="8" s="1"/>
  <c r="I59" i="8"/>
  <c r="J59" i="8" s="1"/>
  <c r="I60" i="8"/>
  <c r="J60" i="8" s="1"/>
  <c r="I61" i="8"/>
  <c r="J61" i="8" s="1"/>
  <c r="I62" i="8"/>
  <c r="J62" i="8" s="1"/>
  <c r="I63" i="8"/>
  <c r="J63" i="8" s="1"/>
  <c r="I64" i="8"/>
  <c r="J64" i="8" s="1"/>
  <c r="I65" i="8"/>
  <c r="J65" i="8" s="1"/>
  <c r="I66" i="8"/>
  <c r="J66" i="8" s="1"/>
  <c r="I67" i="8"/>
  <c r="J67" i="8" s="1"/>
  <c r="I68" i="8"/>
  <c r="J68" i="8" s="1"/>
  <c r="I69" i="8"/>
  <c r="J69" i="8" s="1"/>
  <c r="I70" i="8"/>
  <c r="J70" i="8" s="1"/>
  <c r="I71" i="8"/>
  <c r="J71" i="8" s="1"/>
  <c r="I72" i="8"/>
  <c r="J72" i="8" s="1"/>
  <c r="I73" i="8"/>
  <c r="J73" i="8" s="1"/>
  <c r="I74" i="8"/>
  <c r="J74" i="8" s="1"/>
  <c r="I75" i="8"/>
  <c r="J75" i="8" s="1"/>
  <c r="I76" i="8"/>
  <c r="J76" i="8" s="1"/>
  <c r="I77" i="8"/>
  <c r="J77" i="8" s="1"/>
  <c r="I78" i="8"/>
  <c r="J78" i="8" s="1"/>
  <c r="I79" i="8"/>
  <c r="J79" i="8" s="1"/>
  <c r="I80" i="8"/>
  <c r="J80" i="8" s="1"/>
  <c r="I81" i="8"/>
  <c r="J81" i="8" s="1"/>
  <c r="I82" i="8"/>
  <c r="J82" i="8" s="1"/>
  <c r="I83" i="8"/>
  <c r="J83" i="8" s="1"/>
  <c r="I84" i="8"/>
  <c r="J84" i="8" s="1"/>
  <c r="I85" i="8"/>
  <c r="J85" i="8" s="1"/>
  <c r="I86" i="8"/>
  <c r="J86" i="8" s="1"/>
  <c r="I87" i="8"/>
  <c r="J87" i="8" s="1"/>
  <c r="I88" i="8"/>
  <c r="J88" i="8" s="1"/>
  <c r="I89" i="8"/>
  <c r="J89" i="8" s="1"/>
  <c r="I90" i="8"/>
  <c r="J90" i="8" s="1"/>
  <c r="I91" i="8"/>
  <c r="J91" i="8" s="1"/>
  <c r="I92" i="8"/>
  <c r="J92" i="8" s="1"/>
  <c r="I93" i="8"/>
  <c r="J93" i="8" s="1"/>
  <c r="I94" i="8"/>
  <c r="J94" i="8" s="1"/>
  <c r="I95" i="8"/>
  <c r="J95" i="8" s="1"/>
  <c r="I96" i="8"/>
  <c r="J96" i="8" s="1"/>
  <c r="I97" i="8"/>
  <c r="J97" i="8" s="1"/>
  <c r="I98" i="8"/>
  <c r="J98" i="8" s="1"/>
  <c r="I99" i="8"/>
  <c r="J99" i="8" s="1"/>
  <c r="I100" i="8"/>
  <c r="J100" i="8" s="1"/>
  <c r="I101" i="8"/>
  <c r="J101" i="8" s="1"/>
  <c r="I102" i="8"/>
  <c r="J102" i="8" s="1"/>
  <c r="I103" i="8"/>
  <c r="J103" i="8" s="1"/>
  <c r="I104" i="8"/>
  <c r="J104" i="8" s="1"/>
  <c r="I105" i="8"/>
  <c r="J105" i="8" s="1"/>
  <c r="I106" i="8"/>
  <c r="J106" i="8" s="1"/>
  <c r="I107" i="8"/>
  <c r="J107" i="8" s="1"/>
  <c r="I108" i="8"/>
  <c r="J108" i="8" s="1"/>
  <c r="I109" i="8"/>
  <c r="J109" i="8" s="1"/>
  <c r="I110" i="8"/>
  <c r="J110" i="8" s="1"/>
  <c r="I111" i="8"/>
  <c r="J111" i="8" s="1"/>
  <c r="I112" i="8"/>
  <c r="J112" i="8" s="1"/>
  <c r="I113" i="8"/>
  <c r="J113" i="8" s="1"/>
  <c r="I114" i="8"/>
  <c r="J114" i="8" s="1"/>
  <c r="I115" i="8"/>
  <c r="J115" i="8" s="1"/>
  <c r="I116" i="8"/>
  <c r="J116" i="8" s="1"/>
  <c r="I117" i="8"/>
  <c r="J117" i="8" s="1"/>
  <c r="I118" i="8"/>
  <c r="J118" i="8" s="1"/>
  <c r="I119" i="8"/>
  <c r="J119" i="8" s="1"/>
  <c r="I120" i="8"/>
  <c r="J120" i="8" s="1"/>
  <c r="I121" i="8"/>
  <c r="J121" i="8" s="1"/>
  <c r="I122" i="8"/>
  <c r="J122" i="8" s="1"/>
  <c r="I123" i="8"/>
  <c r="J123" i="8" s="1"/>
  <c r="I124" i="8"/>
  <c r="J124" i="8" s="1"/>
  <c r="I125" i="8"/>
  <c r="J125" i="8" s="1"/>
  <c r="I126" i="8"/>
  <c r="J126" i="8" s="1"/>
  <c r="I127" i="8"/>
  <c r="J127" i="8" s="1"/>
  <c r="I128" i="8"/>
  <c r="J128" i="8" s="1"/>
  <c r="I129" i="8"/>
  <c r="J129" i="8" s="1"/>
  <c r="I130" i="8"/>
  <c r="J130" i="8" s="1"/>
  <c r="I131" i="8"/>
  <c r="J131" i="8" s="1"/>
  <c r="I132" i="8"/>
  <c r="J132" i="8" s="1"/>
  <c r="I133" i="8"/>
  <c r="J133" i="8" s="1"/>
  <c r="I134" i="8"/>
  <c r="J134" i="8" s="1"/>
  <c r="I135" i="8"/>
  <c r="J135" i="8" s="1"/>
  <c r="I136" i="8"/>
  <c r="J136" i="8" s="1"/>
  <c r="I137" i="8"/>
  <c r="J137" i="8" s="1"/>
  <c r="I138" i="8"/>
  <c r="J138" i="8" s="1"/>
  <c r="I139" i="8"/>
  <c r="J139" i="8" s="1"/>
  <c r="I140" i="8"/>
  <c r="J140" i="8" s="1"/>
  <c r="I141" i="8"/>
  <c r="J141" i="8" s="1"/>
  <c r="I142" i="8"/>
  <c r="J142" i="8" s="1"/>
  <c r="I143" i="8"/>
  <c r="J143" i="8" s="1"/>
  <c r="I144" i="8"/>
  <c r="J144" i="8" s="1"/>
  <c r="I145" i="8"/>
  <c r="J145" i="8" s="1"/>
  <c r="I146" i="8"/>
  <c r="J146" i="8" s="1"/>
  <c r="I147" i="8"/>
  <c r="J147" i="8" s="1"/>
  <c r="I148" i="8"/>
  <c r="J148" i="8" s="1"/>
  <c r="I149" i="8"/>
  <c r="J149" i="8" s="1"/>
  <c r="I150" i="8"/>
  <c r="J150" i="8" s="1"/>
  <c r="I151" i="8"/>
  <c r="J151" i="8" s="1"/>
  <c r="I152" i="8"/>
  <c r="J152" i="8" s="1"/>
  <c r="I153" i="8"/>
  <c r="J153" i="8" s="1"/>
  <c r="I154" i="8"/>
  <c r="J154" i="8" s="1"/>
  <c r="I155" i="8"/>
  <c r="J155" i="8" s="1"/>
  <c r="I156" i="8"/>
  <c r="J156" i="8" s="1"/>
  <c r="I157" i="8"/>
  <c r="J157" i="8" s="1"/>
  <c r="I158" i="8"/>
  <c r="J158" i="8" s="1"/>
  <c r="I159" i="8"/>
  <c r="J159" i="8" s="1"/>
  <c r="I160" i="8"/>
  <c r="J160" i="8" s="1"/>
  <c r="I161" i="8"/>
  <c r="J161" i="8" s="1"/>
  <c r="I162" i="8"/>
  <c r="J162" i="8" s="1"/>
  <c r="I163" i="8"/>
  <c r="J163" i="8" s="1"/>
  <c r="I164" i="8"/>
  <c r="J164" i="8" s="1"/>
  <c r="I165" i="8"/>
  <c r="J165" i="8" s="1"/>
  <c r="I166" i="8"/>
  <c r="J166" i="8" s="1"/>
  <c r="I167" i="8"/>
  <c r="J167" i="8" s="1"/>
  <c r="I168" i="8"/>
  <c r="J168" i="8" s="1"/>
  <c r="I169" i="8"/>
  <c r="J169" i="8" s="1"/>
  <c r="I170" i="8"/>
  <c r="J170" i="8" s="1"/>
  <c r="I171" i="8"/>
  <c r="J171" i="8" s="1"/>
  <c r="I172" i="8"/>
  <c r="J172" i="8" s="1"/>
  <c r="I173" i="8"/>
  <c r="J173" i="8" s="1"/>
  <c r="I174" i="8"/>
  <c r="J174" i="8" s="1"/>
  <c r="I175" i="8"/>
  <c r="J175" i="8" s="1"/>
  <c r="I176" i="8"/>
  <c r="J176" i="8" s="1"/>
  <c r="I177" i="8"/>
  <c r="J177" i="8" s="1"/>
  <c r="I178" i="8"/>
  <c r="J178" i="8" s="1"/>
  <c r="I179" i="8"/>
  <c r="J179" i="8" s="1"/>
  <c r="I180" i="8"/>
  <c r="J180" i="8" s="1"/>
  <c r="I181" i="8"/>
  <c r="J181" i="8" s="1"/>
  <c r="I182" i="8"/>
  <c r="J182" i="8" s="1"/>
  <c r="I183" i="8"/>
  <c r="J183" i="8" s="1"/>
  <c r="I184" i="8"/>
  <c r="J184" i="8" s="1"/>
  <c r="O3" i="8"/>
  <c r="O2" i="8"/>
  <c r="N3" i="8"/>
  <c r="N2" i="8"/>
  <c r="N1" i="8"/>
  <c r="D105" i="3"/>
  <c r="F105" i="3"/>
  <c r="G105" i="3"/>
  <c r="J27" i="8" l="1"/>
  <c r="B9" i="9" a="1"/>
  <c r="B9" i="9" s="1"/>
  <c r="N23" i="8" a="1"/>
  <c r="N23" i="8" s="1"/>
  <c r="N7" i="8"/>
  <c r="N4"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0750331-7432-4E73-8589-E4DE46EC772A}" keepAlive="1" name="Query - All_Staff" description="Connection to the 'All_Staff' query in the workbook." type="5" refreshedVersion="8" background="1" saveData="1">
    <dbPr connection="Provider=Microsoft.Mashup.OleDb.1;Data Source=$Workbook$;Location=All_Staff;Extended Properties=&quot;&quot;" command="SELECT * FROM [All_Staff]"/>
  </connection>
  <connection id="2" xr16:uid="{65FF2829-2A76-40B6-B352-5BE1A80B50C6}" keepAlive="1" name="Query - Indian_staff" description="Connection to the 'Indian_staff' query in the workbook." type="5" refreshedVersion="8" background="1" saveData="1">
    <dbPr connection="Provider=Microsoft.Mashup.OleDb.1;Data Source=$Workbook$;Location=Indian_staff;Extended Properties=&quot;&quot;" command="SELECT * FROM [Indian_staff]"/>
  </connection>
  <connection id="3" xr16:uid="{D1D4B331-CB84-4A19-972C-F591E76710E6}" keepAlive="1" name="Query - nz_staff" description="Connection to the 'nz_staff' query in the workbook." type="5" refreshedVersion="8" background="1" saveData="1">
    <dbPr connection="Provider=Microsoft.Mashup.OleDb.1;Data Source=$Workbook$;Location=nz_staff;Extended Properties=&quot;&quot;" command="SELECT * FROM [nz_staff]"/>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<sst xmlns="http://schemas.openxmlformats.org/spreadsheetml/2006/main" count="2819" uniqueCount="260">
  <si>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</si>
  <si>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</si>
  <si>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</si>
  <si>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</si>
  <si>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</si>
  <si>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</si>
  <si>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</si>
  <si>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</si>
  <si>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</si>
  <si>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</si>
  <si>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</si>
  <si>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</si>
  <si>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</si>
  <si>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</si>
  <si>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</si>
  <si>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</si>
  <si>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</si>
  <si>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</si>
  <si>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</si>
  <si>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</si>
  <si>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</si>
  <si>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</si>
  <si>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</si>
  <si>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</si>
  <si>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</si>
  <si>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</si>
  <si>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</si>
  <si>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</si>
  <si>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</si>
  <si>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</si>
  <si>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</si>
  <si>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</si>
  <si>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</si>
  <si>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</si>
  <si>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</si>
  <si>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</si>
  <si>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</si>
  <si>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</si>
  <si>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</si>
  <si>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</si>
  <si>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</si>
  <si>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</si>
  <si>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</si>
  <si>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</si>
  <si>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</si>
  <si>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</si>
  <si>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</si>
  <si>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</si>
  <si>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</si>
  <si>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</si>
  <si>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</si>
  <si>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</si>
  <si>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</si>
  <si>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</si>
  <si>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</si>
  <si>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</si>
  <si>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</si>
  <si>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</si>
  <si>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</si>
  <si>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</si>
  <si>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</si>
  <si>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</si>
  <si>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</si>
  <si>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</si>
  <si>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</si>
  <si>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</si>
  <si>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</si>
  <si>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</si>
  <si>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</si>
  <si>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</si>
  <si>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</si>
  <si>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</si>
  <si>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</si>
  <si>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</si>
  <si>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</si>
  <si>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</si>
  <si>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</si>
  <si>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</si>
  <si>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</si>
  <si>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</si>
  <si>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</si>
  <si>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</si>
  <si>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</si>
  <si>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</si>
  <si>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</si>
  <si>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</si>
  <si>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</si>
  <si>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</si>
  <si>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</si>
  <si>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</si>
  <si>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</si>
  <si>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</si>
  <si>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</si>
  <si>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</si>
  <si>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</si>
  <si>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</si>
  <si>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</si>
  <si>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</si>
  <si>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</si>
  <si>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</si>
  <si>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</si>
  <si>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</si>
  <si>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</si>
  <si>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</si>
  <si>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</si>
  <si>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</si>
  <si>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</si>
  <si>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</si>
  <si>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</si>
  <si>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</si>
  <si>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</si>
  <si>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</si>
  <si>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</si>
  <si>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</si>
  <si>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</si>
  <si>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</si>
  <si>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</si>
  <si>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</si>
  <si>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</si>
  <si>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</si>
  <si>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</si>
  <si>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</si>
  <si>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</si>
  <si>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</si>
  <si>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</si>
  <si>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</si>
  <si>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</si>
  <si>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</si>
  <si>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</si>
  <si>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</si>
  <si>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</si>
  <si>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</si>
  <si>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</si>
  <si>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</si>
  <si>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</si>
  <si>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</si>
  <si>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</si>
  <si>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</si>
  <si>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</si>
  <si>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</si>
  <si>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</si>
  <si>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</si>
  <si>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</si>
  <si>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</si>
  <si>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</si>
  <si>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</si>
  <si>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</si>
  <si>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</si>
  <si>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</si>
  <si>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</si>
  <si>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</si>
  <si>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</si>
  <si>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</si>
  <si>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</si>
  <si>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</si>
  <si>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</si>
  <si>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</si>
  <si>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</si>
  <si>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</si>
  <si>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</si>
  <si>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</si>
  <si>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</si>
  <si>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</si>
  <si>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</si>
  <si>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</si>
  <si>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</si>
  <si>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</si>
  <si>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</si>
  <si>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</si>
  <si>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</si>
  <si>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</si>
  <si>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</si>
  <si>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</si>
  <si>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</si>
  <si>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</si>
  <si>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</si>
  <si>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</si>
  <si>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</si>
  <si>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</si>
  <si>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</si>
  <si>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</si>
  <si>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</si>
  <si>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</si>
  <si>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</si>
  <si>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</si>
  <si>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</si>
  <si>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</si>
  <si>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</si>
  <si>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</si>
  <si>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</si>
  <si>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</si>
  <si>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</si>
  <si>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</si>
  <si>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</si>
  <si>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</si>
  <si>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</si>
  <si>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</si>
  <si>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</si>
  <si>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</si>
  <si>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</si>
  <si>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</si>
  <si>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</si>
  <si>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</si>
  <si>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</si>
  <si>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</si>
  <si>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NZ</t>
  </si>
  <si>
    <t>INDIA</t>
  </si>
  <si>
    <t>other</t>
  </si>
  <si>
    <t>Count of employees</t>
  </si>
  <si>
    <t xml:space="preserve">Average Salary </t>
  </si>
  <si>
    <t>Female Ratio%</t>
  </si>
  <si>
    <t>Average Age</t>
  </si>
  <si>
    <t>Average Tenure</t>
  </si>
  <si>
    <t>Tenure</t>
  </si>
  <si>
    <t>Female Count</t>
  </si>
  <si>
    <t>Ratio %</t>
  </si>
  <si>
    <t>Ratio of 90,000$ &gt;</t>
  </si>
  <si>
    <t>XLOOKUP</t>
  </si>
  <si>
    <t>VLOOKUP</t>
  </si>
  <si>
    <t xml:space="preserve">Gender </t>
  </si>
  <si>
    <t xml:space="preserve">Rating </t>
  </si>
  <si>
    <t>Date of join</t>
  </si>
  <si>
    <t xml:space="preserve">Department </t>
  </si>
  <si>
    <t xml:space="preserve">Information Finder </t>
  </si>
  <si>
    <t>Information Finder</t>
  </si>
  <si>
    <t xml:space="preserve">Department Name </t>
  </si>
  <si>
    <t xml:space="preserve">Number of people </t>
  </si>
  <si>
    <t xml:space="preserve">Males vs Female </t>
  </si>
  <si>
    <t>Column Labels</t>
  </si>
  <si>
    <t>Grand Total</t>
  </si>
  <si>
    <t>Count of Name</t>
  </si>
  <si>
    <t>Average of Age</t>
  </si>
  <si>
    <t>Values</t>
  </si>
  <si>
    <t>Average of Salary</t>
  </si>
  <si>
    <t>Bonus</t>
  </si>
  <si>
    <t>Row Labels</t>
  </si>
  <si>
    <t>Rating as number</t>
  </si>
  <si>
    <t>2020</t>
  </si>
  <si>
    <t>May</t>
  </si>
  <si>
    <t>Jun</t>
  </si>
  <si>
    <t>Jul</t>
  </si>
  <si>
    <t>Aug</t>
  </si>
  <si>
    <t>Sep</t>
  </si>
  <si>
    <t>Oct</t>
  </si>
  <si>
    <t>Nov</t>
  </si>
  <si>
    <t>Dec</t>
  </si>
  <si>
    <t>2021</t>
  </si>
  <si>
    <t>Jan</t>
  </si>
  <si>
    <t>Feb</t>
  </si>
  <si>
    <t>Mar</t>
  </si>
  <si>
    <t>Apr</t>
  </si>
  <si>
    <t>2022</t>
  </si>
  <si>
    <t>2023</t>
  </si>
  <si>
    <t>Month</t>
  </si>
  <si>
    <t>Headcount</t>
  </si>
  <si>
    <t>Running Total</t>
  </si>
  <si>
    <t xml:space="preserve">Head count by Department </t>
  </si>
  <si>
    <t>New Zealand</t>
  </si>
  <si>
    <t>India</t>
  </si>
  <si>
    <t>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</si>
</sst>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 ;_-[$$-409]* \-#,##0.00\ ;_-[$$-409]* &quot;-&quot;??_ ;_-@_ "/>
    <numFmt numFmtId="165" formatCode="[$$-409]#,##0.00;[Red][$$-409]#,##0.00"/>
    <numFmt numFmtId="166" formatCode="[$$-409]#,##0;[Red][$$-409]#,##0"/>
  </numFmts>
  <fonts count="9" x14ac:knownFonts="1">
    <font>
      <sz val="11"/>
      <color theme="1"/>
      <name val="Calibri"/>
      <family val="2"/>
      <scheme val="minor"/>
    </font>
    <font>
      <sz val="11"/>
      <color theme="1"/>
      <name val="Calibri"/>
      <family val="2"/>
      <scheme val="minor"/>
    </font>
    <font>
      <sz val="22"/>
      <color theme="1"/>
      <name val="Calibri"/>
      <family val="2"/>
      <scheme val="minor"/>
    </font>
    <font>
      <b/>
      <sz val="36"/>
      <color theme="0"/>
      <name val="Calibri"/>
      <family val="2"/>
      <scheme val="minor"/>
    </font>
    <font>
      <b/>
      <sz val="28"/>
      <color theme="0"/>
      <name val="Calibri"/>
      <family val="2"/>
      <scheme val="minor"/>
    </font>
    <font>
      <b/>
      <sz val="24"/>
      <color theme="0"/>
      <name val="Calibri"/>
      <family val="2"/>
      <scheme val="minor"/>
    </font>
    <font>
      <b/>
      <sz val="18"/>
      <color theme="0"/>
      <name val="Calibri"/>
      <family val="2"/>
      <scheme val="minor"/>
    </font>
    <font>
      <b/>
      <sz val="18"/>
      <color theme="1"/>
      <name val="Calibri"/>
      <family val="2"/>
      <scheme val="minor"/>
    </font>
    <font>
      <b/>
      <sz val="20"/>
      <color theme="1"/>
      <name val="Calibri"/>
      <family val="2"/>
      <scheme val="minor"/>
    </font>
  </fonts>
  <fills count="9">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9" tint="0.79998168889431442"/>
        <bgColor theme="9" tint="0.79998168889431442"/>
      </patternFill>
    </fill>
    <fill>
      <patternFill patternType="solid">
        <fgColor rgb="FF00B0F0"/>
        <bgColor indexed="64"/>
      </patternFill>
    </fill>
    <fill>
      <patternFill patternType="solid">
        <fgColor rgb="FFFFC000"/>
        <bgColor indexed="64"/>
      </patternFill>
    </fill>
    <fill>
      <patternFill patternType="solid">
        <fgColor theme="0"/>
        <bgColor indexed="64"/>
      </patternFill>
    </fill>
    <fill>
      <patternFill patternType="solid">
        <fgColor theme="2" tint="-0.74999237037263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58">
    <xf numFmtId="0" fontId="0" fillId="0" borderId="0" xfId="0"/>
    <xf numFmtId="15" fontId="0" fillId="0" borderId="0" xfId="0" applyNumberFormat="1"/>
    <xf numFmtId="0" fontId="0" fillId="0" borderId="1" xfId="0" applyBorder="1"/>
    <xf numFmtId="15" fontId="0" fillId="0" borderId="1" xfId="0" applyNumberFormat="1" applyBorder="1"/>
    <xf numFmtId="0" fontId="0" fillId="0" borderId="3" xfId="0" applyBorder="1"/>
    <xf numFmtId="22" fontId="0" fillId="0" borderId="0" xfId="0" applyNumberFormat="1"/>
    <xf numFmtId="14" fontId="0" fillId="0" borderId="0" xfId="0" applyNumberFormat="1"/>
    <xf numFmtId="164" fontId="0" fillId="0" borderId="0" xfId="0" applyNumberFormat="1"/>
    <xf numFmtId="2" fontId="0" fillId="0" borderId="0" xfId="0" applyNumberFormat="1"/>
    <xf numFmtId="9" fontId="0" fillId="0" borderId="0" xfId="1" applyFont="1"/>
    <xf numFmtId="0" fontId="0" fillId="2" borderId="0" xfId="0" applyFill="1" applyAlignment="1">
      <alignment horizontal="center" vertical="center"/>
    </xf>
    <xf numFmtId="0" fontId="0" fillId="2" borderId="0" xfId="0" applyFill="1"/>
    <xf numFmtId="0" fontId="0" fillId="0" borderId="0" xfId="1" applyNumberFormat="1" applyFont="1"/>
    <xf numFmtId="0" fontId="0" fillId="3" borderId="4" xfId="0" applyFill="1" applyBorder="1"/>
    <xf numFmtId="0" fontId="0" fillId="0" borderId="1" xfId="0" applyBorder="1" applyAlignment="1">
      <alignment horizontal="left" vertical="center"/>
    </xf>
    <xf numFmtId="0" fontId="0" fillId="4" borderId="5" xfId="0" applyFill="1" applyBorder="1"/>
    <xf numFmtId="0" fontId="0" fillId="4" borderId="0" xfId="0" applyFill="1"/>
    <xf numFmtId="0" fontId="0" fillId="0" borderId="0" xfId="0" pivotButton="1"/>
    <xf numFmtId="0" fontId="0" fillId="0" borderId="0" xfId="0" applyAlignment="1">
      <alignment horizontal="left"/>
    </xf>
    <xf numFmtId="165" fontId="0" fillId="0" borderId="0" xfId="0" applyNumberFormat="1"/>
    <xf numFmtId="0" fontId="0" fillId="0" borderId="1" xfId="0" applyBorder="1" applyAlignment="1">
      <alignment horizontal="left"/>
    </xf>
    <xf numFmtId="0" fontId="0" fillId="0" borderId="0" xfId="0" applyAlignment="1">
      <alignment horizontal="left" indent="1"/>
    </xf>
    <xf numFmtId="17" fontId="0" fillId="0" borderId="1" xfId="0" applyNumberFormat="1" applyBorder="1"/>
    <xf numFmtId="0" fontId="0" fillId="3" borderId="1" xfId="0" applyFill="1" applyBorder="1"/>
    <xf numFmtId="0" fontId="0" fillId="3" borderId="1" xfId="0" applyFill="1" applyBorder="1" applyAlignment="1">
      <alignment horizontal="center"/>
    </xf>
    <xf numFmtId="0" fontId="0" fillId="0" borderId="0" xfId="0" applyAlignment="1">
      <alignment horizontal="center"/>
    </xf>
    <xf numFmtId="0" fontId="0" fillId="0" borderId="1" xfId="0" applyBorder="1" applyAlignment="1">
      <alignment horizontal="center"/>
    </xf>
    <xf numFmtId="0" fontId="3" fillId="5" borderId="1" xfId="0" applyFont="1" applyFill="1" applyBorder="1" applyAlignment="1">
      <alignment horizontal="center" vertical="center"/>
    </xf>
    <xf numFmtId="9" fontId="4" fillId="5" borderId="1" xfId="0" applyNumberFormat="1" applyFont="1" applyFill="1" applyBorder="1" applyAlignment="1">
      <alignment horizontal="center" vertical="center"/>
    </xf>
    <xf numFmtId="166" fontId="5" fillId="5" borderId="1" xfId="0" applyNumberFormat="1" applyFont="1" applyFill="1" applyBorder="1" applyAlignment="1">
      <alignment horizontal="center" vertical="center"/>
    </xf>
    <xf numFmtId="0" fontId="3" fillId="6" borderId="1" xfId="0" applyFont="1" applyFill="1" applyBorder="1" applyAlignment="1">
      <alignment horizontal="center" vertical="center"/>
    </xf>
    <xf numFmtId="9" fontId="4" fillId="6" borderId="1" xfId="1" applyFont="1" applyFill="1" applyBorder="1" applyAlignment="1">
      <alignment horizontal="center" vertical="center"/>
    </xf>
    <xf numFmtId="166" fontId="6" fillId="6" borderId="1" xfId="0" applyNumberFormat="1" applyFont="1" applyFill="1" applyBorder="1" applyAlignment="1">
      <alignment horizontal="center" vertical="center"/>
    </xf>
    <xf numFmtId="0" fontId="0" fillId="7" borderId="0" xfId="0" applyFill="1"/>
    <xf numFmtId="0" fontId="3" fillId="7" borderId="6" xfId="0" applyFont="1" applyFill="1" applyBorder="1" applyAlignment="1">
      <alignment horizontal="center" vertical="center"/>
    </xf>
    <xf numFmtId="0" fontId="0" fillId="7" borderId="7" xfId="0" applyFill="1" applyBorder="1"/>
    <xf numFmtId="9" fontId="4" fillId="7" borderId="7" xfId="0" applyNumberFormat="1" applyFont="1" applyFill="1" applyBorder="1" applyAlignment="1">
      <alignment horizontal="center" vertical="center"/>
    </xf>
    <xf numFmtId="166" fontId="5" fillId="7" borderId="7" xfId="0" applyNumberFormat="1" applyFont="1" applyFill="1" applyBorder="1" applyAlignment="1">
      <alignment horizontal="center" vertical="center"/>
    </xf>
    <xf numFmtId="0" fontId="3" fillId="7" borderId="7" xfId="0" applyFont="1" applyFill="1" applyBorder="1" applyAlignment="1">
      <alignment horizontal="center" vertical="center"/>
    </xf>
    <xf numFmtId="9" fontId="4" fillId="7" borderId="7" xfId="1" applyFont="1" applyFill="1" applyBorder="1" applyAlignment="1">
      <alignment horizontal="center" vertical="center"/>
    </xf>
    <xf numFmtId="166" fontId="6" fillId="7" borderId="8" xfId="0" applyNumberFormat="1" applyFont="1" applyFill="1" applyBorder="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3" fillId="8" borderId="8" xfId="0" applyFont="1" applyFill="1" applyBorder="1" applyAlignment="1">
      <alignment horizontal="center" vertical="center"/>
    </xf>
    <xf numFmtId="0" fontId="3" fillId="8" borderId="11" xfId="0" applyFont="1" applyFill="1" applyBorder="1" applyAlignment="1">
      <alignment horizontal="center" vertical="center"/>
    </xf>
    <xf numFmtId="0" fontId="3" fillId="8" borderId="2" xfId="0" applyFont="1" applyFill="1" applyBorder="1" applyAlignment="1">
      <alignment horizontal="center" vertical="center"/>
    </xf>
    <xf numFmtId="0" fontId="3" fillId="8" borderId="12" xfId="0" applyFont="1" applyFill="1" applyBorder="1" applyAlignment="1">
      <alignment horizontal="center" vertical="center"/>
    </xf>
    <xf numFmtId="0" fontId="7" fillId="0" borderId="2" xfId="0" applyFont="1" applyBorder="1" applyAlignment="1">
      <alignment horizontal="center" vertical="center"/>
    </xf>
    <xf numFmtId="0" fontId="8" fillId="0" borderId="2" xfId="0" applyFont="1" applyBorder="1" applyAlignment="1">
      <alignment horizontal="center" vertical="center"/>
    </xf>
  </cellXfs>
  <cellStyles count="2">
    <cellStyle name="Normal" xfId="0" builtinId="0"/>
    <cellStyle name="Percent" xfId="1" builtinId="5"/>
  </cellStyles>
  <dxfs count="41">
    <dxf>
      <font>
        <color rgb="FF9C0006"/>
      </font>
      <fill>
        <patternFill>
          <bgColor rgb="FFFFC7CE"/>
        </patternFill>
      </fill>
    </dxf>
    <dxf>
      <numFmt numFmtId="165" formatCode="[$$-409]#,##0.00;[Red][$$-409]#,##0.00"/>
    </dxf>
    <dxf>
      <numFmt numFmtId="164" formatCode="_-[$$-409]* #,##0.00_ ;_-[$$-409]* \-#,##0.00\ ;_-[$$-409]* &quot;-&quot;??_ ;_-@_ "/>
    </dxf>
    <dxf>
      <alignment vertical="bottom"/>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20" formatCode="dd/mmm/yy"/>
    </dxf>
    <dxf>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numFmt numFmtId="0" formatCode="General"/>
    </dxf>
    <dxf>
      <numFmt numFmtId="0" formatCode="General"/>
    </dxf>
    <dxf>
      <numFmt numFmtId="2" formatCode="0.00"/>
    </dxf>
    <dxf>
      <numFmt numFmtId="165" formatCode="[$$-409]#,##0.00;[Red][$$-409]#,##0.00"/>
    </dxf>
    <dxf>
      <numFmt numFmtId="19" formatCode="dd/mm/yyyy"/>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Salary</a:t>
            </a:r>
            <a:r>
              <a:rPr lang="en-IN" baseline="0"/>
              <a:t> VS Rating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All_Staff!$F$2:$F$184</c:f>
              <c:numCache>
                <c:formatCode>[$$-409]#,##0.00;[Red][$$-409]#,##0.00</c:formatCode>
                <c:ptCount val="183"/>
                <c:pt idx="0">
                  <c:v>112780</c:v>
                </c:pt>
                <c:pt idx="1">
                  <c:v>70610</c:v>
                </c:pt>
                <c:pt idx="2">
                  <c:v>53240</c:v>
                </c:pt>
                <c:pt idx="3">
                  <c:v>115440</c:v>
                </c:pt>
                <c:pt idx="4">
                  <c:v>53540</c:v>
                </c:pt>
                <c:pt idx="5">
                  <c:v>112570</c:v>
                </c:pt>
                <c:pt idx="6">
                  <c:v>48530</c:v>
                </c:pt>
                <c:pt idx="7">
                  <c:v>62780</c:v>
                </c:pt>
                <c:pt idx="8">
                  <c:v>53870</c:v>
                </c:pt>
                <c:pt idx="9">
                  <c:v>119110</c:v>
                </c:pt>
                <c:pt idx="10">
                  <c:v>112110</c:v>
                </c:pt>
                <c:pt idx="11">
                  <c:v>65700</c:v>
                </c:pt>
                <c:pt idx="12">
                  <c:v>69070</c:v>
                </c:pt>
                <c:pt idx="13">
                  <c:v>107700</c:v>
                </c:pt>
                <c:pt idx="14">
                  <c:v>43840</c:v>
                </c:pt>
                <c:pt idx="15">
                  <c:v>99750</c:v>
                </c:pt>
                <c:pt idx="16">
                  <c:v>37920</c:v>
                </c:pt>
                <c:pt idx="17">
                  <c:v>57090</c:v>
                </c:pt>
                <c:pt idx="18">
                  <c:v>41980</c:v>
                </c:pt>
                <c:pt idx="19">
                  <c:v>75880</c:v>
                </c:pt>
                <c:pt idx="20">
                  <c:v>58940</c:v>
                </c:pt>
                <c:pt idx="21">
                  <c:v>67910</c:v>
                </c:pt>
                <c:pt idx="22">
                  <c:v>58100</c:v>
                </c:pt>
                <c:pt idx="23">
                  <c:v>48980</c:v>
                </c:pt>
                <c:pt idx="24">
                  <c:v>64000</c:v>
                </c:pt>
                <c:pt idx="25">
                  <c:v>75000</c:v>
                </c:pt>
                <c:pt idx="26">
                  <c:v>87620</c:v>
                </c:pt>
                <c:pt idx="27">
                  <c:v>34980</c:v>
                </c:pt>
                <c:pt idx="28">
                  <c:v>75970</c:v>
                </c:pt>
                <c:pt idx="29">
                  <c:v>60130</c:v>
                </c:pt>
                <c:pt idx="30">
                  <c:v>75480</c:v>
                </c:pt>
                <c:pt idx="31">
                  <c:v>115920</c:v>
                </c:pt>
                <c:pt idx="32">
                  <c:v>78540</c:v>
                </c:pt>
                <c:pt idx="33">
                  <c:v>109190</c:v>
                </c:pt>
                <c:pt idx="34">
                  <c:v>49630</c:v>
                </c:pt>
                <c:pt idx="35">
                  <c:v>99970</c:v>
                </c:pt>
                <c:pt idx="36">
                  <c:v>96140</c:v>
                </c:pt>
                <c:pt idx="37">
                  <c:v>103550</c:v>
                </c:pt>
                <c:pt idx="38">
                  <c:v>48950</c:v>
                </c:pt>
                <c:pt idx="39">
                  <c:v>52610</c:v>
                </c:pt>
                <c:pt idx="40">
                  <c:v>78390</c:v>
                </c:pt>
                <c:pt idx="41">
                  <c:v>86570</c:v>
                </c:pt>
                <c:pt idx="42">
                  <c:v>83750</c:v>
                </c:pt>
                <c:pt idx="43">
                  <c:v>92450</c:v>
                </c:pt>
                <c:pt idx="44">
                  <c:v>112650</c:v>
                </c:pt>
                <c:pt idx="45">
                  <c:v>79570</c:v>
                </c:pt>
                <c:pt idx="46">
                  <c:v>68900</c:v>
                </c:pt>
                <c:pt idx="47">
                  <c:v>80700</c:v>
                </c:pt>
                <c:pt idx="48">
                  <c:v>58960</c:v>
                </c:pt>
                <c:pt idx="49">
                  <c:v>118840</c:v>
                </c:pt>
                <c:pt idx="50">
                  <c:v>48170</c:v>
                </c:pt>
                <c:pt idx="51">
                  <c:v>45510</c:v>
                </c:pt>
                <c:pt idx="52">
                  <c:v>114890</c:v>
                </c:pt>
                <c:pt idx="53">
                  <c:v>69710</c:v>
                </c:pt>
                <c:pt idx="54">
                  <c:v>71380</c:v>
                </c:pt>
                <c:pt idx="55">
                  <c:v>109160</c:v>
                </c:pt>
                <c:pt idx="56">
                  <c:v>113280</c:v>
                </c:pt>
                <c:pt idx="57">
                  <c:v>69120</c:v>
                </c:pt>
                <c:pt idx="58">
                  <c:v>118100</c:v>
                </c:pt>
                <c:pt idx="59">
                  <c:v>76900</c:v>
                </c:pt>
                <c:pt idx="60">
                  <c:v>114870</c:v>
                </c:pt>
                <c:pt idx="61">
                  <c:v>91310</c:v>
                </c:pt>
                <c:pt idx="62">
                  <c:v>104770</c:v>
                </c:pt>
                <c:pt idx="63">
                  <c:v>54970</c:v>
                </c:pt>
                <c:pt idx="64">
                  <c:v>90700</c:v>
                </c:pt>
                <c:pt idx="65">
                  <c:v>56870</c:v>
                </c:pt>
                <c:pt idx="66">
                  <c:v>92700</c:v>
                </c:pt>
                <c:pt idx="67">
                  <c:v>65920</c:v>
                </c:pt>
                <c:pt idx="68">
                  <c:v>47360</c:v>
                </c:pt>
                <c:pt idx="69">
                  <c:v>60570</c:v>
                </c:pt>
                <c:pt idx="70">
                  <c:v>104120</c:v>
                </c:pt>
                <c:pt idx="71">
                  <c:v>88050</c:v>
                </c:pt>
                <c:pt idx="72">
                  <c:v>100420</c:v>
                </c:pt>
                <c:pt idx="73">
                  <c:v>114180</c:v>
                </c:pt>
                <c:pt idx="74">
                  <c:v>33920</c:v>
                </c:pt>
                <c:pt idx="75">
                  <c:v>106460</c:v>
                </c:pt>
                <c:pt idx="76">
                  <c:v>40400</c:v>
                </c:pt>
                <c:pt idx="77">
                  <c:v>91650</c:v>
                </c:pt>
                <c:pt idx="78">
                  <c:v>36040</c:v>
                </c:pt>
                <c:pt idx="79">
                  <c:v>104410</c:v>
                </c:pt>
                <c:pt idx="80">
                  <c:v>96800</c:v>
                </c:pt>
                <c:pt idx="81">
                  <c:v>85000</c:v>
                </c:pt>
                <c:pt idx="82">
                  <c:v>43510</c:v>
                </c:pt>
                <c:pt idx="83">
                  <c:v>59430</c:v>
                </c:pt>
                <c:pt idx="84">
                  <c:v>65360</c:v>
                </c:pt>
                <c:pt idx="85">
                  <c:v>41570</c:v>
                </c:pt>
                <c:pt idx="86">
                  <c:v>75280</c:v>
                </c:pt>
                <c:pt idx="87">
                  <c:v>74550</c:v>
                </c:pt>
                <c:pt idx="88">
                  <c:v>67950</c:v>
                </c:pt>
                <c:pt idx="89">
                  <c:v>70270</c:v>
                </c:pt>
                <c:pt idx="90">
                  <c:v>53540</c:v>
                </c:pt>
                <c:pt idx="91">
                  <c:v>112650</c:v>
                </c:pt>
                <c:pt idx="92">
                  <c:v>43840</c:v>
                </c:pt>
                <c:pt idx="93">
                  <c:v>103550</c:v>
                </c:pt>
                <c:pt idx="94">
                  <c:v>45510</c:v>
                </c:pt>
                <c:pt idx="95">
                  <c:v>115440</c:v>
                </c:pt>
                <c:pt idx="96">
                  <c:v>56870</c:v>
                </c:pt>
                <c:pt idx="97">
                  <c:v>92700</c:v>
                </c:pt>
                <c:pt idx="98">
                  <c:v>91310</c:v>
                </c:pt>
                <c:pt idx="99">
                  <c:v>74550</c:v>
                </c:pt>
                <c:pt idx="100">
                  <c:v>109190</c:v>
                </c:pt>
                <c:pt idx="101">
                  <c:v>104410</c:v>
                </c:pt>
                <c:pt idx="102">
                  <c:v>96800</c:v>
                </c:pt>
                <c:pt idx="103">
                  <c:v>48170</c:v>
                </c:pt>
                <c:pt idx="104">
                  <c:v>37920</c:v>
                </c:pt>
                <c:pt idx="105">
                  <c:v>112650</c:v>
                </c:pt>
                <c:pt idx="106">
                  <c:v>49630</c:v>
                </c:pt>
                <c:pt idx="107">
                  <c:v>118840</c:v>
                </c:pt>
                <c:pt idx="108">
                  <c:v>69710</c:v>
                </c:pt>
                <c:pt idx="109">
                  <c:v>79570</c:v>
                </c:pt>
                <c:pt idx="110">
                  <c:v>76900</c:v>
                </c:pt>
                <c:pt idx="111">
                  <c:v>54970</c:v>
                </c:pt>
                <c:pt idx="112">
                  <c:v>88050</c:v>
                </c:pt>
                <c:pt idx="113">
                  <c:v>36040</c:v>
                </c:pt>
                <c:pt idx="114">
                  <c:v>75000</c:v>
                </c:pt>
                <c:pt idx="115">
                  <c:v>40400</c:v>
                </c:pt>
                <c:pt idx="116">
                  <c:v>100420</c:v>
                </c:pt>
                <c:pt idx="117">
                  <c:v>58100</c:v>
                </c:pt>
                <c:pt idx="118">
                  <c:v>114870</c:v>
                </c:pt>
                <c:pt idx="119">
                  <c:v>41570</c:v>
                </c:pt>
                <c:pt idx="120">
                  <c:v>112570</c:v>
                </c:pt>
                <c:pt idx="121">
                  <c:v>47360</c:v>
                </c:pt>
                <c:pt idx="122">
                  <c:v>65920</c:v>
                </c:pt>
                <c:pt idx="123">
                  <c:v>99970</c:v>
                </c:pt>
                <c:pt idx="124">
                  <c:v>80700</c:v>
                </c:pt>
                <c:pt idx="125">
                  <c:v>52610</c:v>
                </c:pt>
                <c:pt idx="126">
                  <c:v>112110</c:v>
                </c:pt>
                <c:pt idx="127">
                  <c:v>119110</c:v>
                </c:pt>
                <c:pt idx="128">
                  <c:v>112780</c:v>
                </c:pt>
                <c:pt idx="129">
                  <c:v>114890</c:v>
                </c:pt>
                <c:pt idx="130">
                  <c:v>48980</c:v>
                </c:pt>
                <c:pt idx="131">
                  <c:v>75880</c:v>
                </c:pt>
                <c:pt idx="132">
                  <c:v>53240</c:v>
                </c:pt>
                <c:pt idx="133">
                  <c:v>85000</c:v>
                </c:pt>
                <c:pt idx="134">
                  <c:v>33920</c:v>
                </c:pt>
                <c:pt idx="135">
                  <c:v>75280</c:v>
                </c:pt>
                <c:pt idx="136">
                  <c:v>58940</c:v>
                </c:pt>
                <c:pt idx="137">
                  <c:v>104770</c:v>
                </c:pt>
                <c:pt idx="138">
                  <c:v>57090</c:v>
                </c:pt>
                <c:pt idx="139">
                  <c:v>91650</c:v>
                </c:pt>
                <c:pt idx="140">
                  <c:v>70270</c:v>
                </c:pt>
                <c:pt idx="141">
                  <c:v>75970</c:v>
                </c:pt>
                <c:pt idx="142">
                  <c:v>90700</c:v>
                </c:pt>
                <c:pt idx="143">
                  <c:v>60570</c:v>
                </c:pt>
                <c:pt idx="144">
                  <c:v>115920</c:v>
                </c:pt>
                <c:pt idx="145">
                  <c:v>65360</c:v>
                </c:pt>
                <c:pt idx="146">
                  <c:v>64000</c:v>
                </c:pt>
                <c:pt idx="147">
                  <c:v>92450</c:v>
                </c:pt>
                <c:pt idx="148">
                  <c:v>48950</c:v>
                </c:pt>
                <c:pt idx="149">
                  <c:v>83750</c:v>
                </c:pt>
                <c:pt idx="150">
                  <c:v>87620</c:v>
                </c:pt>
                <c:pt idx="151">
                  <c:v>68900</c:v>
                </c:pt>
                <c:pt idx="152">
                  <c:v>53540</c:v>
                </c:pt>
                <c:pt idx="153">
                  <c:v>43510</c:v>
                </c:pt>
                <c:pt idx="154">
                  <c:v>109160</c:v>
                </c:pt>
                <c:pt idx="155">
                  <c:v>99750</c:v>
                </c:pt>
                <c:pt idx="156">
                  <c:v>41980</c:v>
                </c:pt>
                <c:pt idx="157">
                  <c:v>71380</c:v>
                </c:pt>
                <c:pt idx="158">
                  <c:v>113280</c:v>
                </c:pt>
                <c:pt idx="159">
                  <c:v>86570</c:v>
                </c:pt>
                <c:pt idx="160">
                  <c:v>53540</c:v>
                </c:pt>
                <c:pt idx="161">
                  <c:v>69070</c:v>
                </c:pt>
                <c:pt idx="162">
                  <c:v>67910</c:v>
                </c:pt>
                <c:pt idx="163">
                  <c:v>69120</c:v>
                </c:pt>
                <c:pt idx="164">
                  <c:v>60130</c:v>
                </c:pt>
                <c:pt idx="165">
                  <c:v>106460</c:v>
                </c:pt>
                <c:pt idx="166">
                  <c:v>118100</c:v>
                </c:pt>
                <c:pt idx="167">
                  <c:v>78390</c:v>
                </c:pt>
                <c:pt idx="168">
                  <c:v>114180</c:v>
                </c:pt>
                <c:pt idx="169">
                  <c:v>104120</c:v>
                </c:pt>
                <c:pt idx="170">
                  <c:v>67950</c:v>
                </c:pt>
                <c:pt idx="171">
                  <c:v>34980</c:v>
                </c:pt>
                <c:pt idx="172">
                  <c:v>62780</c:v>
                </c:pt>
                <c:pt idx="173">
                  <c:v>107700</c:v>
                </c:pt>
                <c:pt idx="174">
                  <c:v>65700</c:v>
                </c:pt>
                <c:pt idx="175">
                  <c:v>75480</c:v>
                </c:pt>
                <c:pt idx="176">
                  <c:v>53870</c:v>
                </c:pt>
                <c:pt idx="177">
                  <c:v>78540</c:v>
                </c:pt>
                <c:pt idx="178">
                  <c:v>58960</c:v>
                </c:pt>
                <c:pt idx="179">
                  <c:v>70610</c:v>
                </c:pt>
                <c:pt idx="180">
                  <c:v>59430</c:v>
                </c:pt>
                <c:pt idx="181">
                  <c:v>48530</c:v>
                </c:pt>
                <c:pt idx="182">
                  <c:v>96140</c:v>
                </c:pt>
              </c:numCache>
            </c:numRef>
          </c:xVal>
          <c:yVal>
            <c:numRef>
              <c:f>All_Staff!$K$2:$K$184</c:f>
              <c:numCache>
                <c:formatCode>General</c:formatCode>
                <c:ptCount val="183"/>
                <c:pt idx="0">
                  <c:v>4</c:v>
                </c:pt>
                <c:pt idx="1">
                  <c:v>3</c:v>
                </c:pt>
                <c:pt idx="2">
                  <c:v>3</c:v>
                </c:pt>
                <c:pt idx="3">
                  <c:v>2</c:v>
                </c:pt>
                <c:pt idx="4">
                  <c:v>3</c:v>
                </c:pt>
                <c:pt idx="5">
                  <c:v>3</c:v>
                </c:pt>
                <c:pt idx="6">
                  <c:v>4</c:v>
                </c:pt>
                <c:pt idx="7">
                  <c:v>3</c:v>
                </c:pt>
                <c:pt idx="8">
                  <c:v>3</c:v>
                </c:pt>
                <c:pt idx="9">
                  <c:v>3</c:v>
                </c:pt>
                <c:pt idx="10">
                  <c:v>2</c:v>
                </c:pt>
                <c:pt idx="11">
                  <c:v>3</c:v>
                </c:pt>
                <c:pt idx="12">
                  <c:v>3</c:v>
                </c:pt>
                <c:pt idx="13">
                  <c:v>3</c:v>
                </c:pt>
                <c:pt idx="14">
                  <c:v>4</c:v>
                </c:pt>
                <c:pt idx="15">
                  <c:v>3</c:v>
                </c:pt>
                <c:pt idx="16">
                  <c:v>3</c:v>
                </c:pt>
                <c:pt idx="17">
                  <c:v>3</c:v>
                </c:pt>
                <c:pt idx="18">
                  <c:v>3</c:v>
                </c:pt>
                <c:pt idx="19">
                  <c:v>3</c:v>
                </c:pt>
                <c:pt idx="20">
                  <c:v>3</c:v>
                </c:pt>
                <c:pt idx="21">
                  <c:v>2</c:v>
                </c:pt>
                <c:pt idx="22">
                  <c:v>3</c:v>
                </c:pt>
                <c:pt idx="23">
                  <c:v>3</c:v>
                </c:pt>
                <c:pt idx="24">
                  <c:v>3</c:v>
                </c:pt>
                <c:pt idx="25">
                  <c:v>5</c:v>
                </c:pt>
                <c:pt idx="26">
                  <c:v>3</c:v>
                </c:pt>
                <c:pt idx="27">
                  <c:v>3</c:v>
                </c:pt>
                <c:pt idx="28">
                  <c:v>3</c:v>
                </c:pt>
                <c:pt idx="29">
                  <c:v>3</c:v>
                </c:pt>
                <c:pt idx="30">
                  <c:v>1</c:v>
                </c:pt>
                <c:pt idx="31">
                  <c:v>3</c:v>
                </c:pt>
                <c:pt idx="32">
                  <c:v>3</c:v>
                </c:pt>
                <c:pt idx="33">
                  <c:v>4</c:v>
                </c:pt>
                <c:pt idx="34">
                  <c:v>2</c:v>
                </c:pt>
                <c:pt idx="35">
                  <c:v>3</c:v>
                </c:pt>
                <c:pt idx="36">
                  <c:v>3</c:v>
                </c:pt>
                <c:pt idx="37">
                  <c:v>3</c:v>
                </c:pt>
                <c:pt idx="38">
                  <c:v>3</c:v>
                </c:pt>
                <c:pt idx="39">
                  <c:v>2</c:v>
                </c:pt>
                <c:pt idx="40">
                  <c:v>3</c:v>
                </c:pt>
                <c:pt idx="41">
                  <c:v>3</c:v>
                </c:pt>
                <c:pt idx="42">
                  <c:v>3</c:v>
                </c:pt>
                <c:pt idx="43">
                  <c:v>3</c:v>
                </c:pt>
                <c:pt idx="44">
                  <c:v>3</c:v>
                </c:pt>
                <c:pt idx="45">
                  <c:v>3</c:v>
                </c:pt>
                <c:pt idx="46">
                  <c:v>2</c:v>
                </c:pt>
                <c:pt idx="47">
                  <c:v>4</c:v>
                </c:pt>
                <c:pt idx="48">
                  <c:v>3</c:v>
                </c:pt>
                <c:pt idx="49">
                  <c:v>3</c:v>
                </c:pt>
                <c:pt idx="50">
                  <c:v>4</c:v>
                </c:pt>
                <c:pt idx="51">
                  <c:v>3</c:v>
                </c:pt>
                <c:pt idx="52">
                  <c:v>3</c:v>
                </c:pt>
                <c:pt idx="53">
                  <c:v>3</c:v>
                </c:pt>
                <c:pt idx="54">
                  <c:v>3</c:v>
                </c:pt>
                <c:pt idx="55">
                  <c:v>5</c:v>
                </c:pt>
                <c:pt idx="56">
                  <c:v>1</c:v>
                </c:pt>
                <c:pt idx="57">
                  <c:v>3</c:v>
                </c:pt>
                <c:pt idx="58">
                  <c:v>3</c:v>
                </c:pt>
                <c:pt idx="59">
                  <c:v>4</c:v>
                </c:pt>
                <c:pt idx="60">
                  <c:v>3</c:v>
                </c:pt>
                <c:pt idx="61">
                  <c:v>3</c:v>
                </c:pt>
                <c:pt idx="62">
                  <c:v>3</c:v>
                </c:pt>
                <c:pt idx="63">
                  <c:v>3</c:v>
                </c:pt>
                <c:pt idx="64">
                  <c:v>4</c:v>
                </c:pt>
                <c:pt idx="65">
                  <c:v>4</c:v>
                </c:pt>
                <c:pt idx="66">
                  <c:v>3</c:v>
                </c:pt>
                <c:pt idx="67">
                  <c:v>3</c:v>
                </c:pt>
                <c:pt idx="68">
                  <c:v>3</c:v>
                </c:pt>
                <c:pt idx="69">
                  <c:v>3</c:v>
                </c:pt>
                <c:pt idx="70">
                  <c:v>3</c:v>
                </c:pt>
                <c:pt idx="71">
                  <c:v>2</c:v>
                </c:pt>
                <c:pt idx="72">
                  <c:v>3</c:v>
                </c:pt>
                <c:pt idx="73">
                  <c:v>3</c:v>
                </c:pt>
                <c:pt idx="74">
                  <c:v>3</c:v>
                </c:pt>
                <c:pt idx="75">
                  <c:v>3</c:v>
                </c:pt>
                <c:pt idx="76">
                  <c:v>3</c:v>
                </c:pt>
                <c:pt idx="77">
                  <c:v>4</c:v>
                </c:pt>
                <c:pt idx="78">
                  <c:v>3</c:v>
                </c:pt>
                <c:pt idx="79">
                  <c:v>3</c:v>
                </c:pt>
                <c:pt idx="80">
                  <c:v>3</c:v>
                </c:pt>
                <c:pt idx="81">
                  <c:v>3</c:v>
                </c:pt>
                <c:pt idx="82">
                  <c:v>1</c:v>
                </c:pt>
                <c:pt idx="83">
                  <c:v>3</c:v>
                </c:pt>
                <c:pt idx="84">
                  <c:v>3</c:v>
                </c:pt>
                <c:pt idx="85">
                  <c:v>3</c:v>
                </c:pt>
                <c:pt idx="86">
                  <c:v>3</c:v>
                </c:pt>
                <c:pt idx="87">
                  <c:v>3</c:v>
                </c:pt>
                <c:pt idx="88">
                  <c:v>3</c:v>
                </c:pt>
                <c:pt idx="89">
                  <c:v>2</c:v>
                </c:pt>
                <c:pt idx="90">
                  <c:v>3</c:v>
                </c:pt>
                <c:pt idx="91">
                  <c:v>3</c:v>
                </c:pt>
                <c:pt idx="92">
                  <c:v>4</c:v>
                </c:pt>
                <c:pt idx="93">
                  <c:v>3</c:v>
                </c:pt>
                <c:pt idx="94">
                  <c:v>3</c:v>
                </c:pt>
                <c:pt idx="95">
                  <c:v>2</c:v>
                </c:pt>
                <c:pt idx="96">
                  <c:v>4</c:v>
                </c:pt>
                <c:pt idx="97">
                  <c:v>3</c:v>
                </c:pt>
                <c:pt idx="98">
                  <c:v>3</c:v>
                </c:pt>
                <c:pt idx="99">
                  <c:v>3</c:v>
                </c:pt>
                <c:pt idx="100">
                  <c:v>4</c:v>
                </c:pt>
                <c:pt idx="101">
                  <c:v>3</c:v>
                </c:pt>
                <c:pt idx="102">
                  <c:v>3</c:v>
                </c:pt>
                <c:pt idx="103">
                  <c:v>4</c:v>
                </c:pt>
                <c:pt idx="104">
                  <c:v>3</c:v>
                </c:pt>
                <c:pt idx="105">
                  <c:v>3</c:v>
                </c:pt>
                <c:pt idx="106">
                  <c:v>2</c:v>
                </c:pt>
                <c:pt idx="107">
                  <c:v>3</c:v>
                </c:pt>
                <c:pt idx="108">
                  <c:v>3</c:v>
                </c:pt>
                <c:pt idx="109">
                  <c:v>3</c:v>
                </c:pt>
                <c:pt idx="110">
                  <c:v>4</c:v>
                </c:pt>
                <c:pt idx="111">
                  <c:v>3</c:v>
                </c:pt>
                <c:pt idx="112">
                  <c:v>2</c:v>
                </c:pt>
                <c:pt idx="113">
                  <c:v>3</c:v>
                </c:pt>
                <c:pt idx="114">
                  <c:v>5</c:v>
                </c:pt>
                <c:pt idx="115">
                  <c:v>3</c:v>
                </c:pt>
                <c:pt idx="116">
                  <c:v>3</c:v>
                </c:pt>
                <c:pt idx="117">
                  <c:v>3</c:v>
                </c:pt>
                <c:pt idx="118">
                  <c:v>3</c:v>
                </c:pt>
                <c:pt idx="119">
                  <c:v>3</c:v>
                </c:pt>
                <c:pt idx="120">
                  <c:v>3</c:v>
                </c:pt>
                <c:pt idx="121">
                  <c:v>3</c:v>
                </c:pt>
                <c:pt idx="122">
                  <c:v>3</c:v>
                </c:pt>
                <c:pt idx="123">
                  <c:v>3</c:v>
                </c:pt>
                <c:pt idx="124">
                  <c:v>4</c:v>
                </c:pt>
                <c:pt idx="125">
                  <c:v>2</c:v>
                </c:pt>
                <c:pt idx="126">
                  <c:v>2</c:v>
                </c:pt>
                <c:pt idx="127">
                  <c:v>3</c:v>
                </c:pt>
                <c:pt idx="128">
                  <c:v>4</c:v>
                </c:pt>
                <c:pt idx="129">
                  <c:v>3</c:v>
                </c:pt>
                <c:pt idx="130">
                  <c:v>3</c:v>
                </c:pt>
                <c:pt idx="131">
                  <c:v>3</c:v>
                </c:pt>
                <c:pt idx="132">
                  <c:v>3</c:v>
                </c:pt>
                <c:pt idx="133">
                  <c:v>3</c:v>
                </c:pt>
                <c:pt idx="134">
                  <c:v>3</c:v>
                </c:pt>
                <c:pt idx="135">
                  <c:v>3</c:v>
                </c:pt>
                <c:pt idx="136">
                  <c:v>3</c:v>
                </c:pt>
                <c:pt idx="137">
                  <c:v>3</c:v>
                </c:pt>
                <c:pt idx="138">
                  <c:v>3</c:v>
                </c:pt>
                <c:pt idx="139">
                  <c:v>4</c:v>
                </c:pt>
                <c:pt idx="140">
                  <c:v>2</c:v>
                </c:pt>
                <c:pt idx="141">
                  <c:v>3</c:v>
                </c:pt>
                <c:pt idx="142">
                  <c:v>4</c:v>
                </c:pt>
                <c:pt idx="143">
                  <c:v>3</c:v>
                </c:pt>
                <c:pt idx="144">
                  <c:v>3</c:v>
                </c:pt>
                <c:pt idx="145">
                  <c:v>3</c:v>
                </c:pt>
                <c:pt idx="146">
                  <c:v>3</c:v>
                </c:pt>
                <c:pt idx="147">
                  <c:v>3</c:v>
                </c:pt>
                <c:pt idx="148">
                  <c:v>3</c:v>
                </c:pt>
                <c:pt idx="149">
                  <c:v>3</c:v>
                </c:pt>
                <c:pt idx="150">
                  <c:v>3</c:v>
                </c:pt>
                <c:pt idx="151">
                  <c:v>2</c:v>
                </c:pt>
                <c:pt idx="152">
                  <c:v>3</c:v>
                </c:pt>
                <c:pt idx="153">
                  <c:v>1</c:v>
                </c:pt>
                <c:pt idx="154">
                  <c:v>5</c:v>
                </c:pt>
                <c:pt idx="155">
                  <c:v>3</c:v>
                </c:pt>
                <c:pt idx="156">
                  <c:v>3</c:v>
                </c:pt>
                <c:pt idx="157">
                  <c:v>3</c:v>
                </c:pt>
                <c:pt idx="158">
                  <c:v>1</c:v>
                </c:pt>
                <c:pt idx="159">
                  <c:v>3</c:v>
                </c:pt>
                <c:pt idx="160">
                  <c:v>3</c:v>
                </c:pt>
                <c:pt idx="161">
                  <c:v>3</c:v>
                </c:pt>
                <c:pt idx="162">
                  <c:v>2</c:v>
                </c:pt>
                <c:pt idx="163">
                  <c:v>3</c:v>
                </c:pt>
                <c:pt idx="164">
                  <c:v>3</c:v>
                </c:pt>
                <c:pt idx="165">
                  <c:v>3</c:v>
                </c:pt>
                <c:pt idx="166">
                  <c:v>3</c:v>
                </c:pt>
                <c:pt idx="167">
                  <c:v>3</c:v>
                </c:pt>
                <c:pt idx="168">
                  <c:v>3</c:v>
                </c:pt>
                <c:pt idx="169">
                  <c:v>3</c:v>
                </c:pt>
                <c:pt idx="170">
                  <c:v>3</c:v>
                </c:pt>
                <c:pt idx="171">
                  <c:v>3</c:v>
                </c:pt>
                <c:pt idx="172">
                  <c:v>3</c:v>
                </c:pt>
                <c:pt idx="173">
                  <c:v>3</c:v>
                </c:pt>
                <c:pt idx="174">
                  <c:v>3</c:v>
                </c:pt>
                <c:pt idx="175">
                  <c:v>1</c:v>
                </c:pt>
                <c:pt idx="176">
                  <c:v>3</c:v>
                </c:pt>
                <c:pt idx="177">
                  <c:v>3</c:v>
                </c:pt>
                <c:pt idx="178">
                  <c:v>3</c:v>
                </c:pt>
                <c:pt idx="179">
                  <c:v>3</c:v>
                </c:pt>
                <c:pt idx="180">
                  <c:v>3</c:v>
                </c:pt>
                <c:pt idx="181">
                  <c:v>4</c:v>
                </c:pt>
                <c:pt idx="182">
                  <c:v>3</c:v>
                </c:pt>
              </c:numCache>
            </c:numRef>
          </c:yVal>
          <c:smooth val="0"/>
          <c:extLst>
            <c:ext xmlns:c16="http://schemas.microsoft.com/office/drawing/2014/chart" uri="{C3380CC4-5D6E-409C-BE32-E72D297353CC}">
              <c16:uniqueId val="{00000000-A948-4012-B0AC-22BDA74ED431}"/>
            </c:ext>
          </c:extLst>
        </c:ser>
        <c:dLbls>
          <c:showLegendKey val="0"/>
          <c:showVal val="0"/>
          <c:showCatName val="0"/>
          <c:showSerName val="0"/>
          <c:showPercent val="0"/>
          <c:showBubbleSize val="0"/>
        </c:dLbls>
        <c:axId val="1155250895"/>
        <c:axId val="1238032383"/>
      </c:scatterChart>
      <c:valAx>
        <c:axId val="1155250895"/>
        <c:scaling>
          <c:orientation val="minMax"/>
        </c:scaling>
        <c:delete val="0"/>
        <c:axPos val="b"/>
        <c:majorGridlines>
          <c:spPr>
            <a:ln w="9525" cap="flat" cmpd="sng" algn="ctr">
              <a:solidFill>
                <a:schemeClr val="tx1">
                  <a:lumMod val="15000"/>
                  <a:lumOff val="85000"/>
                </a:schemeClr>
              </a:solidFill>
              <a:round/>
            </a:ln>
            <a:effectLst/>
          </c:spPr>
        </c:majorGridlines>
        <c:numFmt formatCode="[$$-409]#,##0.00;[Red][$$-409]#,##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8032383"/>
        <c:crosses val="autoZero"/>
        <c:crossBetween val="midCat"/>
      </c:valAx>
      <c:valAx>
        <c:axId val="1238032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2508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data (blank data set ).xlsx]Sheet2!PivotTable1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Sheet2!$C$3</c:f>
              <c:strCache>
                <c:ptCount val="1"/>
                <c:pt idx="0">
                  <c:v>Total</c:v>
                </c:pt>
              </c:strCache>
            </c:strRef>
          </c:tx>
          <c:spPr>
            <a:ln w="28575" cap="rnd">
              <a:solidFill>
                <a:schemeClr val="accent1"/>
              </a:solidFill>
              <a:round/>
            </a:ln>
            <a:effectLst/>
          </c:spPr>
          <c:marker>
            <c:symbol val="none"/>
          </c:marker>
          <c:cat>
            <c:multiLvlStrRef>
              <c:f>Sheet2!$B$4:$B$38</c:f>
              <c:multiLvlStrCache>
                <c:ptCount val="31"/>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lvl>
                <c:lvl>
                  <c:pt idx="0">
                    <c:v>2020</c:v>
                  </c:pt>
                  <c:pt idx="8">
                    <c:v>2021</c:v>
                  </c:pt>
                  <c:pt idx="20">
                    <c:v>2022</c:v>
                  </c:pt>
                  <c:pt idx="30">
                    <c:v>2023</c:v>
                  </c:pt>
                </c:lvl>
              </c:multiLvlStrCache>
            </c:multiLvlStrRef>
          </c:cat>
          <c:val>
            <c:numRef>
              <c:f>Sheet2!$C$4:$C$38</c:f>
              <c:numCache>
                <c:formatCode>General</c:formatCode>
                <c:ptCount val="31"/>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#N/A</c:v>
                </c:pt>
              </c:numCache>
            </c:numRef>
          </c:val>
          <c:smooth val="0"/>
          <c:extLst>
            <c:ext xmlns:c16="http://schemas.microsoft.com/office/drawing/2014/chart" uri="{C3380CC4-5D6E-409C-BE32-E72D297353CC}">
              <c16:uniqueId val="{00000000-690D-4580-A6D7-B0CFEF82A164}"/>
            </c:ext>
          </c:extLst>
        </c:ser>
        <c:dLbls>
          <c:showLegendKey val="0"/>
          <c:showVal val="0"/>
          <c:showCatName val="0"/>
          <c:showSerName val="0"/>
          <c:showPercent val="0"/>
          <c:showBubbleSize val="0"/>
        </c:dLbls>
        <c:smooth val="0"/>
        <c:axId val="1251532879"/>
        <c:axId val="1238036703"/>
      </c:lineChart>
      <c:catAx>
        <c:axId val="1251532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8036703"/>
        <c:crosses val="autoZero"/>
        <c:auto val="1"/>
        <c:lblAlgn val="ctr"/>
        <c:lblOffset val="100"/>
        <c:noMultiLvlLbl val="0"/>
      </c:catAx>
      <c:valAx>
        <c:axId val="1238036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532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a:t>
            </a:r>
            <a:r>
              <a:rPr lang="en-IN" baseline="0"/>
              <a:t> &amp; Running total </a:t>
            </a:r>
          </a:p>
          <a:p>
            <a:pPr>
              <a:defRPr/>
            </a:pPr>
            <a:endParaRPr lang="en-IN"/>
          </a:p>
        </c:rich>
      </c:tx>
      <c:layout>
        <c:manualLayout>
          <c:xMode val="edge"/>
          <c:yMode val="edge"/>
          <c:x val="0.46267344706911645"/>
          <c:y val="9.259259259259258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Sheet2!$M$5:$M$52</c:f>
              <c:numCache>
                <c:formatCode>mmm\-yy</c:formatCode>
                <c:ptCount val="48"/>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pt idx="36">
                  <c:v>45047</c:v>
                </c:pt>
                <c:pt idx="37">
                  <c:v>45078</c:v>
                </c:pt>
                <c:pt idx="38">
                  <c:v>45108</c:v>
                </c:pt>
                <c:pt idx="39">
                  <c:v>45139</c:v>
                </c:pt>
                <c:pt idx="40">
                  <c:v>45170</c:v>
                </c:pt>
                <c:pt idx="41">
                  <c:v>45200</c:v>
                </c:pt>
                <c:pt idx="42">
                  <c:v>45231</c:v>
                </c:pt>
                <c:pt idx="43">
                  <c:v>45261</c:v>
                </c:pt>
                <c:pt idx="44">
                  <c:v>45292</c:v>
                </c:pt>
                <c:pt idx="45">
                  <c:v>45323</c:v>
                </c:pt>
                <c:pt idx="46">
                  <c:v>45352</c:v>
                </c:pt>
                <c:pt idx="47">
                  <c:v>45383</c:v>
                </c:pt>
              </c:numCache>
            </c:numRef>
          </c:cat>
          <c:val>
            <c:numRef>
              <c:f>Sheet2!$O$5:$O$52</c:f>
              <c:numCache>
                <c:formatCode>General</c:formatCode>
                <c:ptCount val="48"/>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pt idx="36">
                  <c:v>183</c:v>
                </c:pt>
                <c:pt idx="37">
                  <c:v>183</c:v>
                </c:pt>
                <c:pt idx="38">
                  <c:v>183</c:v>
                </c:pt>
                <c:pt idx="39">
                  <c:v>183</c:v>
                </c:pt>
                <c:pt idx="40">
                  <c:v>183</c:v>
                </c:pt>
                <c:pt idx="41">
                  <c:v>183</c:v>
                </c:pt>
                <c:pt idx="42">
                  <c:v>183</c:v>
                </c:pt>
                <c:pt idx="43">
                  <c:v>183</c:v>
                </c:pt>
                <c:pt idx="44">
                  <c:v>183</c:v>
                </c:pt>
                <c:pt idx="45">
                  <c:v>183</c:v>
                </c:pt>
                <c:pt idx="46">
                  <c:v>183</c:v>
                </c:pt>
                <c:pt idx="47">
                  <c:v>183</c:v>
                </c:pt>
              </c:numCache>
            </c:numRef>
          </c:val>
          <c:smooth val="0"/>
          <c:extLst>
            <c:ext xmlns:c16="http://schemas.microsoft.com/office/drawing/2014/chart" uri="{C3380CC4-5D6E-409C-BE32-E72D297353CC}">
              <c16:uniqueId val="{00000000-F1FE-4E92-830E-55246384183C}"/>
            </c:ext>
          </c:extLst>
        </c:ser>
        <c:dLbls>
          <c:showLegendKey val="0"/>
          <c:showVal val="0"/>
          <c:showCatName val="0"/>
          <c:showSerName val="0"/>
          <c:showPercent val="0"/>
          <c:showBubbleSize val="0"/>
        </c:dLbls>
        <c:marker val="1"/>
        <c:smooth val="0"/>
        <c:axId val="1043015392"/>
        <c:axId val="1038063792"/>
      </c:lineChart>
      <c:dateAx>
        <c:axId val="104301539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063792"/>
        <c:crosses val="autoZero"/>
        <c:auto val="1"/>
        <c:lblOffset val="100"/>
        <c:baseTimeUnit val="months"/>
      </c:dateAx>
      <c:valAx>
        <c:axId val="1038063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301539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data (blank data set ).xlsx]Sheet4!PivotTable1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Sheet4!$C$4</c:f>
              <c:strCache>
                <c:ptCount val="1"/>
                <c:pt idx="0">
                  <c:v>Total</c:v>
                </c:pt>
              </c:strCache>
            </c:strRef>
          </c:tx>
          <c:spPr>
            <a:solidFill>
              <a:schemeClr val="accent2"/>
            </a:solidFill>
            <a:ln>
              <a:solidFill>
                <a:schemeClr val="accent2"/>
              </a:solidFill>
            </a:ln>
            <a:effectLst/>
          </c:spPr>
          <c:invertIfNegative val="0"/>
          <c:cat>
            <c:strRef>
              <c:f>Sheet4!$B$5:$B$10</c:f>
              <c:strCache>
                <c:ptCount val="5"/>
                <c:pt idx="0">
                  <c:v>Procurement</c:v>
                </c:pt>
                <c:pt idx="1">
                  <c:v>Website</c:v>
                </c:pt>
                <c:pt idx="2">
                  <c:v>Finance</c:v>
                </c:pt>
                <c:pt idx="3">
                  <c:v>Sales</c:v>
                </c:pt>
                <c:pt idx="4">
                  <c:v>HR</c:v>
                </c:pt>
              </c:strCache>
            </c:strRef>
          </c:cat>
          <c:val>
            <c:numRef>
              <c:f>Sheet4!$C$5:$C$10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A17B-44C1-9907-F38D24450620}"/>
            </c:ext>
          </c:extLst>
        </c:ser>
        <c:dLbls>
          <c:showLegendKey val="0"/>
          <c:showVal val="0"/>
          <c:showCatName val="0"/>
          <c:showSerName val="0"/>
          <c:showPercent val="0"/>
          <c:showBubbleSize val="0"/>
        </c:dLbls>
        <c:gapWidth val="182"/>
        <c:axId val="41873519"/>
        <c:axId val="32364751"/>
      </c:barChart>
      <c:catAx>
        <c:axId val="418735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64751"/>
        <c:crosses val="autoZero"/>
        <c:auto val="1"/>
        <c:lblAlgn val="ctr"/>
        <c:lblOffset val="100"/>
        <c:noMultiLvlLbl val="0"/>
      </c:catAx>
      <c:valAx>
        <c:axId val="323647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73519"/>
        <c:crosses val="autoZero"/>
        <c:crossBetween val="between"/>
      </c:valAx>
      <c:spPr>
        <a:solidFill>
          <a:schemeClr val="bg1"/>
        </a:solidFill>
        <a:ln>
          <a:solidFill>
            <a:schemeClr val="accent2"/>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data (blank data set ).xlsx]Sheet4!PivotTable4</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Sheet4!$F$4</c:f>
              <c:strCache>
                <c:ptCount val="1"/>
                <c:pt idx="0">
                  <c:v>Total</c:v>
                </c:pt>
              </c:strCache>
            </c:strRef>
          </c:tx>
          <c:spPr>
            <a:solidFill>
              <a:schemeClr val="accent1"/>
            </a:solidFill>
            <a:ln>
              <a:noFill/>
            </a:ln>
            <a:effectLst/>
          </c:spPr>
          <c:invertIfNegative val="0"/>
          <c:cat>
            <c:strRef>
              <c:f>Sheet4!$E$5:$E$10</c:f>
              <c:strCache>
                <c:ptCount val="5"/>
                <c:pt idx="0">
                  <c:v>Website</c:v>
                </c:pt>
                <c:pt idx="1">
                  <c:v>Procurement</c:v>
                </c:pt>
                <c:pt idx="2">
                  <c:v>Finance</c:v>
                </c:pt>
                <c:pt idx="3">
                  <c:v>Sales</c:v>
                </c:pt>
                <c:pt idx="4">
                  <c:v>HR</c:v>
                </c:pt>
              </c:strCache>
            </c:strRef>
          </c:cat>
          <c:val>
            <c:numRef>
              <c:f>Sheet4!$F$5:$F$10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9BAF-4662-9CF3-794269E741EB}"/>
            </c:ext>
          </c:extLst>
        </c:ser>
        <c:dLbls>
          <c:showLegendKey val="0"/>
          <c:showVal val="0"/>
          <c:showCatName val="0"/>
          <c:showSerName val="0"/>
          <c:showPercent val="0"/>
          <c:showBubbleSize val="0"/>
        </c:dLbls>
        <c:gapWidth val="182"/>
        <c:axId val="246556527"/>
        <c:axId val="1334017071"/>
      </c:barChart>
      <c:catAx>
        <c:axId val="246556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017071"/>
        <c:crosses val="autoZero"/>
        <c:auto val="1"/>
        <c:lblAlgn val="ctr"/>
        <c:lblOffset val="100"/>
        <c:noMultiLvlLbl val="0"/>
      </c:catAx>
      <c:valAx>
        <c:axId val="1334017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556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data (blank data set ).xlsx]Sheet4!PivotTable4</c:name>
    <c:fmtId val="8"/>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Sheet4!$F$4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Sheet4!$E$5:$E$10</c:f>
              <c:strCache>
                <c:ptCount val="5"/>
                <c:pt idx="0">
                  <c:v>Website</c:v>
                </c:pt>
                <c:pt idx="1">
                  <c:v>Procurement</c:v>
                </c:pt>
                <c:pt idx="2">
                  <c:v>Finance</c:v>
                </c:pt>
                <c:pt idx="3">
                  <c:v>Sales</c:v>
                </c:pt>
                <c:pt idx="4">
                  <c:v>HR</c:v>
                </c:pt>
              </c:strCache>
            </c:strRef>
          </c:cat>
          <c:val>
            <c:numRef>
              <c:f>Sheet4!$F$5:$F$10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DB14-4C2E-A450-F6A77F75138D}"/>
            </c:ext>
          </c:extLst>
        </c:ser>
        <c:dLbls>
          <c:dLblPos val="outEnd"/>
          <c:showLegendKey val="0"/>
          <c:showVal val="1"/>
          <c:showCatName val="0"/>
          <c:showSerName val="0"/>
          <c:showPercent val="0"/>
          <c:showBubbleSize val="0"/>
        </c:dLbls>
        <c:gapWidth val="115"/>
        <c:overlap val="-20"/>
        <c:axId val="246556527"/>
        <c:axId val="1334017071"/>
      </c:barChart>
      <c:catAx>
        <c:axId val="24655652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4017071"/>
        <c:crosses val="autoZero"/>
        <c:auto val="1"/>
        <c:lblAlgn val="ctr"/>
        <c:lblOffset val="100"/>
        <c:noMultiLvlLbl val="0"/>
      </c:catAx>
      <c:valAx>
        <c:axId val="1334017071"/>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46556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 data (blank data set ).xlsx]Sheet4!PivotTable1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Total</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Sheet4!$C$4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Sheet4!$B$5:$B$10</c:f>
              <c:strCache>
                <c:ptCount val="5"/>
                <c:pt idx="0">
                  <c:v>Procurement</c:v>
                </c:pt>
                <c:pt idx="1">
                  <c:v>Website</c:v>
                </c:pt>
                <c:pt idx="2">
                  <c:v>Finance</c:v>
                </c:pt>
                <c:pt idx="3">
                  <c:v>Sales</c:v>
                </c:pt>
                <c:pt idx="4">
                  <c:v>HR</c:v>
                </c:pt>
              </c:strCache>
            </c:strRef>
          </c:cat>
          <c:val>
            <c:numRef>
              <c:f>Sheet4!$C$5:$C$10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1-C92A-49AB-83EB-A0DD78EF4E09}"/>
            </c:ext>
          </c:extLst>
        </c:ser>
        <c:dLbls>
          <c:showLegendKey val="0"/>
          <c:showVal val="0"/>
          <c:showCatName val="0"/>
          <c:showSerName val="0"/>
          <c:showPercent val="0"/>
          <c:showBubbleSize val="0"/>
        </c:dLbls>
        <c:gapWidth val="115"/>
        <c:overlap val="-20"/>
        <c:axId val="41873519"/>
        <c:axId val="32364751"/>
      </c:barChart>
      <c:catAx>
        <c:axId val="4187351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364751"/>
        <c:crosses val="autoZero"/>
        <c:auto val="1"/>
        <c:lblAlgn val="ctr"/>
        <c:lblOffset val="100"/>
        <c:noMultiLvlLbl val="0"/>
      </c:catAx>
      <c:valAx>
        <c:axId val="32364751"/>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873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Spread by $10k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by $10k </a:t>
          </a:r>
        </a:p>
      </cx:txPr>
    </cx:title>
    <cx:plotArea>
      <cx:plotAreaRegion>
        <cx:series layoutId="clusteredColumn" uniqueId="{572349CD-32BE-473A-B39D-C342CC0DEE45}">
          <cx:tx>
            <cx:txData>
              <cx:f>_xlchart.v1.2</cx:f>
              <cx:v>Salary</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a:p>
            <a:pPr algn="ctr" rtl="0">
              <a:defRPr/>
            </a:pPr>
            <a:r>
              <a:rPr lang="en-US" sz="1400" b="0" i="0" u="none" strike="noStrike" baseline="0">
                <a:solidFill>
                  <a:sysClr val="windowText" lastClr="000000">
                    <a:lumMod val="65000"/>
                    <a:lumOff val="35000"/>
                  </a:sysClr>
                </a:solidFill>
                <a:latin typeface="Calibri" panose="020F0502020204030204"/>
              </a:rPr>
              <a:t> </a:t>
            </a:r>
          </a:p>
        </cx:rich>
      </cx:tx>
    </cx:title>
    <cx:plotArea>
      <cx:plotAreaRegion>
        <cx:series layoutId="boxWhisker" uniqueId="{91E65C6F-DB41-4671-B0DA-E9F34A5A6650}">
          <cx:tx>
            <cx:txData>
              <cx:f>_xlchart.v1.0</cx:f>
              <cx:v>Salary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4</xdr:col>
      <xdr:colOff>320040</xdr:colOff>
      <xdr:row>3</xdr:row>
      <xdr:rowOff>152400</xdr:rowOff>
    </xdr:from>
    <xdr:to>
      <xdr:col>6</xdr:col>
      <xdr:colOff>502920</xdr:colOff>
      <xdr:row>17</xdr:row>
      <xdr:rowOff>59055</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38C1C76B-72FF-66DA-1DFD-0F90F06D7EB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863340" y="7010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60960</xdr:colOff>
      <xdr:row>0</xdr:row>
      <xdr:rowOff>53340</xdr:rowOff>
    </xdr:from>
    <xdr:to>
      <xdr:col>7</xdr:col>
      <xdr:colOff>364660</xdr:colOff>
      <xdr:row>15</xdr:row>
      <xdr:rowOff>3859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45E4B8B-676D-433A-858C-690E8E0B8AD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 y="53340"/>
              <a:ext cx="4570900" cy="269371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563880</xdr:colOff>
      <xdr:row>0</xdr:row>
      <xdr:rowOff>60960</xdr:rowOff>
    </xdr:from>
    <xdr:to>
      <xdr:col>13</xdr:col>
      <xdr:colOff>457200</xdr:colOff>
      <xdr:row>22</xdr:row>
      <xdr:rowOff>30480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5F44C299-8393-4DCD-A767-5503F470544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831080" y="60960"/>
              <a:ext cx="3550920" cy="39928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13</xdr:col>
      <xdr:colOff>68580</xdr:colOff>
      <xdr:row>19</xdr:row>
      <xdr:rowOff>99060</xdr:rowOff>
    </xdr:to>
    <xdr:graphicFrame macro="">
      <xdr:nvGraphicFramePr>
        <xdr:cNvPr id="3" name="Chart 2">
          <a:extLst>
            <a:ext uri="{FF2B5EF4-FFF2-40B4-BE49-F238E27FC236}">
              <a16:creationId xmlns:a16="http://schemas.microsoft.com/office/drawing/2014/main" id="{CA06D706-8B6C-42A5-BB24-2A334939B4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579120</xdr:colOff>
      <xdr:row>1</xdr:row>
      <xdr:rowOff>83820</xdr:rowOff>
    </xdr:from>
    <xdr:to>
      <xdr:col>9</xdr:col>
      <xdr:colOff>495300</xdr:colOff>
      <xdr:row>16</xdr:row>
      <xdr:rowOff>83820</xdr:rowOff>
    </xdr:to>
    <xdr:graphicFrame macro="">
      <xdr:nvGraphicFramePr>
        <xdr:cNvPr id="2" name="Chart 1">
          <a:extLst>
            <a:ext uri="{FF2B5EF4-FFF2-40B4-BE49-F238E27FC236}">
              <a16:creationId xmlns:a16="http://schemas.microsoft.com/office/drawing/2014/main" id="{C884567F-6BC3-A220-F530-32B5709AA7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198120</xdr:colOff>
      <xdr:row>6</xdr:row>
      <xdr:rowOff>175260</xdr:rowOff>
    </xdr:from>
    <xdr:to>
      <xdr:col>19</xdr:col>
      <xdr:colOff>754380</xdr:colOff>
      <xdr:row>21</xdr:row>
      <xdr:rowOff>175260</xdr:rowOff>
    </xdr:to>
    <xdr:graphicFrame macro="">
      <xdr:nvGraphicFramePr>
        <xdr:cNvPr id="3" name="Chart 2">
          <a:extLst>
            <a:ext uri="{FF2B5EF4-FFF2-40B4-BE49-F238E27FC236}">
              <a16:creationId xmlns:a16="http://schemas.microsoft.com/office/drawing/2014/main" id="{51D3ABE9-2B81-2F85-777C-B3C4E8E6BC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457200</xdr:colOff>
      <xdr:row>12</xdr:row>
      <xdr:rowOff>160020</xdr:rowOff>
    </xdr:from>
    <xdr:to>
      <xdr:col>5</xdr:col>
      <xdr:colOff>472440</xdr:colOff>
      <xdr:row>24</xdr:row>
      <xdr:rowOff>53340</xdr:rowOff>
    </xdr:to>
    <xdr:graphicFrame macro="">
      <xdr:nvGraphicFramePr>
        <xdr:cNvPr id="2" name="Chart 1">
          <a:extLst>
            <a:ext uri="{FF2B5EF4-FFF2-40B4-BE49-F238E27FC236}">
              <a16:creationId xmlns:a16="http://schemas.microsoft.com/office/drawing/2014/main" id="{F0322DCD-0FF9-3285-ACED-B39A339B19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845820</xdr:colOff>
      <xdr:row>12</xdr:row>
      <xdr:rowOff>167640</xdr:rowOff>
    </xdr:from>
    <xdr:to>
      <xdr:col>12</xdr:col>
      <xdr:colOff>76200</xdr:colOff>
      <xdr:row>24</xdr:row>
      <xdr:rowOff>60960</xdr:rowOff>
    </xdr:to>
    <xdr:graphicFrame macro="">
      <xdr:nvGraphicFramePr>
        <xdr:cNvPr id="3" name="Chart 2">
          <a:extLst>
            <a:ext uri="{FF2B5EF4-FFF2-40B4-BE49-F238E27FC236}">
              <a16:creationId xmlns:a16="http://schemas.microsoft.com/office/drawing/2014/main" id="{590CF1E7-C74B-D989-CF33-28D5064995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6</xdr:row>
      <xdr:rowOff>167640</xdr:rowOff>
    </xdr:from>
    <xdr:to>
      <xdr:col>7</xdr:col>
      <xdr:colOff>15240</xdr:colOff>
      <xdr:row>19</xdr:row>
      <xdr:rowOff>167640</xdr:rowOff>
    </xdr:to>
    <xdr:graphicFrame macro="">
      <xdr:nvGraphicFramePr>
        <xdr:cNvPr id="2" name="Chart 1">
          <a:extLst>
            <a:ext uri="{FF2B5EF4-FFF2-40B4-BE49-F238E27FC236}">
              <a16:creationId xmlns:a16="http://schemas.microsoft.com/office/drawing/2014/main" id="{C5BD5397-8003-46C0-8FC3-9007D71307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358140</xdr:colOff>
      <xdr:row>6</xdr:row>
      <xdr:rowOff>167640</xdr:rowOff>
    </xdr:from>
    <xdr:to>
      <xdr:col>15</xdr:col>
      <xdr:colOff>0</xdr:colOff>
      <xdr:row>20</xdr:row>
      <xdr:rowOff>7620</xdr:rowOff>
    </xdr:to>
    <xdr:graphicFrame macro="">
      <xdr:nvGraphicFramePr>
        <xdr:cNvPr id="3" name="Chart 2">
          <a:extLst>
            <a:ext uri="{FF2B5EF4-FFF2-40B4-BE49-F238E27FC236}">
              <a16:creationId xmlns:a16="http://schemas.microsoft.com/office/drawing/2014/main" id="{7983B7F0-9621-4375-9E82-62B1E93DBD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ulam Rabbani Ebne Sattar" refreshedDate="45176.091151620371" createdVersion="8" refreshedVersion="8" minRefreshableVersion="3" recordCount="183" xr:uid="{8664938C-2867-498E-8C20-365ECD1D8822}">
  <cacheSource type="worksheet">
    <worksheetSource name="All_Staff"/>
  </cacheSource>
  <cacheFields count="12">
    <cacheField name="Name" numFmtId="0">
      <sharedItems count="183">
        <s v="Lindy Guillet"/>
        <s v="Ambros Murthwaite"/>
        <s v="Tatum Hush"/>
        <s v="Benny Karolovsky"/>
        <s v="Hoyt D'Alesco"/>
        <s v="Halimeda Kuscha"/>
        <s v="Erin Androsik"/>
        <s v="Vic Radolf"/>
        <s v="William Reeveley"/>
        <s v="Ewart Laphorn"/>
        <s v="Bev Lashley"/>
        <s v="Kath Bletsoe"/>
        <s v="Murry Dryburgh"/>
        <s v="Kaine Padly"/>
        <s v="Kassi Jonson"/>
        <s v="Simon Kembery"/>
        <s v="Orton Livick"/>
        <s v="Kelci Walkden"/>
        <s v="Dotty Strutley"/>
        <s v="Shari McNee"/>
        <s v="Oby Sorrel"/>
        <s v="Husein Augar"/>
        <s v="Brien Boise"/>
        <s v="Esmaria Denecamp"/>
        <s v="Curtice Advani"/>
        <s v="Barr Faughny"/>
        <s v="Merrilee Plenty"/>
        <s v="Niall Selesnick"/>
        <s v="Beverie Moffet"/>
        <s v="Jehu Rudeforth"/>
        <s v="Camilla Castle"/>
        <s v="Roddy Speechley"/>
        <s v="Gray Seamon"/>
        <s v="Madelene Upcott"/>
        <s v="Violante Courtonne"/>
        <s v="Bernie Gorges"/>
        <s v="Torrance Collier"/>
        <s v="Dyna Doucette"/>
        <s v="Gunar Cockshoot"/>
        <s v="Kaye Crocroft"/>
        <s v="Allene Gobbet"/>
        <s v="Sibyl Dunkirk"/>
        <s v="Agnes Collicott"/>
        <s v="Leilah Yesinin"/>
        <s v="Mollie Hanway"/>
        <s v="Kellsie Waby"/>
        <s v="Hyacinthie Braybrooke"/>
        <s v="Van Tuxwell"/>
        <s v="Lilyan Klimpt"/>
        <s v="Tawnya Tickel"/>
        <s v="Jan Morforth"/>
        <s v="Florinda Crace"/>
        <s v="Tracy Renad"/>
        <s v="Myer McCory"/>
        <s v="Bennie Pepis"/>
        <s v="Rafaelita Blaksland"/>
        <s v="Mahalia Larcher"/>
        <s v="Andria Kimpton"/>
        <s v="Valentia Etteridge"/>
        <s v="Virginia McConville"/>
        <s v="Wilone O'Kielt"/>
        <s v="Madge McCloughen"/>
        <s v="Janene Hairsine"/>
        <s v="Alta Kaszper"/>
        <s v="Dennison Crosswaite"/>
        <s v="Oran Buxcy"/>
        <s v="Hinda Label"/>
        <s v="Marney O'Breen"/>
        <s v="Dell Molloy"/>
        <s v="Mallorie Waber"/>
        <s v="Cherlyn Barter"/>
        <s v="Ches Bonnell"/>
        <s v="Collin Jagson"/>
        <s v="Hogan Iles"/>
        <s v="Gretchen Callow"/>
        <s v="Kissiah Maydway"/>
        <s v="Archibald Filliskirk"/>
        <s v="Enoch Dowrey"/>
        <s v="Bili Sizey"/>
        <s v="Caro Chappel"/>
        <s v="Constantino Espley"/>
        <s v="Karlen McCaffrey"/>
        <s v="Drusy MacCombe"/>
        <s v="My Hanscome"/>
        <s v="Teressa Udden"/>
        <s v="Crissie Cordel"/>
        <s v="Elia Cockton"/>
        <s v="Gigi Bohling"/>
        <s v="Ebonee Roxburgh"/>
        <s v="Shayne Stegel"/>
        <s v="Zach Polon"/>
        <s v="Deepali Charan"/>
        <s v="Yagna Sujeev"/>
        <s v="Satyendra Venkatadri"/>
        <s v="Madhavdas Buhpathi"/>
        <s v="Sahila Chandrasekhar"/>
        <s v="Mirium Seemantini Shivakumar"/>
        <s v="Purnendu Vijayarangan"/>
        <s v="Rukma Vinita"/>
        <s v="Yauvani Tarpa"/>
        <s v="Damayanti Thangavadivelu"/>
        <s v="Manjusri Ruchi"/>
        <s v="Mithil Nadkarni"/>
        <s v="Ardhendu Abhichandra Jayakar"/>
        <s v="Akbar Sorabhjee"/>
        <s v="Bandhula Sathyanna"/>
        <s v="Daruka Ghazali"/>
        <s v="Heer Pennathur"/>
        <s v="Shekhar Eswara"/>
        <s v="Udyan Lanka"/>
        <s v="Shreela Ramasubraman"/>
        <s v="Sanchali Shirish"/>
        <s v="Gangadutt Ragha"/>
        <s v="Waheeda Vasuman"/>
        <s v="Nanak Sapna"/>
        <s v="Shobhana Samuel"/>
        <s v="Amlankusum Rajabhushan"/>
        <s v="Pratigya Rema"/>
        <s v="Ramnath Ravuri"/>
        <s v="Prerana Nishita"/>
        <s v="Makshi Vinutha"/>
        <s v="Shiuli Sapna"/>
        <s v="Agrata Rajarama"/>
        <s v="Vasu Nandin"/>
        <s v="Bhuvan Pals"/>
        <s v="Gumwant Veera"/>
        <s v="Narois Motiwala"/>
        <s v="Anjushri Chandiramani"/>
        <s v="Krishnakanta Vellanki"/>
        <s v="Dhruv Manjunath"/>
        <s v="Vanmala Shriharsha"/>
        <s v="Sameer Shashank Sapra"/>
        <s v="Anumati Shyamari Meherhomji"/>
        <s v="Tarala Vishaal"/>
        <s v="Shubhra Potla"/>
        <s v="Hemavati Muthiah"/>
        <s v="Krittika Gaekwad"/>
        <s v="Shevantilal Muppala"/>
        <s v="Shattesh Utpat"/>
        <s v="Kamalakshi Mukundan"/>
        <s v="Chandana Sannidhi Surnilla"/>
        <s v="Indu Varada Sumedh"/>
        <s v="Karuna Pashupathy"/>
        <s v="Mardav Ramaswami"/>
        <s v="Sarayu Ragunathan"/>
        <s v="Kevalkumar Solanki"/>
        <s v="Upendra Swati"/>
        <s v="Deepit Ranjana"/>
        <s v="Amal Nimesh"/>
        <s v="Kunja Prashanta Vibha"/>
        <s v="Godavari Veena"/>
        <s v="Devasree Fullara Saurin"/>
        <s v="Geena Raghavanpillai"/>
        <s v="Rupak Mehra"/>
        <s v="Sawini Chandan"/>
        <s v="Baruna Ogale"/>
        <s v="Jagajeet Viraj"/>
        <s v="Kulbhushan Moorthy"/>
        <s v="Ilesh Dasgupta"/>
        <s v="Madhumati Gazala Soumitra"/>
        <s v="Chitrasen Laul"/>
        <s v="Jaishree Atasi Yavatkar"/>
        <s v="Kantimoy Pritish"/>
        <s v="Rameshwari Chikodi"/>
        <s v="Lalit Kothari"/>
        <s v="Sahas Sanabhi Shrikant"/>
        <s v="Kaishori Harathi Kateel"/>
        <s v="Rushil Kripa"/>
        <s v="Sarojini Naueshwara"/>
        <s v="Sartaj Probal"/>
        <s v="Mahindra Sreedharan"/>
        <s v="Suchira Bhanupriya Tapti"/>
        <s v="Fullara Sushanti Mokate"/>
        <s v="Hridaynath Tendulkar"/>
        <s v="Abhaya Priyavardhan"/>
        <s v="Ayog Chakrabarti"/>
        <s v="Pragya Nilufar"/>
        <s v="Shulabh Qutub Sundaramoorthy"/>
        <s v="Vinanti Choudhari"/>
        <s v="Ranajay Kailashnath Richa"/>
        <s v="Asija Pothireddy"/>
        <s v="Piyali Mahanthapa"/>
        <s v="Sukhdev Nageshwar"/>
      </sharedItems>
    </cacheField>
    <cacheField name="Gender" numFmtId="0">
      <sharedItems count="3">
        <s v="Male"/>
        <s v="Female"/>
        <s v="other"/>
      </sharedItems>
    </cacheField>
    <cacheField name="Department" numFmtId="0">
      <sharedItems count="5">
        <s v="Sales"/>
        <s v="Procurement"/>
        <s v="Finance"/>
        <s v="Website"/>
        <s v="HR"/>
      </sharedItems>
    </cacheField>
    <cacheField name="Age" numFmtId="0">
      <sharedItems containsSemiMixedTypes="0" containsString="0" containsNumber="1" containsInteger="1" minValue="19" maxValue="46"/>
    </cacheField>
    <cacheField name="Date Joined" numFmtId="14">
      <sharedItems containsSemiMixedTypes="0" containsNonDate="0" containsDate="1" containsString="0" minDate="2020-05-07T00:00:00" maxDate="2023-04-30T00:00:00" count="160">
        <d v="2021-09-07T00:00:00"/>
        <d v="2022-07-16T00:00:00"/>
        <d v="2021-06-10T00:00:00"/>
        <d v="2020-11-11T00:00:00"/>
        <d v="2021-09-26T00:00:00"/>
        <d v="2022-10-27T00:00:00"/>
        <d v="2022-05-20T00:00:00"/>
        <d v="2020-11-13T00:00:00"/>
        <d v="2021-11-09T00:00:00"/>
        <d v="2020-10-18T00:00:00"/>
        <d v="2020-12-15T00:00:00"/>
        <d v="2021-07-06T00:00:00"/>
        <d v="2021-09-20T00:00:00"/>
        <d v="2021-06-07T00:00:00"/>
        <d v="2021-03-08T00:00:00"/>
        <d v="2020-09-30T00:00:00"/>
        <d v="2022-07-20T00:00:00"/>
        <d v="2020-11-10T00:00:00"/>
        <d v="2021-02-15T00:00:00"/>
        <d v="2022-04-02T00:00:00"/>
        <d v="2021-07-12T00:00:00"/>
        <d v="2022-04-12T00:00:00"/>
        <d v="2022-01-06T00:00:00"/>
        <d v="2022-02-05T00:00:00"/>
        <d v="2022-08-06T00:00:00"/>
        <d v="2021-05-21T00:00:00"/>
        <d v="2020-07-11T00:00:00"/>
        <d v="2020-12-20T00:00:00"/>
        <d v="2022-02-20T00:00:00"/>
        <d v="2021-06-27T00:00:00"/>
        <d v="2020-11-29T00:00:00"/>
        <d v="2021-10-25T00:00:00"/>
        <d v="2022-06-14T00:00:00"/>
        <d v="2022-06-09T00:00:00"/>
        <d v="2022-03-10T00:00:00"/>
        <d v="2020-12-25T00:00:00"/>
        <d v="2022-06-12T00:00:00"/>
        <d v="2021-11-11T00:00:00"/>
        <d v="2021-08-28T00:00:00"/>
        <d v="2021-11-29T00:00:00"/>
        <d v="2022-09-05T00:00:00"/>
        <d v="2022-05-05T00:00:00"/>
        <d v="2021-09-06T00:00:00"/>
        <d v="2020-12-18T00:00:00"/>
        <d v="2022-07-02T00:00:00"/>
        <d v="2021-12-07T00:00:00"/>
        <d v="2022-05-13T00:00:00"/>
        <d v="2021-03-22T00:00:00"/>
        <d v="2020-07-07T00:00:00"/>
        <d v="2020-07-29T00:00:00"/>
        <d v="2021-07-23T00:00:00"/>
        <d v="2020-09-11T00:00:00"/>
        <d v="2022-10-16T00:00:00"/>
        <d v="2021-05-17T00:00:00"/>
        <d v="2021-06-30T00:00:00"/>
        <d v="2022-02-17T00:00:00"/>
        <d v="2021-03-18T00:00:00"/>
        <d v="2021-09-12T00:00:00"/>
        <d v="2021-09-11T00:00:00"/>
        <d v="2023-04-29T00:00:00"/>
        <d v="2022-08-01T00:00:00"/>
        <d v="2021-10-17T00:00:00"/>
        <d v="2020-10-30T00:00:00"/>
        <d v="2021-03-16T00:00:00"/>
        <d v="2021-05-13T00:00:00"/>
        <d v="2021-01-09T00:00:00"/>
        <d v="2021-05-01T00:00:00"/>
        <d v="2021-01-29T00:00:00"/>
        <d v="2022-04-15T00:00:00"/>
        <d v="2022-03-29T00:00:00"/>
        <d v="2021-05-22T00:00:00"/>
        <d v="2022-04-27T00:00:00"/>
        <d v="2021-09-01T00:00:00"/>
        <d v="2022-06-15T00:00:00"/>
        <d v="2021-02-09T00:00:00"/>
        <d v="2022-02-28T00:00:00"/>
        <d v="2021-07-04T00:00:00"/>
        <d v="2022-02-14T00:00:00"/>
        <d v="2022-09-16T00:00:00"/>
        <d v="2021-02-16T00:00:00"/>
        <d v="2020-08-24T00:00:00"/>
        <d v="2022-02-19T00:00:00"/>
        <d v="2021-04-26T00:00:00"/>
        <d v="2021-07-08T00:00:00"/>
        <d v="2022-06-19T00:00:00"/>
        <d v="2021-08-03T00:00:00"/>
        <d v="2021-04-07T00:00:00"/>
        <d v="2021-05-23T00:00:00"/>
        <d v="2021-03-13T00:00:00"/>
        <d v="2020-11-09T00:00:00"/>
        <d v="2022-06-01T00:00:00"/>
        <d v="2021-05-08T00:00:00"/>
        <d v="2022-04-14T00:00:00"/>
        <d v="2021-05-04T00:00:00"/>
        <d v="2021-12-14T00:00:00"/>
        <d v="2020-05-29T00:00:00"/>
        <d v="2020-07-30T00:00:00"/>
        <d v="2022-03-22T00:00:00"/>
        <d v="2022-04-09T00:00:00"/>
        <d v="2020-05-07T00:00:00"/>
        <d v="2022-08-16T00:00:00"/>
        <d v="2022-05-02T00:00:00"/>
        <d v="2021-07-11T00:00:00"/>
        <d v="2020-08-30T00:00:00"/>
        <d v="2021-12-28T00:00:00"/>
        <d v="2022-06-06T00:00:00"/>
        <d v="2022-03-05T00:00:00"/>
        <d v="2022-02-12T00:00:00"/>
        <d v="2023-02-28T00:00:00"/>
        <d v="2021-12-19T00:00:00"/>
        <d v="2022-08-27T00:00:00"/>
        <d v="2021-03-01T00:00:00"/>
        <d v="2022-01-10T00:00:00"/>
        <d v="2022-03-13T00:00:00"/>
        <d v="2021-06-28T00:00:00"/>
        <d v="2020-10-15T00:00:00"/>
        <d v="2020-08-18T00:00:00"/>
        <d v="2021-07-07T00:00:00"/>
        <d v="2021-11-06T00:00:00"/>
        <d v="2021-04-10T00:00:00"/>
        <d v="2021-07-20T00:00:00"/>
        <d v="2022-02-27T00:00:00"/>
        <d v="2021-02-26T00:00:00"/>
        <d v="2022-02-02T00:00:00"/>
        <d v="2021-08-17T00:00:00"/>
        <d v="2020-12-09T00:00:00"/>
        <d v="2022-04-19T00:00:00"/>
        <d v="2020-10-20T00:00:00"/>
        <d v="2021-01-16T00:00:00"/>
        <d v="2022-02-15T00:00:00"/>
        <d v="2020-09-29T00:00:00"/>
        <d v="2020-06-24T00:00:00"/>
        <d v="2021-12-05T00:00:00"/>
        <d v="2021-03-21T00:00:00"/>
        <d v="2021-10-07T00:00:00"/>
        <d v="2021-07-26T00:00:00"/>
        <d v="2021-04-30T00:00:00"/>
        <d v="2021-01-08T00:00:00"/>
        <d v="2020-09-10T00:00:00"/>
        <d v="2021-03-17T00:00:00"/>
        <d v="2021-12-17T00:00:00"/>
        <d v="2022-07-05T00:00:00"/>
        <d v="2021-06-03T00:00:00"/>
        <d v="2022-03-20T00:00:00"/>
        <d v="2021-05-12T00:00:00"/>
        <d v="2021-01-18T00:00:00"/>
        <d v="2021-12-20T00:00:00"/>
        <d v="2021-07-01T00:00:00"/>
        <d v="2021-09-29T00:00:00"/>
        <d v="2022-01-29T00:00:00"/>
        <d v="2020-05-11T00:00:00"/>
        <d v="2020-09-13T00:00:00"/>
        <d v="2021-05-06T00:00:00"/>
        <d v="2021-04-27T00:00:00"/>
        <d v="2021-09-09T00:00:00"/>
        <d v="2021-08-25T00:00:00"/>
        <d v="2021-01-22T00:00:00"/>
        <d v="2022-05-16T00:00:00"/>
        <d v="2020-12-16T00:00:00"/>
        <d v="2020-10-25T00:00:00"/>
      </sharedItems>
      <fieldGroup par="11"/>
    </cacheField>
    <cacheField name="Salary" numFmtId="164">
      <sharedItems containsSemiMixedTypes="0" containsString="0" containsNumber="1" containsInteger="1" minValue="33920" maxValue="119110"/>
    </cacheField>
    <cacheField name="Rating" numFmtId="0">
      <sharedItems count="5">
        <s v="Above average"/>
        <s v="Average"/>
        <s v="Poor"/>
        <s v="Exceptional"/>
        <s v="Very poor"/>
      </sharedItems>
    </cacheField>
    <cacheField name="Country" numFmtId="0">
      <sharedItems count="2">
        <s v="NZ"/>
        <s v="INDIA"/>
      </sharedItems>
    </cacheField>
    <cacheField name="Tenure" numFmtId="2">
      <sharedItems containsSemiMixedTypes="0" containsString="0" containsNumber="1" minValue="0.35890410958904112" maxValue="3.3369863013698629"/>
    </cacheField>
    <cacheField name="Months (Date Joined)" numFmtId="0" databaseField="0">
      <fieldGroup base="4">
        <rangePr groupBy="months" startDate="2020-05-07T00:00:00" endDate="2023-04-30T00:00:00"/>
        <groupItems count="14">
          <s v="&lt;07-05-2020"/>
          <s v="Jan"/>
          <s v="Feb"/>
          <s v="Mar"/>
          <s v="Apr"/>
          <s v="May"/>
          <s v="Jun"/>
          <s v="Jul"/>
          <s v="Aug"/>
          <s v="Sep"/>
          <s v="Oct"/>
          <s v="Nov"/>
          <s v="Dec"/>
          <s v="&gt;30-04-2023"/>
        </groupItems>
      </fieldGroup>
    </cacheField>
    <cacheField name="Quarters (Date Joined)" numFmtId="0" databaseField="0">
      <fieldGroup base="4">
        <rangePr groupBy="quarters" startDate="2020-05-07T00:00:00" endDate="2023-04-30T00:00:00"/>
        <groupItems count="6">
          <s v="&lt;07-05-2020"/>
          <s v="Qtr1"/>
          <s v="Qtr2"/>
          <s v="Qtr3"/>
          <s v="Qtr4"/>
          <s v="&gt;30-04-2023"/>
        </groupItems>
      </fieldGroup>
    </cacheField>
    <cacheField name="Years (Date Joined)" numFmtId="0" databaseField="0">
      <fieldGroup base="4">
        <rangePr groupBy="years" startDate="2020-05-07T00:00:00" endDate="2023-04-30T00:00:00"/>
        <groupItems count="6">
          <s v="&lt;07-05-2020"/>
          <s v="2020"/>
          <s v="2021"/>
          <s v="2022"/>
          <s v="2023"/>
          <s v="&gt;30-04-2023"/>
        </groupItems>
      </fieldGroup>
    </cacheField>
  </cacheFields>
  <extLst>
    <ext xmlns:x14="http://schemas.microsoft.com/office/spreadsheetml/2009/9/main" uri="{725AE2AE-9491-48be-B2B4-4EB974FC3084}">
      <x14:pivotCacheDefinition pivotCacheId="19804483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x v="0"/>
    <x v="0"/>
    <x v="0"/>
    <n v="22"/>
    <x v="0"/>
    <n v="112780"/>
    <x v="0"/>
    <x v="0"/>
    <n v="2"/>
  </r>
  <r>
    <x v="1"/>
    <x v="0"/>
    <x v="1"/>
    <n v="46"/>
    <x v="1"/>
    <n v="70610"/>
    <x v="1"/>
    <x v="0"/>
    <n v="1.1452054794520548"/>
  </r>
  <r>
    <x v="2"/>
    <x v="1"/>
    <x v="0"/>
    <n v="28"/>
    <x v="2"/>
    <n v="53240"/>
    <x v="1"/>
    <x v="0"/>
    <n v="2.2438356164383562"/>
  </r>
  <r>
    <x v="3"/>
    <x v="2"/>
    <x v="2"/>
    <n v="37"/>
    <x v="3"/>
    <n v="115440"/>
    <x v="2"/>
    <x v="0"/>
    <n v="2.8219178082191783"/>
  </r>
  <r>
    <x v="4"/>
    <x v="0"/>
    <x v="0"/>
    <n v="32"/>
    <x v="4"/>
    <n v="53540"/>
    <x v="1"/>
    <x v="0"/>
    <n v="1.9479452054794522"/>
  </r>
  <r>
    <x v="5"/>
    <x v="1"/>
    <x v="1"/>
    <n v="30"/>
    <x v="5"/>
    <n v="112570"/>
    <x v="1"/>
    <x v="0"/>
    <n v="0.86301369863013699"/>
  </r>
  <r>
    <x v="6"/>
    <x v="0"/>
    <x v="1"/>
    <n v="33"/>
    <x v="6"/>
    <n v="48530"/>
    <x v="0"/>
    <x v="0"/>
    <n v="1.3013698630136987"/>
  </r>
  <r>
    <x v="7"/>
    <x v="1"/>
    <x v="3"/>
    <n v="24"/>
    <x v="7"/>
    <n v="62780"/>
    <x v="1"/>
    <x v="0"/>
    <n v="2.8164383561643835"/>
  </r>
  <r>
    <x v="8"/>
    <x v="0"/>
    <x v="3"/>
    <n v="33"/>
    <x v="8"/>
    <n v="53870"/>
    <x v="1"/>
    <x v="0"/>
    <n v="1.8273972602739725"/>
  </r>
  <r>
    <x v="9"/>
    <x v="1"/>
    <x v="4"/>
    <n v="27"/>
    <x v="9"/>
    <n v="119110"/>
    <x v="1"/>
    <x v="0"/>
    <n v="2.8876712328767122"/>
  </r>
  <r>
    <x v="10"/>
    <x v="0"/>
    <x v="3"/>
    <n v="29"/>
    <x v="10"/>
    <n v="112110"/>
    <x v="2"/>
    <x v="0"/>
    <n v="2.7287671232876711"/>
  </r>
  <r>
    <x v="11"/>
    <x v="0"/>
    <x v="0"/>
    <n v="25"/>
    <x v="11"/>
    <n v="65700"/>
    <x v="1"/>
    <x v="0"/>
    <n v="2.1726027397260275"/>
  </r>
  <r>
    <x v="12"/>
    <x v="0"/>
    <x v="3"/>
    <n v="37"/>
    <x v="6"/>
    <n v="69070"/>
    <x v="1"/>
    <x v="0"/>
    <n v="1.3013698630136987"/>
  </r>
  <r>
    <x v="13"/>
    <x v="0"/>
    <x v="3"/>
    <n v="20"/>
    <x v="12"/>
    <n v="107700"/>
    <x v="1"/>
    <x v="0"/>
    <n v="1.9643835616438357"/>
  </r>
  <r>
    <x v="14"/>
    <x v="1"/>
    <x v="3"/>
    <n v="32"/>
    <x v="13"/>
    <n v="43840"/>
    <x v="0"/>
    <x v="0"/>
    <n v="2.2520547945205478"/>
  </r>
  <r>
    <x v="15"/>
    <x v="0"/>
    <x v="1"/>
    <n v="40"/>
    <x v="14"/>
    <n v="99750"/>
    <x v="1"/>
    <x v="0"/>
    <n v="2.5013698630136987"/>
  </r>
  <r>
    <x v="16"/>
    <x v="0"/>
    <x v="1"/>
    <n v="21"/>
    <x v="15"/>
    <n v="37920"/>
    <x v="1"/>
    <x v="0"/>
    <n v="2.9369863013698629"/>
  </r>
  <r>
    <x v="17"/>
    <x v="0"/>
    <x v="1"/>
    <n v="21"/>
    <x v="16"/>
    <n v="57090"/>
    <x v="1"/>
    <x v="0"/>
    <n v="1.1342465753424658"/>
  </r>
  <r>
    <x v="18"/>
    <x v="1"/>
    <x v="3"/>
    <n v="31"/>
    <x v="17"/>
    <n v="41980"/>
    <x v="1"/>
    <x v="0"/>
    <n v="2.8246575342465752"/>
  </r>
  <r>
    <x v="19"/>
    <x v="0"/>
    <x v="4"/>
    <n v="21"/>
    <x v="18"/>
    <n v="75880"/>
    <x v="1"/>
    <x v="0"/>
    <n v="2.558904109589041"/>
  </r>
  <r>
    <x v="20"/>
    <x v="1"/>
    <x v="2"/>
    <n v="34"/>
    <x v="19"/>
    <n v="58940"/>
    <x v="1"/>
    <x v="0"/>
    <n v="1.4328767123287671"/>
  </r>
  <r>
    <x v="21"/>
    <x v="1"/>
    <x v="2"/>
    <n v="30"/>
    <x v="20"/>
    <n v="67910"/>
    <x v="2"/>
    <x v="0"/>
    <n v="2.1561643835616437"/>
  </r>
  <r>
    <x v="22"/>
    <x v="1"/>
    <x v="3"/>
    <n v="31"/>
    <x v="21"/>
    <n v="58100"/>
    <x v="1"/>
    <x v="0"/>
    <n v="1.4054794520547946"/>
  </r>
  <r>
    <x v="23"/>
    <x v="0"/>
    <x v="2"/>
    <n v="27"/>
    <x v="22"/>
    <n v="48980"/>
    <x v="1"/>
    <x v="0"/>
    <n v="1.6684931506849314"/>
  </r>
  <r>
    <x v="24"/>
    <x v="2"/>
    <x v="2"/>
    <n v="30"/>
    <x v="23"/>
    <n v="64000"/>
    <x v="1"/>
    <x v="0"/>
    <n v="1.5863013698630137"/>
  </r>
  <r>
    <x v="25"/>
    <x v="1"/>
    <x v="1"/>
    <n v="42"/>
    <x v="24"/>
    <n v="75000"/>
    <x v="3"/>
    <x v="0"/>
    <n v="1.0876712328767124"/>
  </r>
  <r>
    <x v="26"/>
    <x v="1"/>
    <x v="3"/>
    <n v="40"/>
    <x v="25"/>
    <n v="87620"/>
    <x v="1"/>
    <x v="0"/>
    <n v="2.2986301369863016"/>
  </r>
  <r>
    <x v="27"/>
    <x v="1"/>
    <x v="3"/>
    <n v="29"/>
    <x v="26"/>
    <n v="34980"/>
    <x v="1"/>
    <x v="0"/>
    <n v="3.1589041095890411"/>
  </r>
  <r>
    <x v="28"/>
    <x v="1"/>
    <x v="2"/>
    <n v="28"/>
    <x v="27"/>
    <n v="75970"/>
    <x v="1"/>
    <x v="0"/>
    <n v="2.7150684931506848"/>
  </r>
  <r>
    <x v="29"/>
    <x v="1"/>
    <x v="2"/>
    <n v="34"/>
    <x v="28"/>
    <n v="60130"/>
    <x v="1"/>
    <x v="0"/>
    <n v="1.5452054794520549"/>
  </r>
  <r>
    <x v="30"/>
    <x v="1"/>
    <x v="3"/>
    <n v="33"/>
    <x v="29"/>
    <n v="75480"/>
    <x v="4"/>
    <x v="0"/>
    <n v="2.1972602739726028"/>
  </r>
  <r>
    <x v="31"/>
    <x v="0"/>
    <x v="1"/>
    <n v="33"/>
    <x v="30"/>
    <n v="115920"/>
    <x v="1"/>
    <x v="0"/>
    <n v="2.7726027397260276"/>
  </r>
  <r>
    <x v="32"/>
    <x v="1"/>
    <x v="0"/>
    <n v="36"/>
    <x v="31"/>
    <n v="78540"/>
    <x v="1"/>
    <x v="0"/>
    <n v="1.8684931506849316"/>
  </r>
  <r>
    <x v="33"/>
    <x v="0"/>
    <x v="1"/>
    <n v="25"/>
    <x v="32"/>
    <n v="109190"/>
    <x v="0"/>
    <x v="0"/>
    <n v="1.2328767123287672"/>
  </r>
  <r>
    <x v="34"/>
    <x v="1"/>
    <x v="0"/>
    <n v="34"/>
    <x v="33"/>
    <n v="49630"/>
    <x v="2"/>
    <x v="0"/>
    <n v="1.2465753424657535"/>
  </r>
  <r>
    <x v="35"/>
    <x v="1"/>
    <x v="1"/>
    <n v="28"/>
    <x v="34"/>
    <n v="99970"/>
    <x v="1"/>
    <x v="0"/>
    <n v="1.4958904109589042"/>
  </r>
  <r>
    <x v="36"/>
    <x v="1"/>
    <x v="3"/>
    <n v="33"/>
    <x v="35"/>
    <n v="96140"/>
    <x v="1"/>
    <x v="0"/>
    <n v="2.7013698630136984"/>
  </r>
  <r>
    <x v="37"/>
    <x v="0"/>
    <x v="1"/>
    <n v="31"/>
    <x v="36"/>
    <n v="103550"/>
    <x v="1"/>
    <x v="0"/>
    <n v="1.2383561643835617"/>
  </r>
  <r>
    <x v="38"/>
    <x v="0"/>
    <x v="3"/>
    <n v="31"/>
    <x v="37"/>
    <n v="48950"/>
    <x v="1"/>
    <x v="0"/>
    <n v="1.821917808219178"/>
  </r>
  <r>
    <x v="39"/>
    <x v="0"/>
    <x v="2"/>
    <n v="24"/>
    <x v="38"/>
    <n v="52610"/>
    <x v="2"/>
    <x v="0"/>
    <n v="2.0273972602739727"/>
  </r>
  <r>
    <x v="40"/>
    <x v="1"/>
    <x v="1"/>
    <n v="36"/>
    <x v="39"/>
    <n v="78390"/>
    <x v="1"/>
    <x v="0"/>
    <n v="1.7726027397260273"/>
  </r>
  <r>
    <x v="41"/>
    <x v="1"/>
    <x v="2"/>
    <n v="33"/>
    <x v="40"/>
    <n v="86570"/>
    <x v="1"/>
    <x v="0"/>
    <n v="1.0054794520547945"/>
  </r>
  <r>
    <x v="42"/>
    <x v="1"/>
    <x v="3"/>
    <n v="27"/>
    <x v="41"/>
    <n v="83750"/>
    <x v="1"/>
    <x v="0"/>
    <n v="1.3424657534246576"/>
  </r>
  <r>
    <x v="43"/>
    <x v="1"/>
    <x v="2"/>
    <n v="34"/>
    <x v="42"/>
    <n v="92450"/>
    <x v="1"/>
    <x v="0"/>
    <n v="2.0027397260273974"/>
  </r>
  <r>
    <x v="44"/>
    <x v="0"/>
    <x v="3"/>
    <n v="20"/>
    <x v="43"/>
    <n v="112650"/>
    <x v="1"/>
    <x v="0"/>
    <n v="2.7205479452054795"/>
  </r>
  <r>
    <x v="45"/>
    <x v="0"/>
    <x v="1"/>
    <n v="20"/>
    <x v="44"/>
    <n v="79570"/>
    <x v="1"/>
    <x v="0"/>
    <n v="1.1835616438356165"/>
  </r>
  <r>
    <x v="46"/>
    <x v="1"/>
    <x v="0"/>
    <n v="20"/>
    <x v="45"/>
    <n v="68900"/>
    <x v="2"/>
    <x v="0"/>
    <n v="1.7506849315068493"/>
  </r>
  <r>
    <x v="47"/>
    <x v="1"/>
    <x v="3"/>
    <n v="25"/>
    <x v="46"/>
    <n v="80700"/>
    <x v="0"/>
    <x v="0"/>
    <n v="1.3205479452054794"/>
  </r>
  <r>
    <x v="48"/>
    <x v="0"/>
    <x v="1"/>
    <n v="19"/>
    <x v="47"/>
    <n v="58960"/>
    <x v="1"/>
    <x v="0"/>
    <n v="2.463013698630137"/>
  </r>
  <r>
    <x v="49"/>
    <x v="0"/>
    <x v="3"/>
    <n v="36"/>
    <x v="48"/>
    <n v="118840"/>
    <x v="1"/>
    <x v="0"/>
    <n v="3.1698630136986301"/>
  </r>
  <r>
    <x v="50"/>
    <x v="0"/>
    <x v="2"/>
    <n v="28"/>
    <x v="49"/>
    <n v="48170"/>
    <x v="0"/>
    <x v="0"/>
    <n v="3.1095890410958904"/>
  </r>
  <r>
    <x v="51"/>
    <x v="1"/>
    <x v="4"/>
    <n v="32"/>
    <x v="50"/>
    <n v="45510"/>
    <x v="1"/>
    <x v="0"/>
    <n v="2.1260273972602741"/>
  </r>
  <r>
    <x v="52"/>
    <x v="1"/>
    <x v="1"/>
    <n v="36"/>
    <x v="51"/>
    <n v="114890"/>
    <x v="1"/>
    <x v="0"/>
    <n v="2.989041095890411"/>
  </r>
  <r>
    <x v="53"/>
    <x v="0"/>
    <x v="3"/>
    <n v="30"/>
    <x v="52"/>
    <n v="69710"/>
    <x v="1"/>
    <x v="0"/>
    <n v="0.89315068493150684"/>
  </r>
  <r>
    <x v="54"/>
    <x v="0"/>
    <x v="2"/>
    <n v="36"/>
    <x v="53"/>
    <n v="71380"/>
    <x v="1"/>
    <x v="0"/>
    <n v="2.3095890410958906"/>
  </r>
  <r>
    <x v="55"/>
    <x v="1"/>
    <x v="0"/>
    <n v="38"/>
    <x v="54"/>
    <n v="109160"/>
    <x v="3"/>
    <x v="0"/>
    <n v="2.1890410958904107"/>
  </r>
  <r>
    <x v="56"/>
    <x v="0"/>
    <x v="1"/>
    <n v="27"/>
    <x v="55"/>
    <n v="113280"/>
    <x v="4"/>
    <x v="0"/>
    <n v="1.5534246575342465"/>
  </r>
  <r>
    <x v="57"/>
    <x v="0"/>
    <x v="3"/>
    <n v="30"/>
    <x v="56"/>
    <n v="69120"/>
    <x v="1"/>
    <x v="0"/>
    <n v="2.473972602739726"/>
  </r>
  <r>
    <x v="58"/>
    <x v="1"/>
    <x v="4"/>
    <n v="37"/>
    <x v="57"/>
    <n v="118100"/>
    <x v="1"/>
    <x v="0"/>
    <n v="1.9863013698630136"/>
  </r>
  <r>
    <x v="59"/>
    <x v="1"/>
    <x v="1"/>
    <n v="22"/>
    <x v="58"/>
    <n v="76900"/>
    <x v="0"/>
    <x v="0"/>
    <n v="1.989041095890411"/>
  </r>
  <r>
    <x v="60"/>
    <x v="1"/>
    <x v="3"/>
    <n v="43"/>
    <x v="59"/>
    <n v="114870"/>
    <x v="1"/>
    <x v="0"/>
    <n v="0.35890410958904112"/>
  </r>
  <r>
    <x v="61"/>
    <x v="2"/>
    <x v="3"/>
    <n v="32"/>
    <x v="60"/>
    <n v="91310"/>
    <x v="1"/>
    <x v="0"/>
    <n v="1.1013698630136985"/>
  </r>
  <r>
    <x v="62"/>
    <x v="1"/>
    <x v="1"/>
    <n v="28"/>
    <x v="61"/>
    <n v="104770"/>
    <x v="1"/>
    <x v="0"/>
    <n v="1.8904109589041096"/>
  </r>
  <r>
    <x v="63"/>
    <x v="0"/>
    <x v="0"/>
    <n v="27"/>
    <x v="62"/>
    <n v="54970"/>
    <x v="1"/>
    <x v="0"/>
    <n v="2.8547945205479452"/>
  </r>
  <r>
    <x v="64"/>
    <x v="2"/>
    <x v="3"/>
    <n v="26"/>
    <x v="63"/>
    <n v="90700"/>
    <x v="0"/>
    <x v="0"/>
    <n v="2.4794520547945207"/>
  </r>
  <r>
    <x v="65"/>
    <x v="1"/>
    <x v="0"/>
    <n v="38"/>
    <x v="64"/>
    <n v="56870"/>
    <x v="0"/>
    <x v="0"/>
    <n v="2.3205479452054796"/>
  </r>
  <r>
    <x v="66"/>
    <x v="1"/>
    <x v="0"/>
    <n v="25"/>
    <x v="65"/>
    <n v="92700"/>
    <x v="1"/>
    <x v="0"/>
    <n v="2.6602739726027398"/>
  </r>
  <r>
    <x v="67"/>
    <x v="1"/>
    <x v="2"/>
    <n v="21"/>
    <x v="66"/>
    <n v="65920"/>
    <x v="1"/>
    <x v="0"/>
    <n v="2.3534246575342466"/>
  </r>
  <r>
    <x v="68"/>
    <x v="0"/>
    <x v="1"/>
    <n v="26"/>
    <x v="67"/>
    <n v="47360"/>
    <x v="1"/>
    <x v="0"/>
    <n v="2.6054794520547944"/>
  </r>
  <r>
    <x v="69"/>
    <x v="0"/>
    <x v="1"/>
    <n v="30"/>
    <x v="68"/>
    <n v="60570"/>
    <x v="1"/>
    <x v="0"/>
    <n v="1.3972602739726028"/>
  </r>
  <r>
    <x v="70"/>
    <x v="1"/>
    <x v="1"/>
    <n v="28"/>
    <x v="69"/>
    <n v="104120"/>
    <x v="1"/>
    <x v="0"/>
    <n v="1.4438356164383561"/>
  </r>
  <r>
    <x v="71"/>
    <x v="0"/>
    <x v="3"/>
    <n v="37"/>
    <x v="70"/>
    <n v="88050"/>
    <x v="2"/>
    <x v="0"/>
    <n v="2.2958904109589042"/>
  </r>
  <r>
    <x v="72"/>
    <x v="0"/>
    <x v="3"/>
    <n v="24"/>
    <x v="41"/>
    <n v="100420"/>
    <x v="1"/>
    <x v="0"/>
    <n v="1.3424657534246576"/>
  </r>
  <r>
    <x v="73"/>
    <x v="1"/>
    <x v="1"/>
    <n v="30"/>
    <x v="52"/>
    <n v="114180"/>
    <x v="1"/>
    <x v="0"/>
    <n v="0.89315068493150684"/>
  </r>
  <r>
    <x v="74"/>
    <x v="1"/>
    <x v="3"/>
    <n v="21"/>
    <x v="71"/>
    <n v="33920"/>
    <x v="1"/>
    <x v="0"/>
    <n v="1.3643835616438356"/>
  </r>
  <r>
    <x v="75"/>
    <x v="0"/>
    <x v="1"/>
    <n v="23"/>
    <x v="72"/>
    <n v="106460"/>
    <x v="1"/>
    <x v="0"/>
    <n v="2.0164383561643837"/>
  </r>
  <r>
    <x v="76"/>
    <x v="0"/>
    <x v="1"/>
    <n v="35"/>
    <x v="73"/>
    <n v="40400"/>
    <x v="1"/>
    <x v="0"/>
    <n v="1.2301369863013698"/>
  </r>
  <r>
    <x v="77"/>
    <x v="0"/>
    <x v="2"/>
    <n v="27"/>
    <x v="74"/>
    <n v="91650"/>
    <x v="0"/>
    <x v="0"/>
    <n v="2.5753424657534247"/>
  </r>
  <r>
    <x v="78"/>
    <x v="0"/>
    <x v="0"/>
    <n v="43"/>
    <x v="75"/>
    <n v="36040"/>
    <x v="1"/>
    <x v="0"/>
    <n v="1.5232876712328767"/>
  </r>
  <r>
    <x v="79"/>
    <x v="1"/>
    <x v="3"/>
    <n v="40"/>
    <x v="76"/>
    <n v="104410"/>
    <x v="1"/>
    <x v="0"/>
    <n v="2.1780821917808217"/>
  </r>
  <r>
    <x v="80"/>
    <x v="0"/>
    <x v="2"/>
    <n v="30"/>
    <x v="77"/>
    <n v="96800"/>
    <x v="1"/>
    <x v="0"/>
    <n v="1.5616438356164384"/>
  </r>
  <r>
    <x v="81"/>
    <x v="1"/>
    <x v="2"/>
    <n v="34"/>
    <x v="12"/>
    <n v="85000"/>
    <x v="1"/>
    <x v="0"/>
    <n v="1.9643835616438357"/>
  </r>
  <r>
    <x v="82"/>
    <x v="0"/>
    <x v="0"/>
    <n v="28"/>
    <x v="78"/>
    <n v="43510"/>
    <x v="4"/>
    <x v="0"/>
    <n v="0.97534246575342465"/>
  </r>
  <r>
    <x v="83"/>
    <x v="0"/>
    <x v="2"/>
    <n v="33"/>
    <x v="79"/>
    <n v="59430"/>
    <x v="1"/>
    <x v="0"/>
    <n v="2.5561643835616437"/>
  </r>
  <r>
    <x v="84"/>
    <x v="1"/>
    <x v="2"/>
    <n v="33"/>
    <x v="80"/>
    <n v="65360"/>
    <x v="1"/>
    <x v="0"/>
    <n v="3.0383561643835617"/>
  </r>
  <r>
    <x v="85"/>
    <x v="1"/>
    <x v="1"/>
    <n v="32"/>
    <x v="81"/>
    <n v="41570"/>
    <x v="1"/>
    <x v="0"/>
    <n v="1.547945205479452"/>
  </r>
  <r>
    <x v="86"/>
    <x v="1"/>
    <x v="3"/>
    <n v="33"/>
    <x v="82"/>
    <n v="75280"/>
    <x v="1"/>
    <x v="0"/>
    <n v="2.3671232876712329"/>
  </r>
  <r>
    <x v="87"/>
    <x v="0"/>
    <x v="0"/>
    <n v="33"/>
    <x v="83"/>
    <n v="74550"/>
    <x v="1"/>
    <x v="0"/>
    <n v="2.1671232876712327"/>
  </r>
  <r>
    <x v="88"/>
    <x v="0"/>
    <x v="1"/>
    <n v="30"/>
    <x v="6"/>
    <n v="67950"/>
    <x v="1"/>
    <x v="0"/>
    <n v="1.3013698630136987"/>
  </r>
  <r>
    <x v="89"/>
    <x v="0"/>
    <x v="2"/>
    <n v="42"/>
    <x v="84"/>
    <n v="70270"/>
    <x v="2"/>
    <x v="0"/>
    <n v="1.2191780821917808"/>
  </r>
  <r>
    <x v="90"/>
    <x v="0"/>
    <x v="1"/>
    <n v="26"/>
    <x v="85"/>
    <n v="53540"/>
    <x v="1"/>
    <x v="0"/>
    <n v="2.095890410958904"/>
  </r>
  <r>
    <x v="91"/>
    <x v="0"/>
    <x v="3"/>
    <n v="20"/>
    <x v="9"/>
    <n v="112650"/>
    <x v="1"/>
    <x v="1"/>
    <n v="2.8876712328767122"/>
  </r>
  <r>
    <x v="92"/>
    <x v="1"/>
    <x v="3"/>
    <n v="32"/>
    <x v="86"/>
    <n v="43840"/>
    <x v="0"/>
    <x v="1"/>
    <n v="2.419178082191781"/>
  </r>
  <r>
    <x v="93"/>
    <x v="0"/>
    <x v="1"/>
    <n v="31"/>
    <x v="21"/>
    <n v="103550"/>
    <x v="1"/>
    <x v="1"/>
    <n v="1.4054794520547946"/>
  </r>
  <r>
    <x v="94"/>
    <x v="1"/>
    <x v="4"/>
    <n v="32"/>
    <x v="87"/>
    <n v="45510"/>
    <x v="1"/>
    <x v="1"/>
    <n v="2.2931506849315069"/>
  </r>
  <r>
    <x v="95"/>
    <x v="2"/>
    <x v="2"/>
    <n v="37"/>
    <x v="51"/>
    <n v="115440"/>
    <x v="2"/>
    <x v="1"/>
    <n v="2.989041095890411"/>
  </r>
  <r>
    <x v="96"/>
    <x v="1"/>
    <x v="0"/>
    <n v="38"/>
    <x v="88"/>
    <n v="56870"/>
    <x v="0"/>
    <x v="1"/>
    <n v="2.4876712328767123"/>
  </r>
  <r>
    <x v="97"/>
    <x v="1"/>
    <x v="0"/>
    <n v="25"/>
    <x v="89"/>
    <n v="92700"/>
    <x v="1"/>
    <x v="1"/>
    <n v="2.8273972602739725"/>
  </r>
  <r>
    <x v="98"/>
    <x v="2"/>
    <x v="3"/>
    <n v="32"/>
    <x v="90"/>
    <n v="91310"/>
    <x v="1"/>
    <x v="1"/>
    <n v="1.2684931506849315"/>
  </r>
  <r>
    <x v="99"/>
    <x v="0"/>
    <x v="0"/>
    <n v="33"/>
    <x v="91"/>
    <n v="74550"/>
    <x v="1"/>
    <x v="1"/>
    <n v="2.3342465753424659"/>
  </r>
  <r>
    <x v="100"/>
    <x v="0"/>
    <x v="1"/>
    <n v="25"/>
    <x v="92"/>
    <n v="109190"/>
    <x v="0"/>
    <x v="1"/>
    <n v="1.4"/>
  </r>
  <r>
    <x v="101"/>
    <x v="1"/>
    <x v="3"/>
    <n v="40"/>
    <x v="93"/>
    <n v="104410"/>
    <x v="1"/>
    <x v="1"/>
    <n v="2.3452054794520549"/>
  </r>
  <r>
    <x v="102"/>
    <x v="0"/>
    <x v="2"/>
    <n v="30"/>
    <x v="94"/>
    <n v="96800"/>
    <x v="1"/>
    <x v="1"/>
    <n v="1.7315068493150685"/>
  </r>
  <r>
    <x v="103"/>
    <x v="0"/>
    <x v="2"/>
    <n v="28"/>
    <x v="95"/>
    <n v="48170"/>
    <x v="0"/>
    <x v="1"/>
    <n v="3.2767123287671232"/>
  </r>
  <r>
    <x v="104"/>
    <x v="0"/>
    <x v="1"/>
    <n v="21"/>
    <x v="96"/>
    <n v="37920"/>
    <x v="1"/>
    <x v="1"/>
    <n v="3.106849315068493"/>
  </r>
  <r>
    <x v="105"/>
    <x v="0"/>
    <x v="1"/>
    <n v="34"/>
    <x v="97"/>
    <n v="112650"/>
    <x v="1"/>
    <x v="1"/>
    <n v="1.463013698630137"/>
  </r>
  <r>
    <x v="106"/>
    <x v="1"/>
    <x v="0"/>
    <n v="34"/>
    <x v="98"/>
    <n v="49630"/>
    <x v="2"/>
    <x v="1"/>
    <n v="1.4136986301369863"/>
  </r>
  <r>
    <x v="107"/>
    <x v="0"/>
    <x v="3"/>
    <n v="36"/>
    <x v="99"/>
    <n v="118840"/>
    <x v="1"/>
    <x v="1"/>
    <n v="3.3369863013698629"/>
  </r>
  <r>
    <x v="108"/>
    <x v="0"/>
    <x v="3"/>
    <n v="30"/>
    <x v="100"/>
    <n v="69710"/>
    <x v="1"/>
    <x v="1"/>
    <n v="1.0602739726027397"/>
  </r>
  <r>
    <x v="109"/>
    <x v="0"/>
    <x v="1"/>
    <n v="20"/>
    <x v="101"/>
    <n v="79570"/>
    <x v="1"/>
    <x v="1"/>
    <n v="1.3506849315068492"/>
  </r>
  <r>
    <x v="110"/>
    <x v="1"/>
    <x v="1"/>
    <n v="22"/>
    <x v="102"/>
    <n v="76900"/>
    <x v="0"/>
    <x v="1"/>
    <n v="2.1589041095890411"/>
  </r>
  <r>
    <x v="111"/>
    <x v="0"/>
    <x v="0"/>
    <n v="27"/>
    <x v="103"/>
    <n v="54970"/>
    <x v="1"/>
    <x v="1"/>
    <n v="3.021917808219178"/>
  </r>
  <r>
    <x v="112"/>
    <x v="0"/>
    <x v="3"/>
    <n v="37"/>
    <x v="47"/>
    <n v="88050"/>
    <x v="2"/>
    <x v="1"/>
    <n v="2.463013698630137"/>
  </r>
  <r>
    <x v="113"/>
    <x v="0"/>
    <x v="0"/>
    <n v="43"/>
    <x v="104"/>
    <n v="36040"/>
    <x v="1"/>
    <x v="1"/>
    <n v="1.6931506849315068"/>
  </r>
  <r>
    <x v="114"/>
    <x v="1"/>
    <x v="1"/>
    <n v="42"/>
    <x v="105"/>
    <n v="75000"/>
    <x v="3"/>
    <x v="1"/>
    <n v="1.2547945205479452"/>
  </r>
  <r>
    <x v="115"/>
    <x v="0"/>
    <x v="1"/>
    <n v="35"/>
    <x v="68"/>
    <n v="40400"/>
    <x v="1"/>
    <x v="1"/>
    <n v="1.3972602739726028"/>
  </r>
  <r>
    <x v="116"/>
    <x v="0"/>
    <x v="3"/>
    <n v="24"/>
    <x v="106"/>
    <n v="100420"/>
    <x v="1"/>
    <x v="1"/>
    <n v="1.5095890410958903"/>
  </r>
  <r>
    <x v="117"/>
    <x v="1"/>
    <x v="3"/>
    <n v="31"/>
    <x v="107"/>
    <n v="58100"/>
    <x v="1"/>
    <x v="1"/>
    <n v="1.5671232876712329"/>
  </r>
  <r>
    <x v="118"/>
    <x v="1"/>
    <x v="3"/>
    <n v="44"/>
    <x v="108"/>
    <n v="114870"/>
    <x v="1"/>
    <x v="1"/>
    <n v="0.52328767123287667"/>
  </r>
  <r>
    <x v="119"/>
    <x v="1"/>
    <x v="1"/>
    <n v="32"/>
    <x v="109"/>
    <n v="41570"/>
    <x v="1"/>
    <x v="1"/>
    <n v="1.7178082191780821"/>
  </r>
  <r>
    <x v="120"/>
    <x v="1"/>
    <x v="1"/>
    <n v="30"/>
    <x v="110"/>
    <n v="112570"/>
    <x v="1"/>
    <x v="1"/>
    <n v="1.0301369863013699"/>
  </r>
  <r>
    <x v="121"/>
    <x v="0"/>
    <x v="1"/>
    <n v="26"/>
    <x v="30"/>
    <n v="47360"/>
    <x v="1"/>
    <x v="1"/>
    <n v="2.7726027397260276"/>
  </r>
  <r>
    <x v="122"/>
    <x v="1"/>
    <x v="2"/>
    <n v="21"/>
    <x v="111"/>
    <n v="65920"/>
    <x v="1"/>
    <x v="1"/>
    <n v="2.5205479452054793"/>
  </r>
  <r>
    <x v="123"/>
    <x v="1"/>
    <x v="1"/>
    <n v="28"/>
    <x v="112"/>
    <n v="99970"/>
    <x v="1"/>
    <x v="1"/>
    <n v="1.6575342465753424"/>
  </r>
  <r>
    <x v="124"/>
    <x v="1"/>
    <x v="3"/>
    <n v="25"/>
    <x v="113"/>
    <n v="80700"/>
    <x v="0"/>
    <x v="1"/>
    <n v="1.4876712328767123"/>
  </r>
  <r>
    <x v="125"/>
    <x v="0"/>
    <x v="2"/>
    <n v="24"/>
    <x v="114"/>
    <n v="52610"/>
    <x v="2"/>
    <x v="1"/>
    <n v="2.1945205479452055"/>
  </r>
  <r>
    <x v="126"/>
    <x v="0"/>
    <x v="3"/>
    <n v="29"/>
    <x v="115"/>
    <n v="112110"/>
    <x v="2"/>
    <x v="1"/>
    <n v="2.8958904109589043"/>
  </r>
  <r>
    <x v="127"/>
    <x v="1"/>
    <x v="4"/>
    <n v="27"/>
    <x v="116"/>
    <n v="119110"/>
    <x v="1"/>
    <x v="1"/>
    <n v="3.0547945205479454"/>
  </r>
  <r>
    <x v="128"/>
    <x v="0"/>
    <x v="0"/>
    <n v="22"/>
    <x v="117"/>
    <n v="112780"/>
    <x v="0"/>
    <x v="1"/>
    <n v="2.1698630136986301"/>
  </r>
  <r>
    <x v="129"/>
    <x v="1"/>
    <x v="1"/>
    <n v="36"/>
    <x v="26"/>
    <n v="114890"/>
    <x v="1"/>
    <x v="1"/>
    <n v="3.1589041095890411"/>
  </r>
  <r>
    <x v="130"/>
    <x v="0"/>
    <x v="2"/>
    <n v="27"/>
    <x v="118"/>
    <n v="48980"/>
    <x v="1"/>
    <x v="1"/>
    <n v="1.8356164383561644"/>
  </r>
  <r>
    <x v="131"/>
    <x v="0"/>
    <x v="4"/>
    <n v="21"/>
    <x v="10"/>
    <n v="75880"/>
    <x v="1"/>
    <x v="1"/>
    <n v="2.7287671232876711"/>
  </r>
  <r>
    <x v="132"/>
    <x v="1"/>
    <x v="0"/>
    <n v="28"/>
    <x v="119"/>
    <n v="53240"/>
    <x v="1"/>
    <x v="1"/>
    <n v="2.4109589041095889"/>
  </r>
  <r>
    <x v="133"/>
    <x v="1"/>
    <x v="2"/>
    <n v="34"/>
    <x v="120"/>
    <n v="85000"/>
    <x v="1"/>
    <x v="1"/>
    <n v="2.1342465753424658"/>
  </r>
  <r>
    <x v="134"/>
    <x v="1"/>
    <x v="3"/>
    <n v="21"/>
    <x v="121"/>
    <n v="33920"/>
    <x v="1"/>
    <x v="1"/>
    <n v="1.526027397260274"/>
  </r>
  <r>
    <x v="135"/>
    <x v="1"/>
    <x v="3"/>
    <n v="33"/>
    <x v="122"/>
    <n v="75280"/>
    <x v="1"/>
    <x v="1"/>
    <n v="2.5287671232876714"/>
  </r>
  <r>
    <x v="136"/>
    <x v="1"/>
    <x v="2"/>
    <n v="34"/>
    <x v="123"/>
    <n v="58940"/>
    <x v="1"/>
    <x v="1"/>
    <n v="1.5945205479452054"/>
  </r>
  <r>
    <x v="137"/>
    <x v="1"/>
    <x v="1"/>
    <n v="28"/>
    <x v="124"/>
    <n v="104770"/>
    <x v="1"/>
    <x v="1"/>
    <n v="2.0575342465753423"/>
  </r>
  <r>
    <x v="138"/>
    <x v="0"/>
    <x v="1"/>
    <n v="21"/>
    <x v="6"/>
    <n v="57090"/>
    <x v="1"/>
    <x v="1"/>
    <n v="1.3013698630136987"/>
  </r>
  <r>
    <x v="139"/>
    <x v="0"/>
    <x v="2"/>
    <n v="27"/>
    <x v="125"/>
    <n v="91650"/>
    <x v="0"/>
    <x v="1"/>
    <n v="2.7452054794520548"/>
  </r>
  <r>
    <x v="140"/>
    <x v="0"/>
    <x v="2"/>
    <n v="42"/>
    <x v="126"/>
    <n v="70270"/>
    <x v="2"/>
    <x v="1"/>
    <n v="1.3863013698630138"/>
  </r>
  <r>
    <x v="141"/>
    <x v="1"/>
    <x v="2"/>
    <n v="28"/>
    <x v="127"/>
    <n v="75970"/>
    <x v="1"/>
    <x v="1"/>
    <n v="2.882191780821918"/>
  </r>
  <r>
    <x v="142"/>
    <x v="2"/>
    <x v="3"/>
    <n v="27"/>
    <x v="128"/>
    <n v="90700"/>
    <x v="0"/>
    <x v="1"/>
    <n v="2.6410958904109587"/>
  </r>
  <r>
    <x v="143"/>
    <x v="0"/>
    <x v="1"/>
    <n v="30"/>
    <x v="129"/>
    <n v="60570"/>
    <x v="1"/>
    <x v="1"/>
    <n v="1.558904109589041"/>
  </r>
  <r>
    <x v="144"/>
    <x v="0"/>
    <x v="1"/>
    <n v="33"/>
    <x v="130"/>
    <n v="115920"/>
    <x v="1"/>
    <x v="1"/>
    <n v="2.9397260273972603"/>
  </r>
  <r>
    <x v="145"/>
    <x v="1"/>
    <x v="2"/>
    <n v="33"/>
    <x v="131"/>
    <n v="65360"/>
    <x v="1"/>
    <x v="1"/>
    <n v="3.2054794520547945"/>
  </r>
  <r>
    <x v="146"/>
    <x v="2"/>
    <x v="2"/>
    <n v="30"/>
    <x v="132"/>
    <n v="64000"/>
    <x v="1"/>
    <x v="1"/>
    <n v="1.7561643835616438"/>
  </r>
  <r>
    <x v="147"/>
    <x v="1"/>
    <x v="2"/>
    <n v="34"/>
    <x v="11"/>
    <n v="92450"/>
    <x v="1"/>
    <x v="1"/>
    <n v="2.1726027397260275"/>
  </r>
  <r>
    <x v="148"/>
    <x v="0"/>
    <x v="3"/>
    <n v="31"/>
    <x v="58"/>
    <n v="48950"/>
    <x v="1"/>
    <x v="1"/>
    <n v="1.989041095890411"/>
  </r>
  <r>
    <x v="149"/>
    <x v="1"/>
    <x v="3"/>
    <n v="27"/>
    <x v="106"/>
    <n v="83750"/>
    <x v="1"/>
    <x v="1"/>
    <n v="1.5095890410958903"/>
  </r>
  <r>
    <x v="150"/>
    <x v="1"/>
    <x v="3"/>
    <n v="40"/>
    <x v="133"/>
    <n v="87620"/>
    <x v="1"/>
    <x v="1"/>
    <n v="2.4657534246575343"/>
  </r>
  <r>
    <x v="151"/>
    <x v="1"/>
    <x v="0"/>
    <n v="20"/>
    <x v="134"/>
    <n v="68900"/>
    <x v="2"/>
    <x v="1"/>
    <n v="1.9178082191780821"/>
  </r>
  <r>
    <x v="152"/>
    <x v="0"/>
    <x v="0"/>
    <n v="32"/>
    <x v="135"/>
    <n v="53540"/>
    <x v="1"/>
    <x v="1"/>
    <n v="2.117808219178082"/>
  </r>
  <r>
    <x v="153"/>
    <x v="0"/>
    <x v="0"/>
    <n v="28"/>
    <x v="1"/>
    <n v="43510"/>
    <x v="4"/>
    <x v="1"/>
    <n v="1.1452054794520548"/>
  </r>
  <r>
    <x v="154"/>
    <x v="1"/>
    <x v="0"/>
    <n v="38"/>
    <x v="136"/>
    <n v="109160"/>
    <x v="3"/>
    <x v="1"/>
    <n v="2.3561643835616439"/>
  </r>
  <r>
    <x v="155"/>
    <x v="0"/>
    <x v="1"/>
    <n v="40"/>
    <x v="137"/>
    <n v="99750"/>
    <x v="1"/>
    <x v="1"/>
    <n v="2.6630136986301371"/>
  </r>
  <r>
    <x v="156"/>
    <x v="1"/>
    <x v="3"/>
    <n v="31"/>
    <x v="138"/>
    <n v="41980"/>
    <x v="1"/>
    <x v="1"/>
    <n v="2.9917808219178084"/>
  </r>
  <r>
    <x v="157"/>
    <x v="0"/>
    <x v="2"/>
    <n v="36"/>
    <x v="139"/>
    <n v="71380"/>
    <x v="1"/>
    <x v="1"/>
    <n v="2.4767123287671233"/>
  </r>
  <r>
    <x v="158"/>
    <x v="0"/>
    <x v="1"/>
    <n v="27"/>
    <x v="140"/>
    <n v="113280"/>
    <x v="4"/>
    <x v="1"/>
    <n v="1.7232876712328766"/>
  </r>
  <r>
    <x v="159"/>
    <x v="1"/>
    <x v="2"/>
    <n v="33"/>
    <x v="141"/>
    <n v="86570"/>
    <x v="1"/>
    <x v="1"/>
    <n v="1.1753424657534246"/>
  </r>
  <r>
    <x v="160"/>
    <x v="0"/>
    <x v="1"/>
    <n v="26"/>
    <x v="142"/>
    <n v="53540"/>
    <x v="1"/>
    <x v="1"/>
    <n v="2.2630136986301368"/>
  </r>
  <r>
    <x v="161"/>
    <x v="0"/>
    <x v="3"/>
    <n v="37"/>
    <x v="143"/>
    <n v="69070"/>
    <x v="1"/>
    <x v="1"/>
    <n v="1.4684931506849315"/>
  </r>
  <r>
    <x v="162"/>
    <x v="1"/>
    <x v="2"/>
    <n v="30"/>
    <x v="144"/>
    <n v="67910"/>
    <x v="2"/>
    <x v="1"/>
    <n v="2.3232876712328765"/>
  </r>
  <r>
    <x v="163"/>
    <x v="0"/>
    <x v="3"/>
    <n v="30"/>
    <x v="145"/>
    <n v="69120"/>
    <x v="1"/>
    <x v="1"/>
    <n v="2.6356164383561644"/>
  </r>
  <r>
    <x v="164"/>
    <x v="1"/>
    <x v="2"/>
    <n v="34"/>
    <x v="146"/>
    <n v="60130"/>
    <x v="1"/>
    <x v="1"/>
    <n v="1.715068493150685"/>
  </r>
  <r>
    <x v="165"/>
    <x v="0"/>
    <x v="1"/>
    <n v="23"/>
    <x v="147"/>
    <n v="106460"/>
    <x v="1"/>
    <x v="1"/>
    <n v="2.1863013698630138"/>
  </r>
  <r>
    <x v="166"/>
    <x v="1"/>
    <x v="4"/>
    <n v="37"/>
    <x v="20"/>
    <n v="118100"/>
    <x v="1"/>
    <x v="1"/>
    <n v="2.1561643835616437"/>
  </r>
  <r>
    <x v="167"/>
    <x v="1"/>
    <x v="1"/>
    <n v="36"/>
    <x v="148"/>
    <n v="78390"/>
    <x v="1"/>
    <x v="1"/>
    <n v="1.9397260273972603"/>
  </r>
  <r>
    <x v="168"/>
    <x v="1"/>
    <x v="1"/>
    <n v="30"/>
    <x v="100"/>
    <n v="114180"/>
    <x v="1"/>
    <x v="1"/>
    <n v="1.0602739726027397"/>
  </r>
  <r>
    <x v="169"/>
    <x v="1"/>
    <x v="1"/>
    <n v="28"/>
    <x v="149"/>
    <n v="104120"/>
    <x v="1"/>
    <x v="1"/>
    <n v="1.6054794520547946"/>
  </r>
  <r>
    <x v="170"/>
    <x v="0"/>
    <x v="1"/>
    <n v="30"/>
    <x v="143"/>
    <n v="67950"/>
    <x v="1"/>
    <x v="1"/>
    <n v="1.4684931506849315"/>
  </r>
  <r>
    <x v="171"/>
    <x v="1"/>
    <x v="3"/>
    <n v="29"/>
    <x v="150"/>
    <n v="34980"/>
    <x v="1"/>
    <x v="1"/>
    <n v="3.3260273972602739"/>
  </r>
  <r>
    <x v="172"/>
    <x v="1"/>
    <x v="3"/>
    <n v="24"/>
    <x v="151"/>
    <n v="62780"/>
    <x v="1"/>
    <x v="1"/>
    <n v="2.9835616438356163"/>
  </r>
  <r>
    <x v="173"/>
    <x v="0"/>
    <x v="3"/>
    <n v="20"/>
    <x v="120"/>
    <n v="107700"/>
    <x v="1"/>
    <x v="1"/>
    <n v="2.1342465753424658"/>
  </r>
  <r>
    <x v="174"/>
    <x v="0"/>
    <x v="0"/>
    <n v="25"/>
    <x v="152"/>
    <n v="65700"/>
    <x v="1"/>
    <x v="1"/>
    <n v="2.3397260273972602"/>
  </r>
  <r>
    <x v="175"/>
    <x v="1"/>
    <x v="3"/>
    <n v="33"/>
    <x v="153"/>
    <n v="75480"/>
    <x v="4"/>
    <x v="1"/>
    <n v="2.3643835616438356"/>
  </r>
  <r>
    <x v="176"/>
    <x v="0"/>
    <x v="3"/>
    <n v="33"/>
    <x v="154"/>
    <n v="53870"/>
    <x v="1"/>
    <x v="1"/>
    <n v="1.9945205479452055"/>
  </r>
  <r>
    <x v="177"/>
    <x v="1"/>
    <x v="0"/>
    <n v="36"/>
    <x v="155"/>
    <n v="78540"/>
    <x v="1"/>
    <x v="1"/>
    <n v="2.0356164383561643"/>
  </r>
  <r>
    <x v="178"/>
    <x v="0"/>
    <x v="1"/>
    <n v="19"/>
    <x v="156"/>
    <n v="58960"/>
    <x v="1"/>
    <x v="1"/>
    <n v="2.6246575342465754"/>
  </r>
  <r>
    <x v="179"/>
    <x v="0"/>
    <x v="1"/>
    <n v="46"/>
    <x v="157"/>
    <n v="70610"/>
    <x v="1"/>
    <x v="1"/>
    <n v="1.3123287671232877"/>
  </r>
  <r>
    <x v="180"/>
    <x v="0"/>
    <x v="2"/>
    <n v="33"/>
    <x v="158"/>
    <n v="59430"/>
    <x v="1"/>
    <x v="1"/>
    <n v="2.7260273972602738"/>
  </r>
  <r>
    <x v="181"/>
    <x v="0"/>
    <x v="1"/>
    <n v="33"/>
    <x v="143"/>
    <n v="48530"/>
    <x v="0"/>
    <x v="1"/>
    <n v="1.4684931506849315"/>
  </r>
  <r>
    <x v="182"/>
    <x v="1"/>
    <x v="3"/>
    <n v="33"/>
    <x v="159"/>
    <n v="96140"/>
    <x v="1"/>
    <x v="1"/>
    <n v="2.86849315068493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BFF292-DF43-46FD-B83F-8A8C387B4D0D}" name="PivotTable1" cacheId="0"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5:D9" firstHeaderRow="1" firstDataRow="2" firstDataCol="1"/>
  <pivotFields count="12">
    <pivotField dataField="1" showAll="0"/>
    <pivotField axis="axisCol" showAll="0">
      <items count="4">
        <item x="1"/>
        <item x="0"/>
        <item h="1" x="2"/>
        <item t="default"/>
      </items>
    </pivotField>
    <pivotField showAll="0"/>
    <pivotField dataField="1" showAll="0"/>
    <pivotField numFmtId="14" showAll="0">
      <items count="161">
        <item x="99"/>
        <item x="150"/>
        <item x="95"/>
        <item x="131"/>
        <item x="48"/>
        <item x="26"/>
        <item x="49"/>
        <item x="96"/>
        <item x="116"/>
        <item x="80"/>
        <item x="103"/>
        <item x="138"/>
        <item x="51"/>
        <item x="151"/>
        <item x="130"/>
        <item x="15"/>
        <item x="115"/>
        <item x="9"/>
        <item x="127"/>
        <item x="159"/>
        <item x="62"/>
        <item x="89"/>
        <item x="17"/>
        <item x="3"/>
        <item x="7"/>
        <item x="30"/>
        <item x="125"/>
        <item x="10"/>
        <item x="158"/>
        <item x="43"/>
        <item x="27"/>
        <item x="35"/>
        <item x="137"/>
        <item x="65"/>
        <item x="128"/>
        <item x="145"/>
        <item x="156"/>
        <item x="67"/>
        <item x="74"/>
        <item x="18"/>
        <item x="79"/>
        <item x="122"/>
        <item x="111"/>
        <item x="14"/>
        <item x="88"/>
        <item x="63"/>
        <item x="139"/>
        <item x="56"/>
        <item x="133"/>
        <item x="47"/>
        <item x="86"/>
        <item x="119"/>
        <item x="82"/>
        <item x="153"/>
        <item x="136"/>
        <item x="66"/>
        <item x="93"/>
        <item x="152"/>
        <item x="91"/>
        <item x="144"/>
        <item x="64"/>
        <item x="53"/>
        <item x="25"/>
        <item x="70"/>
        <item x="87"/>
        <item x="142"/>
        <item x="13"/>
        <item x="2"/>
        <item x="29"/>
        <item x="114"/>
        <item x="54"/>
        <item x="147"/>
        <item x="76"/>
        <item x="11"/>
        <item x="117"/>
        <item x="83"/>
        <item x="102"/>
        <item x="20"/>
        <item x="120"/>
        <item x="50"/>
        <item x="135"/>
        <item x="85"/>
        <item x="124"/>
        <item x="155"/>
        <item x="38"/>
        <item x="72"/>
        <item x="42"/>
        <item x="0"/>
        <item x="154"/>
        <item x="58"/>
        <item x="57"/>
        <item x="12"/>
        <item x="4"/>
        <item x="148"/>
        <item x="134"/>
        <item x="61"/>
        <item x="31"/>
        <item x="118"/>
        <item x="8"/>
        <item x="37"/>
        <item x="39"/>
        <item x="132"/>
        <item x="45"/>
        <item x="94"/>
        <item x="140"/>
        <item x="109"/>
        <item x="146"/>
        <item x="104"/>
        <item x="22"/>
        <item x="112"/>
        <item x="149"/>
        <item x="123"/>
        <item x="23"/>
        <item x="107"/>
        <item x="77"/>
        <item x="129"/>
        <item x="55"/>
        <item x="81"/>
        <item x="28"/>
        <item x="121"/>
        <item x="75"/>
        <item x="106"/>
        <item x="34"/>
        <item x="113"/>
        <item x="143"/>
        <item x="97"/>
        <item x="69"/>
        <item x="19"/>
        <item x="98"/>
        <item x="21"/>
        <item x="92"/>
        <item x="68"/>
        <item x="126"/>
        <item x="71"/>
        <item x="101"/>
        <item x="41"/>
        <item x="46"/>
        <item x="157"/>
        <item x="6"/>
        <item x="90"/>
        <item x="105"/>
        <item x="33"/>
        <item x="36"/>
        <item x="32"/>
        <item x="73"/>
        <item x="84"/>
        <item x="44"/>
        <item x="141"/>
        <item x="1"/>
        <item x="16"/>
        <item x="60"/>
        <item x="24"/>
        <item x="100"/>
        <item x="110"/>
        <item x="40"/>
        <item x="78"/>
        <item x="52"/>
        <item x="5"/>
        <item x="108"/>
        <item x="59"/>
        <item t="default"/>
      </items>
    </pivotField>
    <pivotField dataField="1" numFmtId="164" showAll="0"/>
    <pivotField showAll="0"/>
    <pivotField showAll="0">
      <items count="3">
        <item x="1"/>
        <item x="0"/>
        <item t="default"/>
      </items>
    </pivotField>
    <pivotField numFmtId="2"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3">
    <i>
      <x/>
    </i>
    <i i="1">
      <x v="1"/>
    </i>
    <i i="2">
      <x v="2"/>
    </i>
  </rowItems>
  <colFields count="1">
    <field x="1"/>
  </colFields>
  <colItems count="2">
    <i>
      <x/>
    </i>
    <i>
      <x v="1"/>
    </i>
  </colItems>
  <dataFields count="3">
    <dataField name="Count of Name" fld="0" subtotal="count" baseField="0" baseItem="0"/>
    <dataField name="Average of Age" fld="3" subtotal="average" baseField="0" baseItem="0"/>
    <dataField name="Average of Salary" fld="5" subtotal="average" baseField="0" baseItem="0"/>
  </dataFields>
  <formats count="2">
    <format dxfId="7">
      <pivotArea collapsedLevelsAreSubtotals="1" fieldPosition="0">
        <references count="2">
          <reference field="4294967294" count="1">
            <x v="1"/>
          </reference>
          <reference field="1" count="1" selected="0">
            <x v="0"/>
          </reference>
        </references>
      </pivotArea>
    </format>
    <format dxfId="6">
      <pivotArea collapsedLevelsAreSubtotals="1"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C53ABE-68B5-4FB5-80C6-C2F5970EEA3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7" firstHeaderRow="0" firstDataRow="1" firstDataCol="1"/>
  <pivotFields count="12">
    <pivotField dataField="1" showAll="0"/>
    <pivotField showAll="0"/>
    <pivotField showAll="0"/>
    <pivotField showAll="0"/>
    <pivotField numFmtId="14" showAll="0">
      <items count="161">
        <item x="99"/>
        <item x="150"/>
        <item x="95"/>
        <item x="131"/>
        <item x="48"/>
        <item x="26"/>
        <item x="49"/>
        <item x="96"/>
        <item x="116"/>
        <item x="80"/>
        <item x="103"/>
        <item x="138"/>
        <item x="51"/>
        <item x="151"/>
        <item x="130"/>
        <item x="15"/>
        <item x="115"/>
        <item x="9"/>
        <item x="127"/>
        <item x="159"/>
        <item x="62"/>
        <item x="89"/>
        <item x="17"/>
        <item x="3"/>
        <item x="7"/>
        <item x="30"/>
        <item x="125"/>
        <item x="10"/>
        <item x="158"/>
        <item x="43"/>
        <item x="27"/>
        <item x="35"/>
        <item x="137"/>
        <item x="65"/>
        <item x="128"/>
        <item x="145"/>
        <item x="156"/>
        <item x="67"/>
        <item x="74"/>
        <item x="18"/>
        <item x="79"/>
        <item x="122"/>
        <item x="111"/>
        <item x="14"/>
        <item x="88"/>
        <item x="63"/>
        <item x="139"/>
        <item x="56"/>
        <item x="133"/>
        <item x="47"/>
        <item x="86"/>
        <item x="119"/>
        <item x="82"/>
        <item x="153"/>
        <item x="136"/>
        <item x="66"/>
        <item x="93"/>
        <item x="152"/>
        <item x="91"/>
        <item x="144"/>
        <item x="64"/>
        <item x="53"/>
        <item x="25"/>
        <item x="70"/>
        <item x="87"/>
        <item x="142"/>
        <item x="13"/>
        <item x="2"/>
        <item x="29"/>
        <item x="114"/>
        <item x="54"/>
        <item x="147"/>
        <item x="76"/>
        <item x="11"/>
        <item x="117"/>
        <item x="83"/>
        <item x="102"/>
        <item x="20"/>
        <item x="120"/>
        <item x="50"/>
        <item x="135"/>
        <item x="85"/>
        <item x="124"/>
        <item x="155"/>
        <item x="38"/>
        <item x="72"/>
        <item x="42"/>
        <item x="0"/>
        <item x="154"/>
        <item x="58"/>
        <item x="57"/>
        <item x="12"/>
        <item x="4"/>
        <item x="148"/>
        <item x="134"/>
        <item x="61"/>
        <item x="31"/>
        <item x="118"/>
        <item x="8"/>
        <item x="37"/>
        <item x="39"/>
        <item x="132"/>
        <item x="45"/>
        <item x="94"/>
        <item x="140"/>
        <item x="109"/>
        <item x="146"/>
        <item x="104"/>
        <item x="22"/>
        <item x="112"/>
        <item x="149"/>
        <item x="123"/>
        <item x="23"/>
        <item x="107"/>
        <item x="77"/>
        <item x="129"/>
        <item x="55"/>
        <item x="81"/>
        <item x="28"/>
        <item x="121"/>
        <item x="75"/>
        <item x="106"/>
        <item x="34"/>
        <item x="113"/>
        <item x="143"/>
        <item x="97"/>
        <item x="69"/>
        <item x="19"/>
        <item x="98"/>
        <item x="21"/>
        <item x="92"/>
        <item x="68"/>
        <item x="126"/>
        <item x="71"/>
        <item x="101"/>
        <item x="41"/>
        <item x="46"/>
        <item x="157"/>
        <item x="6"/>
        <item x="90"/>
        <item x="105"/>
        <item x="33"/>
        <item x="36"/>
        <item x="32"/>
        <item x="73"/>
        <item x="84"/>
        <item x="44"/>
        <item x="141"/>
        <item x="1"/>
        <item x="16"/>
        <item x="60"/>
        <item x="24"/>
        <item x="100"/>
        <item x="110"/>
        <item x="40"/>
        <item x="78"/>
        <item x="52"/>
        <item x="5"/>
        <item x="108"/>
        <item x="59"/>
        <item t="default"/>
      </items>
    </pivotField>
    <pivotField dataField="1" numFmtId="164" showAll="0"/>
    <pivotField axis="axisRow" showAll="0">
      <items count="6">
        <item x="3"/>
        <item x="0"/>
        <item x="1"/>
        <item x="2"/>
        <item x="4"/>
        <item t="default"/>
      </items>
    </pivotField>
    <pivotField showAll="0"/>
    <pivotField numFmtId="2"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6">
    <i>
      <x/>
    </i>
    <i>
      <x v="1"/>
    </i>
    <i>
      <x v="2"/>
    </i>
    <i>
      <x v="3"/>
    </i>
    <i>
      <x v="4"/>
    </i>
    <i t="grand">
      <x/>
    </i>
  </rowItems>
  <colFields count="1">
    <field x="-2"/>
  </colFields>
  <colItems count="2">
    <i>
      <x/>
    </i>
    <i i="1">
      <x v="1"/>
    </i>
  </colItems>
  <dataFields count="2">
    <dataField name="Count of Name" fld="0" subtotal="count" baseField="0" baseItem="0"/>
    <dataField name="Average of Salary" fld="5" subtotal="average" baseField="0" baseItem="0" numFmtId="165"/>
  </dataFields>
  <formats count="5">
    <format dxfId="5">
      <pivotArea collapsedLevelsAreSubtotals="1" fieldPosition="0">
        <references count="2">
          <reference field="4294967294" count="1" selected="0">
            <x v="1"/>
          </reference>
          <reference field="6" count="0"/>
        </references>
      </pivotArea>
    </format>
    <format dxfId="4">
      <pivotArea field="6" grandRow="1" outline="0" collapsedLevelsAreSubtotals="1" axis="axisRow" fieldPosition="0">
        <references count="1">
          <reference field="4294967294" count="1" selected="0">
            <x v="1"/>
          </reference>
        </references>
      </pivotArea>
    </format>
    <format dxfId="3">
      <pivotArea outline="0" collapsedLevelsAreSubtotals="1" fieldPosition="0">
        <references count="1">
          <reference field="4294967294" count="1" selected="0">
            <x v="1"/>
          </reference>
        </references>
      </pivotArea>
    </format>
    <format dxfId="2">
      <pivotArea outline="0" collapsedLevelsAreSubtotals="1" fieldPosition="0">
        <references count="1">
          <reference field="4294967294" count="1" selected="0">
            <x v="1"/>
          </reference>
        </references>
      </pivotArea>
    </format>
    <format dxfId="1">
      <pivotArea outline="0" fieldPosition="0">
        <references count="1">
          <reference field="4294967294" count="1">
            <x v="1"/>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6"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9BD851B-3C90-4848-B299-6F8D515F79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3:C38" firstHeaderRow="1" firstDataRow="1" firstDataCol="1"/>
  <pivotFields count="12">
    <pivotField dataField="1" showAll="0">
      <items count="184">
        <item x="174"/>
        <item x="42"/>
        <item x="122"/>
        <item x="104"/>
        <item x="40"/>
        <item x="63"/>
        <item x="148"/>
        <item x="1"/>
        <item x="116"/>
        <item x="57"/>
        <item x="127"/>
        <item x="132"/>
        <item x="76"/>
        <item x="103"/>
        <item x="180"/>
        <item x="175"/>
        <item x="105"/>
        <item x="25"/>
        <item x="155"/>
        <item x="54"/>
        <item x="3"/>
        <item x="35"/>
        <item x="10"/>
        <item x="28"/>
        <item x="124"/>
        <item x="78"/>
        <item x="22"/>
        <item x="30"/>
        <item x="79"/>
        <item x="140"/>
        <item x="70"/>
        <item x="71"/>
        <item x="160"/>
        <item x="72"/>
        <item x="80"/>
        <item x="85"/>
        <item x="24"/>
        <item x="100"/>
        <item x="106"/>
        <item x="91"/>
        <item x="147"/>
        <item x="68"/>
        <item x="64"/>
        <item x="151"/>
        <item x="129"/>
        <item x="18"/>
        <item x="82"/>
        <item x="37"/>
        <item x="88"/>
        <item x="86"/>
        <item x="77"/>
        <item x="6"/>
        <item x="23"/>
        <item x="9"/>
        <item x="51"/>
        <item x="172"/>
        <item x="112"/>
        <item x="152"/>
        <item x="87"/>
        <item x="150"/>
        <item x="32"/>
        <item x="74"/>
        <item x="125"/>
        <item x="38"/>
        <item x="5"/>
        <item x="107"/>
        <item x="135"/>
        <item x="66"/>
        <item x="73"/>
        <item x="4"/>
        <item x="173"/>
        <item x="21"/>
        <item x="46"/>
        <item x="158"/>
        <item x="141"/>
        <item x="156"/>
        <item x="161"/>
        <item x="50"/>
        <item x="62"/>
        <item x="29"/>
        <item x="13"/>
        <item x="166"/>
        <item x="139"/>
        <item x="162"/>
        <item x="81"/>
        <item x="142"/>
        <item x="14"/>
        <item x="11"/>
        <item x="39"/>
        <item x="17"/>
        <item x="45"/>
        <item x="145"/>
        <item x="75"/>
        <item x="128"/>
        <item x="136"/>
        <item x="157"/>
        <item x="149"/>
        <item x="164"/>
        <item x="43"/>
        <item x="48"/>
        <item x="0"/>
        <item x="33"/>
        <item x="61"/>
        <item x="94"/>
        <item x="159"/>
        <item x="56"/>
        <item x="170"/>
        <item x="120"/>
        <item x="69"/>
        <item x="101"/>
        <item x="143"/>
        <item x="67"/>
        <item x="26"/>
        <item x="96"/>
        <item x="102"/>
        <item x="44"/>
        <item x="12"/>
        <item x="83"/>
        <item x="53"/>
        <item x="114"/>
        <item x="126"/>
        <item x="27"/>
        <item x="20"/>
        <item x="65"/>
        <item x="16"/>
        <item x="181"/>
        <item x="176"/>
        <item x="117"/>
        <item x="119"/>
        <item x="97"/>
        <item x="55"/>
        <item x="163"/>
        <item x="118"/>
        <item x="179"/>
        <item x="31"/>
        <item x="98"/>
        <item x="153"/>
        <item x="167"/>
        <item x="165"/>
        <item x="95"/>
        <item x="131"/>
        <item x="111"/>
        <item x="144"/>
        <item x="168"/>
        <item x="169"/>
        <item x="93"/>
        <item x="154"/>
        <item x="19"/>
        <item x="138"/>
        <item x="89"/>
        <item x="108"/>
        <item x="137"/>
        <item x="121"/>
        <item x="115"/>
        <item x="110"/>
        <item x="134"/>
        <item x="177"/>
        <item x="41"/>
        <item x="15"/>
        <item x="171"/>
        <item x="182"/>
        <item x="133"/>
        <item x="2"/>
        <item x="49"/>
        <item x="84"/>
        <item x="36"/>
        <item x="52"/>
        <item x="109"/>
        <item x="146"/>
        <item x="58"/>
        <item x="47"/>
        <item x="130"/>
        <item x="123"/>
        <item x="7"/>
        <item x="178"/>
        <item x="34"/>
        <item x="59"/>
        <item x="113"/>
        <item x="8"/>
        <item x="60"/>
        <item x="92"/>
        <item x="99"/>
        <item x="90"/>
        <item t="default"/>
      </items>
    </pivotField>
    <pivotField showAll="0"/>
    <pivotField showAll="0"/>
    <pivotField showAll="0"/>
    <pivotField numFmtId="14" showAll="0">
      <items count="161">
        <item x="99"/>
        <item x="150"/>
        <item x="95"/>
        <item x="131"/>
        <item x="48"/>
        <item x="26"/>
        <item x="49"/>
        <item x="96"/>
        <item x="116"/>
        <item x="80"/>
        <item x="103"/>
        <item x="138"/>
        <item x="51"/>
        <item x="151"/>
        <item x="130"/>
        <item x="15"/>
        <item x="115"/>
        <item x="9"/>
        <item x="127"/>
        <item x="159"/>
        <item x="62"/>
        <item x="89"/>
        <item x="17"/>
        <item x="3"/>
        <item x="7"/>
        <item x="30"/>
        <item x="125"/>
        <item x="10"/>
        <item x="158"/>
        <item x="43"/>
        <item x="27"/>
        <item x="35"/>
        <item x="137"/>
        <item x="65"/>
        <item x="128"/>
        <item x="145"/>
        <item x="156"/>
        <item x="67"/>
        <item x="74"/>
        <item x="18"/>
        <item x="79"/>
        <item x="122"/>
        <item x="111"/>
        <item x="14"/>
        <item x="88"/>
        <item x="63"/>
        <item x="139"/>
        <item x="56"/>
        <item x="133"/>
        <item x="47"/>
        <item x="86"/>
        <item x="119"/>
        <item x="82"/>
        <item x="153"/>
        <item x="136"/>
        <item x="66"/>
        <item x="93"/>
        <item x="152"/>
        <item x="91"/>
        <item x="144"/>
        <item x="64"/>
        <item x="53"/>
        <item x="25"/>
        <item x="70"/>
        <item x="87"/>
        <item x="142"/>
        <item x="13"/>
        <item x="2"/>
        <item x="29"/>
        <item x="114"/>
        <item x="54"/>
        <item x="147"/>
        <item x="76"/>
        <item x="11"/>
        <item x="117"/>
        <item x="83"/>
        <item x="102"/>
        <item x="20"/>
        <item x="120"/>
        <item x="50"/>
        <item x="135"/>
        <item x="85"/>
        <item x="124"/>
        <item x="155"/>
        <item x="38"/>
        <item x="72"/>
        <item x="42"/>
        <item x="0"/>
        <item x="154"/>
        <item x="58"/>
        <item x="57"/>
        <item x="12"/>
        <item x="4"/>
        <item x="148"/>
        <item x="134"/>
        <item x="61"/>
        <item x="31"/>
        <item x="118"/>
        <item x="8"/>
        <item x="37"/>
        <item x="39"/>
        <item x="132"/>
        <item x="45"/>
        <item x="94"/>
        <item x="140"/>
        <item x="109"/>
        <item x="146"/>
        <item x="104"/>
        <item x="22"/>
        <item x="112"/>
        <item x="149"/>
        <item x="123"/>
        <item x="23"/>
        <item x="107"/>
        <item x="77"/>
        <item x="129"/>
        <item x="55"/>
        <item x="81"/>
        <item x="28"/>
        <item x="121"/>
        <item x="75"/>
        <item x="106"/>
        <item x="34"/>
        <item x="113"/>
        <item x="143"/>
        <item x="97"/>
        <item x="69"/>
        <item x="19"/>
        <item x="98"/>
        <item x="21"/>
        <item x="92"/>
        <item x="68"/>
        <item x="126"/>
        <item x="71"/>
        <item x="101"/>
        <item x="41"/>
        <item x="46"/>
        <item x="157"/>
        <item x="6"/>
        <item x="90"/>
        <item x="105"/>
        <item x="33"/>
        <item x="36"/>
        <item x="32"/>
        <item x="73"/>
        <item x="84"/>
        <item x="44"/>
        <item x="141"/>
        <item x="1"/>
        <item x="16"/>
        <item x="60"/>
        <item x="24"/>
        <item x="100"/>
        <item x="110"/>
        <item x="40"/>
        <item x="78"/>
        <item x="52"/>
        <item x="5"/>
        <item x="108"/>
        <item x="59"/>
        <item t="default"/>
      </items>
    </pivotField>
    <pivotField numFmtId="164" showAll="0"/>
    <pivotField showAll="0"/>
    <pivotField showAll="0"/>
    <pivotField numFmtId="2"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x="1"/>
        <item x="2"/>
        <item x="3"/>
        <item sd="0" x="4"/>
        <item sd="0" x="5"/>
        <item t="default"/>
      </items>
    </pivotField>
  </pivotFields>
  <rowFields count="2">
    <field x="11"/>
    <field x="9"/>
  </rowFields>
  <rowItems count="35">
    <i>
      <x v="1"/>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x v="4"/>
    </i>
    <i t="grand">
      <x/>
    </i>
  </rowItems>
  <colItems count="1">
    <i/>
  </colItems>
  <dataFields count="1">
    <dataField name="Count of Name" fld="0" subtotal="count" showDataAs="runTotal" baseField="9"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22F5B6-E816-4D27-8907-DBF8F9B643F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4:C10" firstHeaderRow="1" firstDataRow="1" firstDataCol="1" rowPageCount="1" colPageCount="1"/>
  <pivotFields count="12">
    <pivotField dataField="1" showAll="0"/>
    <pivotField showAll="0"/>
    <pivotField axis="axisRow" showAll="0" sortType="descending">
      <items count="6">
        <item x="2"/>
        <item x="4"/>
        <item x="1"/>
        <item x="0"/>
        <item x="3"/>
        <item t="default"/>
      </items>
      <autoSortScope>
        <pivotArea dataOnly="0" outline="0" fieldPosition="0">
          <references count="1">
            <reference field="4294967294" count="1" selected="0">
              <x v="0"/>
            </reference>
          </references>
        </pivotArea>
      </autoSortScope>
    </pivotField>
    <pivotField showAll="0"/>
    <pivotField numFmtId="14" showAll="0">
      <items count="161">
        <item x="99"/>
        <item x="150"/>
        <item x="95"/>
        <item x="131"/>
        <item x="48"/>
        <item x="26"/>
        <item x="49"/>
        <item x="96"/>
        <item x="116"/>
        <item x="80"/>
        <item x="103"/>
        <item x="138"/>
        <item x="51"/>
        <item x="151"/>
        <item x="130"/>
        <item x="15"/>
        <item x="115"/>
        <item x="9"/>
        <item x="127"/>
        <item x="159"/>
        <item x="62"/>
        <item x="89"/>
        <item x="17"/>
        <item x="3"/>
        <item x="7"/>
        <item x="30"/>
        <item x="125"/>
        <item x="10"/>
        <item x="158"/>
        <item x="43"/>
        <item x="27"/>
        <item x="35"/>
        <item x="137"/>
        <item x="65"/>
        <item x="128"/>
        <item x="145"/>
        <item x="156"/>
        <item x="67"/>
        <item x="74"/>
        <item x="18"/>
        <item x="79"/>
        <item x="122"/>
        <item x="111"/>
        <item x="14"/>
        <item x="88"/>
        <item x="63"/>
        <item x="139"/>
        <item x="56"/>
        <item x="133"/>
        <item x="47"/>
        <item x="86"/>
        <item x="119"/>
        <item x="82"/>
        <item x="153"/>
        <item x="136"/>
        <item x="66"/>
        <item x="93"/>
        <item x="152"/>
        <item x="91"/>
        <item x="144"/>
        <item x="64"/>
        <item x="53"/>
        <item x="25"/>
        <item x="70"/>
        <item x="87"/>
        <item x="142"/>
        <item x="13"/>
        <item x="2"/>
        <item x="29"/>
        <item x="114"/>
        <item x="54"/>
        <item x="147"/>
        <item x="76"/>
        <item x="11"/>
        <item x="117"/>
        <item x="83"/>
        <item x="102"/>
        <item x="20"/>
        <item x="120"/>
        <item x="50"/>
        <item x="135"/>
        <item x="85"/>
        <item x="124"/>
        <item x="155"/>
        <item x="38"/>
        <item x="72"/>
        <item x="42"/>
        <item x="0"/>
        <item x="154"/>
        <item x="58"/>
        <item x="57"/>
        <item x="12"/>
        <item x="4"/>
        <item x="148"/>
        <item x="134"/>
        <item x="61"/>
        <item x="31"/>
        <item x="118"/>
        <item x="8"/>
        <item x="37"/>
        <item x="39"/>
        <item x="132"/>
        <item x="45"/>
        <item x="94"/>
        <item x="140"/>
        <item x="109"/>
        <item x="146"/>
        <item x="104"/>
        <item x="22"/>
        <item x="112"/>
        <item x="149"/>
        <item x="123"/>
        <item x="23"/>
        <item x="107"/>
        <item x="77"/>
        <item x="129"/>
        <item x="55"/>
        <item x="81"/>
        <item x="28"/>
        <item x="121"/>
        <item x="75"/>
        <item x="106"/>
        <item x="34"/>
        <item x="113"/>
        <item x="143"/>
        <item x="97"/>
        <item x="69"/>
        <item x="19"/>
        <item x="98"/>
        <item x="21"/>
        <item x="92"/>
        <item x="68"/>
        <item x="126"/>
        <item x="71"/>
        <item x="101"/>
        <item x="41"/>
        <item x="46"/>
        <item x="157"/>
        <item x="6"/>
        <item x="90"/>
        <item x="105"/>
        <item x="33"/>
        <item x="36"/>
        <item x="32"/>
        <item x="73"/>
        <item x="84"/>
        <item x="44"/>
        <item x="141"/>
        <item x="1"/>
        <item x="16"/>
        <item x="60"/>
        <item x="24"/>
        <item x="100"/>
        <item x="110"/>
        <item x="40"/>
        <item x="78"/>
        <item x="52"/>
        <item x="5"/>
        <item x="108"/>
        <item x="59"/>
        <item t="default"/>
      </items>
    </pivotField>
    <pivotField numFmtId="164" showAll="0"/>
    <pivotField showAll="0"/>
    <pivotField axis="axisPage" multipleItemSelectionAllowed="1" showAll="0">
      <items count="3">
        <item x="1"/>
        <item h="1" x="0"/>
        <item t="default"/>
      </items>
    </pivotField>
    <pivotField numFmtId="2" showAll="0"/>
    <pivotField showAll="0" defaultSubtotal="0"/>
    <pivotField showAll="0" defaultSubtotal="0"/>
    <pivotField showAll="0" defaultSubtotal="0">
      <items count="6">
        <item x="0"/>
        <item x="1"/>
        <item x="2"/>
        <item x="3"/>
        <item x="4"/>
        <item x="5"/>
      </items>
    </pivotField>
  </pivotFields>
  <rowFields count="1">
    <field x="2"/>
  </rowFields>
  <rowItems count="6">
    <i>
      <x v="2"/>
    </i>
    <i>
      <x v="4"/>
    </i>
    <i>
      <x/>
    </i>
    <i>
      <x v="3"/>
    </i>
    <i>
      <x v="1"/>
    </i>
    <i t="grand">
      <x/>
    </i>
  </rowItems>
  <colItems count="1">
    <i/>
  </colItems>
  <pageFields count="1">
    <pageField fld="7" hier="-1"/>
  </pageFields>
  <dataFields count="1">
    <dataField name="Count of Name" fld="0" subtotal="count" baseField="0" baseItem="0"/>
  </dataFields>
  <chartFormats count="5">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2EA631-F925-4F76-AD35-B331BD4EE72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E4:F10" firstHeaderRow="1" firstDataRow="1" firstDataCol="1" rowPageCount="1" colPageCount="1"/>
  <pivotFields count="12">
    <pivotField dataField="1" showAll="0"/>
    <pivotField showAll="0"/>
    <pivotField axis="axisRow" showAll="0" sortType="descending">
      <items count="6">
        <item x="2"/>
        <item x="4"/>
        <item x="1"/>
        <item x="0"/>
        <item x="3"/>
        <item t="default"/>
      </items>
      <autoSortScope>
        <pivotArea dataOnly="0" outline="0" fieldPosition="0">
          <references count="1">
            <reference field="4294967294" count="1" selected="0">
              <x v="0"/>
            </reference>
          </references>
        </pivotArea>
      </autoSortScope>
    </pivotField>
    <pivotField showAll="0"/>
    <pivotField numFmtId="14" showAll="0">
      <items count="161">
        <item x="99"/>
        <item x="150"/>
        <item x="95"/>
        <item x="131"/>
        <item x="48"/>
        <item x="26"/>
        <item x="49"/>
        <item x="96"/>
        <item x="116"/>
        <item x="80"/>
        <item x="103"/>
        <item x="138"/>
        <item x="51"/>
        <item x="151"/>
        <item x="130"/>
        <item x="15"/>
        <item x="115"/>
        <item x="9"/>
        <item x="127"/>
        <item x="159"/>
        <item x="62"/>
        <item x="89"/>
        <item x="17"/>
        <item x="3"/>
        <item x="7"/>
        <item x="30"/>
        <item x="125"/>
        <item x="10"/>
        <item x="158"/>
        <item x="43"/>
        <item x="27"/>
        <item x="35"/>
        <item x="137"/>
        <item x="65"/>
        <item x="128"/>
        <item x="145"/>
        <item x="156"/>
        <item x="67"/>
        <item x="74"/>
        <item x="18"/>
        <item x="79"/>
        <item x="122"/>
        <item x="111"/>
        <item x="14"/>
        <item x="88"/>
        <item x="63"/>
        <item x="139"/>
        <item x="56"/>
        <item x="133"/>
        <item x="47"/>
        <item x="86"/>
        <item x="119"/>
        <item x="82"/>
        <item x="153"/>
        <item x="136"/>
        <item x="66"/>
        <item x="93"/>
        <item x="152"/>
        <item x="91"/>
        <item x="144"/>
        <item x="64"/>
        <item x="53"/>
        <item x="25"/>
        <item x="70"/>
        <item x="87"/>
        <item x="142"/>
        <item x="13"/>
        <item x="2"/>
        <item x="29"/>
        <item x="114"/>
        <item x="54"/>
        <item x="147"/>
        <item x="76"/>
        <item x="11"/>
        <item x="117"/>
        <item x="83"/>
        <item x="102"/>
        <item x="20"/>
        <item x="120"/>
        <item x="50"/>
        <item x="135"/>
        <item x="85"/>
        <item x="124"/>
        <item x="155"/>
        <item x="38"/>
        <item x="72"/>
        <item x="42"/>
        <item x="0"/>
        <item x="154"/>
        <item x="58"/>
        <item x="57"/>
        <item x="12"/>
        <item x="4"/>
        <item x="148"/>
        <item x="134"/>
        <item x="61"/>
        <item x="31"/>
        <item x="118"/>
        <item x="8"/>
        <item x="37"/>
        <item x="39"/>
        <item x="132"/>
        <item x="45"/>
        <item x="94"/>
        <item x="140"/>
        <item x="109"/>
        <item x="146"/>
        <item x="104"/>
        <item x="22"/>
        <item x="112"/>
        <item x="149"/>
        <item x="123"/>
        <item x="23"/>
        <item x="107"/>
        <item x="77"/>
        <item x="129"/>
        <item x="55"/>
        <item x="81"/>
        <item x="28"/>
        <item x="121"/>
        <item x="75"/>
        <item x="106"/>
        <item x="34"/>
        <item x="113"/>
        <item x="143"/>
        <item x="97"/>
        <item x="69"/>
        <item x="19"/>
        <item x="98"/>
        <item x="21"/>
        <item x="92"/>
        <item x="68"/>
        <item x="126"/>
        <item x="71"/>
        <item x="101"/>
        <item x="41"/>
        <item x="46"/>
        <item x="157"/>
        <item x="6"/>
        <item x="90"/>
        <item x="105"/>
        <item x="33"/>
        <item x="36"/>
        <item x="32"/>
        <item x="73"/>
        <item x="84"/>
        <item x="44"/>
        <item x="141"/>
        <item x="1"/>
        <item x="16"/>
        <item x="60"/>
        <item x="24"/>
        <item x="100"/>
        <item x="110"/>
        <item x="40"/>
        <item x="78"/>
        <item x="52"/>
        <item x="5"/>
        <item x="108"/>
        <item x="59"/>
        <item t="default"/>
      </items>
    </pivotField>
    <pivotField numFmtId="164" showAll="0"/>
    <pivotField showAll="0"/>
    <pivotField axis="axisPage" multipleItemSelectionAllowed="1" showAll="0">
      <items count="3">
        <item h="1" x="1"/>
        <item x="0"/>
        <item t="default"/>
      </items>
    </pivotField>
    <pivotField numFmtId="2" showAll="0"/>
    <pivotField showAll="0" defaultSubtotal="0"/>
    <pivotField showAll="0" defaultSubtotal="0"/>
    <pivotField showAll="0" defaultSubtotal="0">
      <items count="6">
        <item x="0"/>
        <item x="1"/>
        <item x="2"/>
        <item x="3"/>
        <item x="4"/>
        <item x="5"/>
      </items>
    </pivotField>
  </pivotFields>
  <rowFields count="1">
    <field x="2"/>
  </rowFields>
  <rowItems count="6">
    <i>
      <x v="4"/>
    </i>
    <i>
      <x v="2"/>
    </i>
    <i>
      <x/>
    </i>
    <i>
      <x v="3"/>
    </i>
    <i>
      <x v="1"/>
    </i>
    <i t="grand">
      <x/>
    </i>
  </rowItems>
  <colItems count="1">
    <i/>
  </colItems>
  <pageFields count="1">
    <pageField fld="7" hier="-1"/>
  </pageFields>
  <dataFields count="1">
    <dataField name="Count of Name" fld="0" subtotal="count" baseField="0" baseItem="0"/>
  </dataField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33B5E13C-9F48-49B8-8BF1-5DE39458E7CB}" autoFormatId="16" applyNumberFormats="0" applyBorderFormats="0" applyFontFormats="0" applyPatternFormats="0" applyAlignmentFormats="0" applyWidthHeightFormats="0">
  <queryTableRefresh nextId="9">
    <queryTableFields count="8">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659CC59D-8667-453F-8830-63D2A7783769}" autoFormatId="16" applyNumberFormats="0" applyBorderFormats="0" applyFontFormats="0" applyPatternFormats="0" applyAlignmentFormats="0" applyWidthHeightFormats="0">
  <queryTableRefresh nextId="9">
    <queryTableFields count="8">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3F9AF3FD-9E6B-4439-A0D1-983229FD3FD9}" autoFormatId="16" applyNumberFormats="0" applyBorderFormats="0" applyFontFormats="0" applyPatternFormats="0" applyAlignmentFormats="0" applyWidthHeightFormats="0">
  <queryTableRefresh nextId="14" unboundColumnsRight="3">
    <queryTableFields count="11">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9" dataBound="0" tableColumnId="9"/>
      <queryTableField id="12" dataBound="0" tableColumnId="11"/>
      <queryTableField id="13" dataBound="0"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2A99F4C-FFED-46D8-B3BD-11332F4DCBC1}" sourceName="Country">
  <pivotTables>
    <pivotTable tabId="10" name="PivotTable1"/>
  </pivotTables>
  <data>
    <tabular pivotCacheId="198044832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9A9405E-AFC9-40FB-A69B-603F34B00349}" cache="Slicer_Country" caption="Country"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B08CD9-494E-4D1B-9C6E-391CDF717776}" name="nz_staff" displayName="nz_staff" ref="A1:H92" tableType="queryTable" totalsRowShown="0">
  <autoFilter ref="A1:H92" xr:uid="{4FB08CD9-494E-4D1B-9C6E-391CDF717776}"/>
  <tableColumns count="8">
    <tableColumn id="1" xr3:uid="{C90C9435-7FFF-46B2-B68E-95F313114B60}" uniqueName="1" name="Name" queryTableFieldId="1" dataDxfId="40"/>
    <tableColumn id="2" xr3:uid="{1FCACC78-8D66-4032-9370-BD819AD8DD2A}" uniqueName="2" name="Gender" queryTableFieldId="2" dataDxfId="39"/>
    <tableColumn id="3" xr3:uid="{0E687382-F172-45C2-8259-14DC9D9F748D}" uniqueName="3" name="Department" queryTableFieldId="3" dataDxfId="38"/>
    <tableColumn id="4" xr3:uid="{441BFAD4-DFAB-4F9C-BB0A-9CDB6E2DD170}" uniqueName="4" name="Age" queryTableFieldId="4"/>
    <tableColumn id="5" xr3:uid="{88814614-6F06-4E0D-A4B4-2B3E84C57538}" uniqueName="5" name="Date Joined" queryTableFieldId="5"/>
    <tableColumn id="6" xr3:uid="{FC3677CB-1C5F-43ED-ADA5-F5C52D94A45A}" uniqueName="6" name="Salary" queryTableFieldId="6"/>
    <tableColumn id="7" xr3:uid="{0B279184-D5CA-4C92-B5BB-BCC5B9F813BB}" uniqueName="7" name="Rating" queryTableFieldId="7"/>
    <tableColumn id="8" xr3:uid="{B6D878BF-A6A5-46E6-B37F-4154FCF4249D}" uniqueName="8" name="Country"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8669CFA-87C3-43EC-8B45-064933D95E81}" name="Indian_staff" displayName="Indian_staff" ref="A1:H93" tableType="queryTable" totalsRowShown="0">
  <autoFilter ref="A1:H93" xr:uid="{D8669CFA-87C3-43EC-8B45-064933D95E81}"/>
  <tableColumns count="8">
    <tableColumn id="1" xr3:uid="{9519F5E8-BB41-4C9C-821C-4BCE096C9E48}" uniqueName="1" name="Name" queryTableFieldId="1" dataDxfId="37"/>
    <tableColumn id="2" xr3:uid="{DCAE9025-63D6-439A-B571-6A8FB91BF4CB}" uniqueName="2" name="Gender" queryTableFieldId="2" dataDxfId="36"/>
    <tableColumn id="3" xr3:uid="{46569805-32A7-4DD0-BAA9-673636D351EF}" uniqueName="3" name="Age" queryTableFieldId="3"/>
    <tableColumn id="4" xr3:uid="{ABD887A6-2DD2-468A-A9FD-EE606A44ADB9}" uniqueName="4" name="Rating" queryTableFieldId="4" dataDxfId="35"/>
    <tableColumn id="5" xr3:uid="{E1B858CC-8D2D-4141-B7AD-BE729E0CF5A0}" uniqueName="5" name="Date Joined" queryTableFieldId="5" dataDxfId="34"/>
    <tableColumn id="6" xr3:uid="{2BD1BF89-61A5-4694-8A1E-21B30ECB0AD5}" uniqueName="6" name="Department" queryTableFieldId="6" dataDxfId="33"/>
    <tableColumn id="7" xr3:uid="{C5E754C2-C4CD-46CF-9B14-8213EF9097BB}" uniqueName="7" name="Salary" queryTableFieldId="7"/>
    <tableColumn id="8" xr3:uid="{638EB8B0-1CEC-43EA-8125-232B02C92AF7}" uniqueName="8" name="Country" queryTableField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B7C0D59-8118-4F77-8D80-46A7C28ED7DA}" name="All_Staff" displayName="All_Staff" ref="A1:K184" tableType="queryTable" totalsRowShown="0">
  <autoFilter ref="A1:K184" xr:uid="{4B7C0D59-8118-4F77-8D80-46A7C28ED7DA}"/>
  <tableColumns count="11">
    <tableColumn id="1" xr3:uid="{2581FF38-76E9-4A72-8AD1-C7CA6E9C2AB0}" uniqueName="1" name="Name" queryTableFieldId="1" dataDxfId="32"/>
    <tableColumn id="2" xr3:uid="{E0F46316-7D27-4849-B8A6-0CFAFB87E262}" uniqueName="2" name="Gender" queryTableFieldId="2" dataDxfId="31"/>
    <tableColumn id="3" xr3:uid="{0F97CCB3-8B81-4C38-B5E7-5299CC580988}" uniqueName="3" name="Department" queryTableFieldId="3" dataDxfId="30"/>
    <tableColumn id="4" xr3:uid="{18DD8408-7880-4808-9783-E854FFB6F018}" uniqueName="4" name="Age" queryTableFieldId="4"/>
    <tableColumn id="5" xr3:uid="{8689F39C-A260-4597-BC13-B38DB1F05286}" uniqueName="5" name="Date Joined" queryTableFieldId="5" dataDxfId="29"/>
    <tableColumn id="6" xr3:uid="{89819158-AE2B-43AD-BEFF-FE7EAF0874A3}" uniqueName="6" name="Salary" queryTableFieldId="6" dataDxfId="28"/>
    <tableColumn id="7" xr3:uid="{F7684B72-B87D-44E4-825F-2252F324984A}" uniqueName="7" name="Rating" queryTableFieldId="7"/>
    <tableColumn id="8" xr3:uid="{ACE55184-7354-45B9-92C9-6739AE7714F5}" uniqueName="8" name="Country" queryTableFieldId="8"/>
    <tableColumn id="9" xr3:uid="{86718B6C-C873-410B-A851-670C4E4A44B7}" uniqueName="9" name="Tenure" queryTableFieldId="9" dataDxfId="27">
      <calculatedColumnFormula>(TODAY()-All_Staff[[#This Row],[Date Joined]])/365</calculatedColumnFormula>
    </tableColumn>
    <tableColumn id="11" xr3:uid="{D2ED31EC-0D99-4084-B584-A9BCF8DE586B}" uniqueName="11" name="Bonus" queryTableFieldId="12" dataDxfId="26">
      <calculatedColumnFormula>ROUNDUP(IF(All_Staff[[#This Row],[Tenure]]&gt;2,3%,2%)*All_Staff[[#This Row],[Salary]],0)</calculatedColumnFormula>
    </tableColumn>
    <tableColumn id="10" xr3:uid="{CFCE68A4-2C56-4085-96A5-945E8C06904B}" uniqueName="10" name="Rating as number" queryTableFieldId="13" dataDxfId="25">
      <calculatedColumnFormula>_xlfn.XLOOKUP(All_Staff[[#This Row],[Rating]],Sheet1!$B$3:$B$7,Sheet1!$C$3:$C$7)</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919AEE-63CE-4905-87C0-4A7B50BDAA01}" name="Table1" displayName="Table1" ref="A4:G105" totalsRowCount="1" headerRowDxfId="24" headerRowBorderDxfId="23">
  <autoFilter ref="A4:G104" xr:uid="{40919AEE-63CE-4905-87C0-4A7B50BDAA01}"/>
  <tableColumns count="7">
    <tableColumn id="1" xr3:uid="{88787B13-BC30-49EC-A454-95F090324A31}" name="Name" totalsRowLabel="Total" dataDxfId="22" totalsRowDxfId="21"/>
    <tableColumn id="2" xr3:uid="{93C8729E-3BC5-4C13-B31D-66351CF41BEA}" name="Gender" dataDxfId="20" totalsRowDxfId="19"/>
    <tableColumn id="3" xr3:uid="{FF5478AC-DDAE-4EF1-9E4D-BA908C9FB017}" name="Department" dataDxfId="18" totalsRowDxfId="17"/>
    <tableColumn id="4" xr3:uid="{84902ABC-74EF-446C-80E5-821430D51D1B}" name="Age" totalsRowFunction="average" dataDxfId="16" totalsRowDxfId="15"/>
    <tableColumn id="5" xr3:uid="{C563BF28-446C-4919-B932-ADE04A06F624}" name="Date Joined" dataDxfId="14" totalsRowDxfId="13"/>
    <tableColumn id="6" xr3:uid="{54E02A82-C81E-495A-B24E-8D1CA8C811C9}" name="Salary" totalsRowFunction="average" dataDxfId="12" totalsRowDxfId="11"/>
    <tableColumn id="7" xr3:uid="{D16633E5-2CAA-4DDD-8CF7-29AE7260A2BC}" name="Rating" totalsRowFunction="count" dataDxfId="10" totalsRow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D18553-F289-403E-82E1-CAF4BE1FECE9}" name="Table2" displayName="Table2" ref="A1:G113" totalsRowShown="0">
  <autoFilter ref="A1:G113" xr:uid="{4CD18553-F289-403E-82E1-CAF4BE1FECE9}"/>
  <tableColumns count="7">
    <tableColumn id="1" xr3:uid="{A98AC1D1-9777-4500-A00A-F17093F2EA3B}" name="Name"/>
    <tableColumn id="2" xr3:uid="{6E1FECE0-B065-4E97-8279-C6717E58FC5B}" name="Gender"/>
    <tableColumn id="3" xr3:uid="{301BBB8F-12AC-4A1F-BE47-34CA2C782B6A}" name="Age"/>
    <tableColumn id="4" xr3:uid="{A31884A4-70B7-4CC8-9EF5-49C9C242E300}" name="Rating"/>
    <tableColumn id="5" xr3:uid="{62C11C61-0EFB-4ADF-9F51-06FEE79AFFAF}" name="Date Joined" dataDxfId="8"/>
    <tableColumn id="6" xr3:uid="{4D0529E2-49C6-4DCB-BFCA-B3F10E2057E5}" name="Department"/>
    <tableColumn id="7" xr3:uid="{6738B2A0-FE2A-4408-A3FC-524EF61776F5}" name="Salary"/>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73251-5E66-4E22-8DEF-B5EE9679D48F}">
  <dimension ref="A1:H92"/>
  <sheetViews>
    <sheetView workbookViewId="0">
      <selection sqref="A1:H102"/>
    </sheetView>
  </sheetViews>
  <sheetFormatPr defaultRowHeight="14.4" x14ac:dyDescent="0.3"/>
  <cols>
    <col min="1" max="1" width="19.6640625" bestFit="1" customWidth="1"/>
    <col min="2" max="2" width="9.33203125" bestFit="1" customWidth="1"/>
    <col min="3" max="3" width="13.33203125" bestFit="1" customWidth="1"/>
    <col min="4" max="4" width="6.44140625" bestFit="1" customWidth="1"/>
    <col min="5" max="5" width="13" bestFit="1" customWidth="1"/>
    <col min="6" max="6" width="8.33203125" bestFit="1" customWidth="1"/>
    <col min="7" max="7" width="13.109375" bestFit="1" customWidth="1"/>
    <col min="8" max="8" width="10" bestFit="1" customWidth="1"/>
  </cols>
  <sheetData>
    <row r="1" spans="1:8" x14ac:dyDescent="0.3">
      <c r="A1" t="s">
        <v>0</v>
      </c>
      <c r="B1" t="s">
        <v>1</v>
      </c>
      <c r="C1" t="s">
        <v>2</v>
      </c>
      <c r="D1" t="s">
        <v>3</v>
      </c>
      <c r="E1" t="s">
        <v>4</v>
      </c>
      <c r="F1" t="s">
        <v>5</v>
      </c>
      <c r="G1" t="s">
        <v>6</v>
      </c>
      <c r="H1" t="s">
        <v>204</v>
      </c>
    </row>
    <row r="2" spans="1:8" x14ac:dyDescent="0.3">
      <c r="A2" t="s">
        <v>58</v>
      </c>
      <c r="B2" t="s">
        <v>15</v>
      </c>
      <c r="C2" t="s">
        <v>19</v>
      </c>
      <c r="D2">
        <v>22</v>
      </c>
      <c r="E2">
        <v>44446</v>
      </c>
      <c r="F2">
        <v>112780</v>
      </c>
      <c r="G2" t="s">
        <v>13</v>
      </c>
      <c r="H2" t="s">
        <v>205</v>
      </c>
    </row>
    <row r="3" spans="1:8" x14ac:dyDescent="0.3">
      <c r="A3" t="s">
        <v>70</v>
      </c>
      <c r="B3" t="s">
        <v>15</v>
      </c>
      <c r="C3" t="s">
        <v>9</v>
      </c>
      <c r="D3">
        <v>46</v>
      </c>
      <c r="E3">
        <v>44758</v>
      </c>
      <c r="F3">
        <v>70610</v>
      </c>
      <c r="G3" t="s">
        <v>16</v>
      </c>
      <c r="H3" t="s">
        <v>205</v>
      </c>
    </row>
    <row r="4" spans="1:8" x14ac:dyDescent="0.3">
      <c r="A4" t="s">
        <v>75</v>
      </c>
      <c r="B4" t="s">
        <v>8</v>
      </c>
      <c r="C4" t="s">
        <v>19</v>
      </c>
      <c r="D4">
        <v>28</v>
      </c>
      <c r="E4">
        <v>44357</v>
      </c>
      <c r="F4">
        <v>53240</v>
      </c>
      <c r="G4" t="s">
        <v>16</v>
      </c>
      <c r="H4" t="s">
        <v>205</v>
      </c>
    </row>
    <row r="5" spans="1:8" x14ac:dyDescent="0.3">
      <c r="A5" t="s">
        <v>49</v>
      </c>
      <c r="B5" t="s">
        <v>207</v>
      </c>
      <c r="C5" t="s">
        <v>21</v>
      </c>
      <c r="D5">
        <v>37</v>
      </c>
      <c r="E5">
        <v>44146</v>
      </c>
      <c r="F5">
        <v>115440</v>
      </c>
      <c r="G5" t="s">
        <v>24</v>
      </c>
      <c r="H5" t="s">
        <v>205</v>
      </c>
    </row>
    <row r="6" spans="1:8" x14ac:dyDescent="0.3">
      <c r="A6" t="s">
        <v>65</v>
      </c>
      <c r="B6" t="s">
        <v>15</v>
      </c>
      <c r="C6" t="s">
        <v>19</v>
      </c>
      <c r="D6">
        <v>32</v>
      </c>
      <c r="E6">
        <v>44465</v>
      </c>
      <c r="F6">
        <v>53540</v>
      </c>
      <c r="G6" t="s">
        <v>16</v>
      </c>
      <c r="H6" t="s">
        <v>205</v>
      </c>
    </row>
    <row r="7" spans="1:8" x14ac:dyDescent="0.3">
      <c r="A7" t="s">
        <v>81</v>
      </c>
      <c r="B7" t="s">
        <v>8</v>
      </c>
      <c r="C7" t="s">
        <v>9</v>
      </c>
      <c r="D7">
        <v>30</v>
      </c>
      <c r="E7">
        <v>44861</v>
      </c>
      <c r="F7">
        <v>112570</v>
      </c>
      <c r="G7" t="s">
        <v>16</v>
      </c>
      <c r="H7" t="s">
        <v>205</v>
      </c>
    </row>
    <row r="8" spans="1:8" x14ac:dyDescent="0.3">
      <c r="A8" t="s">
        <v>51</v>
      </c>
      <c r="B8" t="s">
        <v>15</v>
      </c>
      <c r="C8" t="s">
        <v>9</v>
      </c>
      <c r="D8">
        <v>33</v>
      </c>
      <c r="E8">
        <v>44701</v>
      </c>
      <c r="F8">
        <v>48530</v>
      </c>
      <c r="G8" t="s">
        <v>13</v>
      </c>
      <c r="H8" t="s">
        <v>205</v>
      </c>
    </row>
    <row r="9" spans="1:8" x14ac:dyDescent="0.3">
      <c r="A9" t="s">
        <v>61</v>
      </c>
      <c r="B9" t="s">
        <v>8</v>
      </c>
      <c r="C9" t="s">
        <v>12</v>
      </c>
      <c r="D9">
        <v>24</v>
      </c>
      <c r="E9">
        <v>44148</v>
      </c>
      <c r="F9">
        <v>62780</v>
      </c>
      <c r="G9" t="s">
        <v>16</v>
      </c>
      <c r="H9" t="s">
        <v>205</v>
      </c>
    </row>
    <row r="10" spans="1:8" x14ac:dyDescent="0.3">
      <c r="A10" t="s">
        <v>82</v>
      </c>
      <c r="B10" t="s">
        <v>15</v>
      </c>
      <c r="C10" t="s">
        <v>12</v>
      </c>
      <c r="D10">
        <v>33</v>
      </c>
      <c r="E10">
        <v>44509</v>
      </c>
      <c r="F10">
        <v>53870</v>
      </c>
      <c r="G10" t="s">
        <v>16</v>
      </c>
      <c r="H10" t="s">
        <v>205</v>
      </c>
    </row>
    <row r="11" spans="1:8" x14ac:dyDescent="0.3">
      <c r="A11" t="s">
        <v>60</v>
      </c>
      <c r="B11" t="s">
        <v>8</v>
      </c>
      <c r="C11" t="s">
        <v>56</v>
      </c>
      <c r="D11">
        <v>27</v>
      </c>
      <c r="E11">
        <v>44122</v>
      </c>
      <c r="F11">
        <v>119110</v>
      </c>
      <c r="G11" t="s">
        <v>16</v>
      </c>
      <c r="H11" t="s">
        <v>205</v>
      </c>
    </row>
    <row r="12" spans="1:8" x14ac:dyDescent="0.3">
      <c r="A12" t="s">
        <v>87</v>
      </c>
      <c r="B12" t="s">
        <v>15</v>
      </c>
      <c r="C12" t="s">
        <v>12</v>
      </c>
      <c r="D12">
        <v>29</v>
      </c>
      <c r="E12">
        <v>44180</v>
      </c>
      <c r="F12">
        <v>112110</v>
      </c>
      <c r="G12" t="s">
        <v>24</v>
      </c>
      <c r="H12" t="s">
        <v>205</v>
      </c>
    </row>
    <row r="13" spans="1:8" x14ac:dyDescent="0.3">
      <c r="A13" t="s">
        <v>76</v>
      </c>
      <c r="B13" t="s">
        <v>15</v>
      </c>
      <c r="C13" t="s">
        <v>19</v>
      </c>
      <c r="D13">
        <v>25</v>
      </c>
      <c r="E13">
        <v>44383</v>
      </c>
      <c r="F13">
        <v>65700</v>
      </c>
      <c r="G13" t="s">
        <v>16</v>
      </c>
      <c r="H13" t="s">
        <v>205</v>
      </c>
    </row>
    <row r="14" spans="1:8" x14ac:dyDescent="0.3">
      <c r="A14" t="s">
        <v>97</v>
      </c>
      <c r="B14" t="s">
        <v>15</v>
      </c>
      <c r="C14" t="s">
        <v>12</v>
      </c>
      <c r="D14">
        <v>37</v>
      </c>
      <c r="E14">
        <v>44701</v>
      </c>
      <c r="F14">
        <v>69070</v>
      </c>
      <c r="G14" t="s">
        <v>16</v>
      </c>
      <c r="H14" t="s">
        <v>205</v>
      </c>
    </row>
    <row r="15" spans="1:8" x14ac:dyDescent="0.3">
      <c r="A15" t="s">
        <v>22</v>
      </c>
      <c r="B15" t="s">
        <v>15</v>
      </c>
      <c r="C15" t="s">
        <v>12</v>
      </c>
      <c r="D15">
        <v>20</v>
      </c>
      <c r="E15">
        <v>44459</v>
      </c>
      <c r="F15">
        <v>107700</v>
      </c>
      <c r="G15" t="s">
        <v>16</v>
      </c>
      <c r="H15" t="s">
        <v>205</v>
      </c>
    </row>
    <row r="16" spans="1:8" x14ac:dyDescent="0.3">
      <c r="A16" t="s">
        <v>84</v>
      </c>
      <c r="B16" t="s">
        <v>8</v>
      </c>
      <c r="C16" t="s">
        <v>12</v>
      </c>
      <c r="D16">
        <v>32</v>
      </c>
      <c r="E16">
        <v>44354</v>
      </c>
      <c r="F16">
        <v>43840</v>
      </c>
      <c r="G16" t="s">
        <v>13</v>
      </c>
      <c r="H16" t="s">
        <v>205</v>
      </c>
    </row>
    <row r="17" spans="1:8" x14ac:dyDescent="0.3">
      <c r="A17" t="s">
        <v>105</v>
      </c>
      <c r="B17" t="s">
        <v>15</v>
      </c>
      <c r="C17" t="s">
        <v>9</v>
      </c>
      <c r="D17">
        <v>40</v>
      </c>
      <c r="E17">
        <v>44263</v>
      </c>
      <c r="F17">
        <v>99750</v>
      </c>
      <c r="G17" t="s">
        <v>16</v>
      </c>
      <c r="H17" t="s">
        <v>205</v>
      </c>
    </row>
    <row r="18" spans="1:8" x14ac:dyDescent="0.3">
      <c r="A18" t="s">
        <v>47</v>
      </c>
      <c r="B18" t="s">
        <v>15</v>
      </c>
      <c r="C18" t="s">
        <v>9</v>
      </c>
      <c r="D18">
        <v>21</v>
      </c>
      <c r="E18">
        <v>44104</v>
      </c>
      <c r="F18">
        <v>37920</v>
      </c>
      <c r="G18" t="s">
        <v>16</v>
      </c>
      <c r="H18" t="s">
        <v>205</v>
      </c>
    </row>
    <row r="19" spans="1:8" x14ac:dyDescent="0.3">
      <c r="A19" t="s">
        <v>31</v>
      </c>
      <c r="B19" t="s">
        <v>15</v>
      </c>
      <c r="C19" t="s">
        <v>9</v>
      </c>
      <c r="D19">
        <v>21</v>
      </c>
      <c r="E19">
        <v>44762</v>
      </c>
      <c r="F19">
        <v>57090</v>
      </c>
      <c r="G19" t="s">
        <v>16</v>
      </c>
      <c r="H19" t="s">
        <v>205</v>
      </c>
    </row>
    <row r="20" spans="1:8" x14ac:dyDescent="0.3">
      <c r="A20" t="s">
        <v>30</v>
      </c>
      <c r="B20" t="s">
        <v>8</v>
      </c>
      <c r="C20" t="s">
        <v>12</v>
      </c>
      <c r="D20">
        <v>31</v>
      </c>
      <c r="E20">
        <v>44145</v>
      </c>
      <c r="F20">
        <v>41980</v>
      </c>
      <c r="G20" t="s">
        <v>16</v>
      </c>
      <c r="H20" t="s">
        <v>205</v>
      </c>
    </row>
    <row r="21" spans="1:8" x14ac:dyDescent="0.3">
      <c r="A21" t="s">
        <v>78</v>
      </c>
      <c r="B21" t="s">
        <v>15</v>
      </c>
      <c r="C21" t="s">
        <v>56</v>
      </c>
      <c r="D21">
        <v>21</v>
      </c>
      <c r="E21">
        <v>44242</v>
      </c>
      <c r="F21">
        <v>75880</v>
      </c>
      <c r="G21" t="s">
        <v>16</v>
      </c>
      <c r="H21" t="s">
        <v>205</v>
      </c>
    </row>
    <row r="22" spans="1:8" x14ac:dyDescent="0.3">
      <c r="A22" t="s">
        <v>36</v>
      </c>
      <c r="B22" t="s">
        <v>8</v>
      </c>
      <c r="C22" t="s">
        <v>21</v>
      </c>
      <c r="D22">
        <v>34</v>
      </c>
      <c r="E22">
        <v>44653</v>
      </c>
      <c r="F22">
        <v>58940</v>
      </c>
      <c r="G22" t="s">
        <v>16</v>
      </c>
      <c r="H22" t="s">
        <v>205</v>
      </c>
    </row>
    <row r="23" spans="1:8" x14ac:dyDescent="0.3">
      <c r="A23" t="s">
        <v>27</v>
      </c>
      <c r="B23" t="s">
        <v>8</v>
      </c>
      <c r="C23" t="s">
        <v>21</v>
      </c>
      <c r="D23">
        <v>30</v>
      </c>
      <c r="E23">
        <v>44389</v>
      </c>
      <c r="F23">
        <v>67910</v>
      </c>
      <c r="G23" t="s">
        <v>24</v>
      </c>
      <c r="H23" t="s">
        <v>205</v>
      </c>
    </row>
    <row r="24" spans="1:8" x14ac:dyDescent="0.3">
      <c r="A24" t="s">
        <v>26</v>
      </c>
      <c r="B24" t="s">
        <v>8</v>
      </c>
      <c r="C24" t="s">
        <v>12</v>
      </c>
      <c r="D24">
        <v>31</v>
      </c>
      <c r="E24">
        <v>44663</v>
      </c>
      <c r="F24">
        <v>58100</v>
      </c>
      <c r="G24" t="s">
        <v>16</v>
      </c>
      <c r="H24" t="s">
        <v>205</v>
      </c>
    </row>
    <row r="25" spans="1:8" x14ac:dyDescent="0.3">
      <c r="A25" t="s">
        <v>53</v>
      </c>
      <c r="B25" t="s">
        <v>15</v>
      </c>
      <c r="C25" t="s">
        <v>21</v>
      </c>
      <c r="D25">
        <v>27</v>
      </c>
      <c r="E25">
        <v>44567</v>
      </c>
      <c r="F25">
        <v>48980</v>
      </c>
      <c r="G25" t="s">
        <v>16</v>
      </c>
      <c r="H25" t="s">
        <v>205</v>
      </c>
    </row>
    <row r="26" spans="1:8" x14ac:dyDescent="0.3">
      <c r="A26" t="s">
        <v>20</v>
      </c>
      <c r="B26" t="s">
        <v>207</v>
      </c>
      <c r="C26" t="s">
        <v>21</v>
      </c>
      <c r="D26">
        <v>30</v>
      </c>
      <c r="E26">
        <v>44597</v>
      </c>
      <c r="F26">
        <v>64000</v>
      </c>
      <c r="G26" t="s">
        <v>16</v>
      </c>
      <c r="H26" t="s">
        <v>205</v>
      </c>
    </row>
    <row r="27" spans="1:8" x14ac:dyDescent="0.3">
      <c r="A27" t="s">
        <v>7</v>
      </c>
      <c r="B27" t="s">
        <v>8</v>
      </c>
      <c r="C27" t="s">
        <v>9</v>
      </c>
      <c r="D27">
        <v>42</v>
      </c>
      <c r="E27">
        <v>44779</v>
      </c>
      <c r="F27">
        <v>75000</v>
      </c>
      <c r="G27" t="s">
        <v>10</v>
      </c>
      <c r="H27" t="s">
        <v>205</v>
      </c>
    </row>
    <row r="28" spans="1:8" x14ac:dyDescent="0.3">
      <c r="A28" t="s">
        <v>74</v>
      </c>
      <c r="B28" t="s">
        <v>8</v>
      </c>
      <c r="C28" t="s">
        <v>12</v>
      </c>
      <c r="D28">
        <v>40</v>
      </c>
      <c r="E28">
        <v>44337</v>
      </c>
      <c r="F28">
        <v>87620</v>
      </c>
      <c r="G28" t="s">
        <v>16</v>
      </c>
      <c r="H28" t="s">
        <v>205</v>
      </c>
    </row>
    <row r="29" spans="1:8" x14ac:dyDescent="0.3">
      <c r="A29" t="s">
        <v>44</v>
      </c>
      <c r="B29" t="s">
        <v>8</v>
      </c>
      <c r="C29" t="s">
        <v>12</v>
      </c>
      <c r="D29">
        <v>29</v>
      </c>
      <c r="E29">
        <v>44023</v>
      </c>
      <c r="F29">
        <v>34980</v>
      </c>
      <c r="G29" t="s">
        <v>16</v>
      </c>
      <c r="H29" t="s">
        <v>205</v>
      </c>
    </row>
    <row r="30" spans="1:8" x14ac:dyDescent="0.3">
      <c r="A30" t="s">
        <v>35</v>
      </c>
      <c r="B30" t="s">
        <v>8</v>
      </c>
      <c r="C30" t="s">
        <v>21</v>
      </c>
      <c r="D30">
        <v>28</v>
      </c>
      <c r="E30">
        <v>44185</v>
      </c>
      <c r="F30">
        <v>75970</v>
      </c>
      <c r="G30" t="s">
        <v>16</v>
      </c>
      <c r="H30" t="s">
        <v>205</v>
      </c>
    </row>
    <row r="31" spans="1:8" x14ac:dyDescent="0.3">
      <c r="A31" t="s">
        <v>38</v>
      </c>
      <c r="B31" t="s">
        <v>8</v>
      </c>
      <c r="C31" t="s">
        <v>21</v>
      </c>
      <c r="D31">
        <v>34</v>
      </c>
      <c r="E31">
        <v>44612</v>
      </c>
      <c r="F31">
        <v>60130</v>
      </c>
      <c r="G31" t="s">
        <v>16</v>
      </c>
      <c r="H31" t="s">
        <v>205</v>
      </c>
    </row>
    <row r="32" spans="1:8" x14ac:dyDescent="0.3">
      <c r="A32" t="s">
        <v>41</v>
      </c>
      <c r="B32" t="s">
        <v>8</v>
      </c>
      <c r="C32" t="s">
        <v>12</v>
      </c>
      <c r="D32">
        <v>33</v>
      </c>
      <c r="E32">
        <v>44374</v>
      </c>
      <c r="F32">
        <v>75480</v>
      </c>
      <c r="G32" t="s">
        <v>42</v>
      </c>
      <c r="H32" t="s">
        <v>205</v>
      </c>
    </row>
    <row r="33" spans="1:8" x14ac:dyDescent="0.3">
      <c r="A33" t="s">
        <v>40</v>
      </c>
      <c r="B33" t="s">
        <v>15</v>
      </c>
      <c r="C33" t="s">
        <v>9</v>
      </c>
      <c r="D33">
        <v>33</v>
      </c>
      <c r="E33">
        <v>44164</v>
      </c>
      <c r="F33">
        <v>115920</v>
      </c>
      <c r="G33" t="s">
        <v>16</v>
      </c>
      <c r="H33" t="s">
        <v>205</v>
      </c>
    </row>
    <row r="34" spans="1:8" x14ac:dyDescent="0.3">
      <c r="A34" t="s">
        <v>48</v>
      </c>
      <c r="B34" t="s">
        <v>8</v>
      </c>
      <c r="C34" t="s">
        <v>19</v>
      </c>
      <c r="D34">
        <v>36</v>
      </c>
      <c r="E34">
        <v>44494</v>
      </c>
      <c r="F34">
        <v>78540</v>
      </c>
      <c r="G34" t="s">
        <v>16</v>
      </c>
      <c r="H34" t="s">
        <v>205</v>
      </c>
    </row>
    <row r="35" spans="1:8" x14ac:dyDescent="0.3">
      <c r="A35" t="s">
        <v>34</v>
      </c>
      <c r="B35" t="s">
        <v>15</v>
      </c>
      <c r="C35" t="s">
        <v>9</v>
      </c>
      <c r="D35">
        <v>25</v>
      </c>
      <c r="E35">
        <v>44726</v>
      </c>
      <c r="F35">
        <v>109190</v>
      </c>
      <c r="G35" t="s">
        <v>13</v>
      </c>
      <c r="H35" t="s">
        <v>205</v>
      </c>
    </row>
    <row r="36" spans="1:8" x14ac:dyDescent="0.3">
      <c r="A36" t="s">
        <v>73</v>
      </c>
      <c r="B36" t="s">
        <v>8</v>
      </c>
      <c r="C36" t="s">
        <v>19</v>
      </c>
      <c r="D36">
        <v>34</v>
      </c>
      <c r="E36">
        <v>44721</v>
      </c>
      <c r="F36">
        <v>49630</v>
      </c>
      <c r="G36" t="s">
        <v>24</v>
      </c>
      <c r="H36" t="s">
        <v>205</v>
      </c>
    </row>
    <row r="37" spans="1:8" x14ac:dyDescent="0.3">
      <c r="A37" t="s">
        <v>107</v>
      </c>
      <c r="B37" t="s">
        <v>8</v>
      </c>
      <c r="C37" t="s">
        <v>9</v>
      </c>
      <c r="D37">
        <v>28</v>
      </c>
      <c r="E37">
        <v>44630</v>
      </c>
      <c r="F37">
        <v>99970</v>
      </c>
      <c r="G37" t="s">
        <v>16</v>
      </c>
      <c r="H37" t="s">
        <v>205</v>
      </c>
    </row>
    <row r="38" spans="1:8" x14ac:dyDescent="0.3">
      <c r="A38" t="s">
        <v>71</v>
      </c>
      <c r="B38" t="s">
        <v>8</v>
      </c>
      <c r="C38" t="s">
        <v>12</v>
      </c>
      <c r="D38">
        <v>33</v>
      </c>
      <c r="E38">
        <v>44190</v>
      </c>
      <c r="F38">
        <v>96140</v>
      </c>
      <c r="G38" t="s">
        <v>16</v>
      </c>
      <c r="H38" t="s">
        <v>205</v>
      </c>
    </row>
    <row r="39" spans="1:8" x14ac:dyDescent="0.3">
      <c r="A39" t="s">
        <v>50</v>
      </c>
      <c r="B39" t="s">
        <v>15</v>
      </c>
      <c r="C39" t="s">
        <v>9</v>
      </c>
      <c r="D39">
        <v>31</v>
      </c>
      <c r="E39">
        <v>44724</v>
      </c>
      <c r="F39">
        <v>103550</v>
      </c>
      <c r="G39" t="s">
        <v>16</v>
      </c>
      <c r="H39" t="s">
        <v>205</v>
      </c>
    </row>
    <row r="40" spans="1:8" x14ac:dyDescent="0.3">
      <c r="A40" t="s">
        <v>14</v>
      </c>
      <c r="B40" t="s">
        <v>15</v>
      </c>
      <c r="C40" t="s">
        <v>12</v>
      </c>
      <c r="D40">
        <v>31</v>
      </c>
      <c r="E40">
        <v>44511</v>
      </c>
      <c r="F40">
        <v>48950</v>
      </c>
      <c r="G40" t="s">
        <v>16</v>
      </c>
      <c r="H40" t="s">
        <v>205</v>
      </c>
    </row>
    <row r="41" spans="1:8" x14ac:dyDescent="0.3">
      <c r="A41" t="s">
        <v>63</v>
      </c>
      <c r="B41" t="s">
        <v>15</v>
      </c>
      <c r="C41" t="s">
        <v>21</v>
      </c>
      <c r="D41">
        <v>24</v>
      </c>
      <c r="E41">
        <v>44436</v>
      </c>
      <c r="F41">
        <v>52610</v>
      </c>
      <c r="G41" t="s">
        <v>24</v>
      </c>
      <c r="H41" t="s">
        <v>205</v>
      </c>
    </row>
    <row r="42" spans="1:8" x14ac:dyDescent="0.3">
      <c r="A42" t="s">
        <v>72</v>
      </c>
      <c r="B42" t="s">
        <v>8</v>
      </c>
      <c r="C42" t="s">
        <v>9</v>
      </c>
      <c r="D42">
        <v>36</v>
      </c>
      <c r="E42">
        <v>44529</v>
      </c>
      <c r="F42">
        <v>78390</v>
      </c>
      <c r="G42" t="s">
        <v>16</v>
      </c>
      <c r="H42" t="s">
        <v>205</v>
      </c>
    </row>
    <row r="43" spans="1:8" x14ac:dyDescent="0.3">
      <c r="A43" t="s">
        <v>88</v>
      </c>
      <c r="B43" t="s">
        <v>8</v>
      </c>
      <c r="C43" t="s">
        <v>21</v>
      </c>
      <c r="D43">
        <v>33</v>
      </c>
      <c r="E43">
        <v>44809</v>
      </c>
      <c r="F43">
        <v>86570</v>
      </c>
      <c r="G43" t="s">
        <v>16</v>
      </c>
      <c r="H43" t="s">
        <v>205</v>
      </c>
    </row>
    <row r="44" spans="1:8" x14ac:dyDescent="0.3">
      <c r="A44" t="s">
        <v>92</v>
      </c>
      <c r="B44" t="s">
        <v>8</v>
      </c>
      <c r="C44" t="s">
        <v>12</v>
      </c>
      <c r="D44">
        <v>27</v>
      </c>
      <c r="E44">
        <v>44686</v>
      </c>
      <c r="F44">
        <v>83750</v>
      </c>
      <c r="G44" t="s">
        <v>16</v>
      </c>
      <c r="H44" t="s">
        <v>205</v>
      </c>
    </row>
    <row r="45" spans="1:8" x14ac:dyDescent="0.3">
      <c r="A45" t="s">
        <v>102</v>
      </c>
      <c r="B45" t="s">
        <v>8</v>
      </c>
      <c r="C45" t="s">
        <v>21</v>
      </c>
      <c r="D45">
        <v>34</v>
      </c>
      <c r="E45">
        <v>44445</v>
      </c>
      <c r="F45">
        <v>92450</v>
      </c>
      <c r="G45" t="s">
        <v>16</v>
      </c>
      <c r="H45" t="s">
        <v>205</v>
      </c>
    </row>
    <row r="46" spans="1:8" x14ac:dyDescent="0.3">
      <c r="A46" t="s">
        <v>64</v>
      </c>
      <c r="B46" t="s">
        <v>15</v>
      </c>
      <c r="C46" t="s">
        <v>12</v>
      </c>
      <c r="D46">
        <v>20</v>
      </c>
      <c r="E46">
        <v>44183</v>
      </c>
      <c r="F46">
        <v>112650</v>
      </c>
      <c r="G46" t="s">
        <v>16</v>
      </c>
      <c r="H46" t="s">
        <v>205</v>
      </c>
    </row>
    <row r="47" spans="1:8" x14ac:dyDescent="0.3">
      <c r="A47" t="s">
        <v>104</v>
      </c>
      <c r="B47" t="s">
        <v>15</v>
      </c>
      <c r="C47" t="s">
        <v>9</v>
      </c>
      <c r="D47">
        <v>20</v>
      </c>
      <c r="E47">
        <v>44744</v>
      </c>
      <c r="F47">
        <v>79570</v>
      </c>
      <c r="G47" t="s">
        <v>16</v>
      </c>
      <c r="H47" t="s">
        <v>205</v>
      </c>
    </row>
    <row r="48" spans="1:8" x14ac:dyDescent="0.3">
      <c r="A48" t="s">
        <v>91</v>
      </c>
      <c r="B48" t="s">
        <v>8</v>
      </c>
      <c r="C48" t="s">
        <v>19</v>
      </c>
      <c r="D48">
        <v>20</v>
      </c>
      <c r="E48">
        <v>44537</v>
      </c>
      <c r="F48">
        <v>68900</v>
      </c>
      <c r="G48" t="s">
        <v>24</v>
      </c>
      <c r="H48" t="s">
        <v>205</v>
      </c>
    </row>
    <row r="49" spans="1:8" x14ac:dyDescent="0.3">
      <c r="A49" t="s">
        <v>39</v>
      </c>
      <c r="B49" t="s">
        <v>8</v>
      </c>
      <c r="C49" t="s">
        <v>12</v>
      </c>
      <c r="D49">
        <v>25</v>
      </c>
      <c r="E49">
        <v>44694</v>
      </c>
      <c r="F49">
        <v>80700</v>
      </c>
      <c r="G49" t="s">
        <v>13</v>
      </c>
      <c r="H49" t="s">
        <v>205</v>
      </c>
    </row>
    <row r="50" spans="1:8" x14ac:dyDescent="0.3">
      <c r="A50" t="s">
        <v>100</v>
      </c>
      <c r="B50" t="s">
        <v>15</v>
      </c>
      <c r="C50" t="s">
        <v>9</v>
      </c>
      <c r="D50">
        <v>19</v>
      </c>
      <c r="E50">
        <v>44277</v>
      </c>
      <c r="F50">
        <v>58960</v>
      </c>
      <c r="G50" t="s">
        <v>16</v>
      </c>
      <c r="H50" t="s">
        <v>205</v>
      </c>
    </row>
    <row r="51" spans="1:8" x14ac:dyDescent="0.3">
      <c r="A51" t="s">
        <v>106</v>
      </c>
      <c r="B51" t="s">
        <v>15</v>
      </c>
      <c r="C51" t="s">
        <v>12</v>
      </c>
      <c r="D51">
        <v>36</v>
      </c>
      <c r="E51">
        <v>44019</v>
      </c>
      <c r="F51">
        <v>118840</v>
      </c>
      <c r="G51" t="s">
        <v>16</v>
      </c>
      <c r="H51" t="s">
        <v>205</v>
      </c>
    </row>
    <row r="52" spans="1:8" x14ac:dyDescent="0.3">
      <c r="A52" t="s">
        <v>29</v>
      </c>
      <c r="B52" t="s">
        <v>15</v>
      </c>
      <c r="C52" t="s">
        <v>21</v>
      </c>
      <c r="D52">
        <v>28</v>
      </c>
      <c r="E52">
        <v>44041</v>
      </c>
      <c r="F52">
        <v>48170</v>
      </c>
      <c r="G52" t="s">
        <v>13</v>
      </c>
      <c r="H52" t="s">
        <v>205</v>
      </c>
    </row>
    <row r="53" spans="1:8" x14ac:dyDescent="0.3">
      <c r="A53" t="s">
        <v>108</v>
      </c>
      <c r="B53" t="s">
        <v>8</v>
      </c>
      <c r="C53" t="s">
        <v>56</v>
      </c>
      <c r="D53">
        <v>32</v>
      </c>
      <c r="E53">
        <v>44400</v>
      </c>
      <c r="F53">
        <v>45510</v>
      </c>
      <c r="G53" t="s">
        <v>16</v>
      </c>
      <c r="H53" t="s">
        <v>205</v>
      </c>
    </row>
    <row r="54" spans="1:8" x14ac:dyDescent="0.3">
      <c r="A54" t="s">
        <v>83</v>
      </c>
      <c r="B54" t="s">
        <v>8</v>
      </c>
      <c r="C54" t="s">
        <v>9</v>
      </c>
      <c r="D54">
        <v>36</v>
      </c>
      <c r="E54">
        <v>44085</v>
      </c>
      <c r="F54">
        <v>114890</v>
      </c>
      <c r="G54" t="s">
        <v>16</v>
      </c>
      <c r="H54" t="s">
        <v>205</v>
      </c>
    </row>
    <row r="55" spans="1:8" x14ac:dyDescent="0.3">
      <c r="A55" t="s">
        <v>67</v>
      </c>
      <c r="B55" t="s">
        <v>15</v>
      </c>
      <c r="C55" t="s">
        <v>12</v>
      </c>
      <c r="D55">
        <v>30</v>
      </c>
      <c r="E55">
        <v>44850</v>
      </c>
      <c r="F55">
        <v>69710</v>
      </c>
      <c r="G55" t="s">
        <v>16</v>
      </c>
      <c r="H55" t="s">
        <v>205</v>
      </c>
    </row>
    <row r="56" spans="1:8" x14ac:dyDescent="0.3">
      <c r="A56" t="s">
        <v>94</v>
      </c>
      <c r="B56" t="s">
        <v>15</v>
      </c>
      <c r="C56" t="s">
        <v>21</v>
      </c>
      <c r="D56">
        <v>36</v>
      </c>
      <c r="E56">
        <v>44333</v>
      </c>
      <c r="F56">
        <v>71380</v>
      </c>
      <c r="G56" t="s">
        <v>16</v>
      </c>
      <c r="H56" t="s">
        <v>205</v>
      </c>
    </row>
    <row r="57" spans="1:8" x14ac:dyDescent="0.3">
      <c r="A57" t="s">
        <v>33</v>
      </c>
      <c r="B57" t="s">
        <v>8</v>
      </c>
      <c r="C57" t="s">
        <v>19</v>
      </c>
      <c r="D57">
        <v>38</v>
      </c>
      <c r="E57">
        <v>44377</v>
      </c>
      <c r="F57">
        <v>109160</v>
      </c>
      <c r="G57" t="s">
        <v>10</v>
      </c>
      <c r="H57" t="s">
        <v>205</v>
      </c>
    </row>
    <row r="58" spans="1:8" x14ac:dyDescent="0.3">
      <c r="A58" t="s">
        <v>98</v>
      </c>
      <c r="B58" t="s">
        <v>15</v>
      </c>
      <c r="C58" t="s">
        <v>9</v>
      </c>
      <c r="D58">
        <v>27</v>
      </c>
      <c r="E58">
        <v>44609</v>
      </c>
      <c r="F58">
        <v>113280</v>
      </c>
      <c r="G58" t="s">
        <v>42</v>
      </c>
      <c r="H58" t="s">
        <v>205</v>
      </c>
    </row>
    <row r="59" spans="1:8" x14ac:dyDescent="0.3">
      <c r="A59" t="s">
        <v>25</v>
      </c>
      <c r="B59" t="s">
        <v>15</v>
      </c>
      <c r="C59" t="s">
        <v>12</v>
      </c>
      <c r="D59">
        <v>30</v>
      </c>
      <c r="E59">
        <v>44273</v>
      </c>
      <c r="F59">
        <v>69120</v>
      </c>
      <c r="G59" t="s">
        <v>16</v>
      </c>
      <c r="H59" t="s">
        <v>205</v>
      </c>
    </row>
    <row r="60" spans="1:8" x14ac:dyDescent="0.3">
      <c r="A60" t="s">
        <v>55</v>
      </c>
      <c r="B60" t="s">
        <v>8</v>
      </c>
      <c r="C60" t="s">
        <v>56</v>
      </c>
      <c r="D60">
        <v>37</v>
      </c>
      <c r="E60">
        <v>44451</v>
      </c>
      <c r="F60">
        <v>118100</v>
      </c>
      <c r="G60" t="s">
        <v>16</v>
      </c>
      <c r="H60" t="s">
        <v>205</v>
      </c>
    </row>
    <row r="61" spans="1:8" x14ac:dyDescent="0.3">
      <c r="A61" t="s">
        <v>62</v>
      </c>
      <c r="B61" t="s">
        <v>8</v>
      </c>
      <c r="C61" t="s">
        <v>9</v>
      </c>
      <c r="D61">
        <v>22</v>
      </c>
      <c r="E61">
        <v>44450</v>
      </c>
      <c r="F61">
        <v>76900</v>
      </c>
      <c r="G61" t="s">
        <v>13</v>
      </c>
      <c r="H61" t="s">
        <v>205</v>
      </c>
    </row>
    <row r="62" spans="1:8" x14ac:dyDescent="0.3">
      <c r="A62" t="s">
        <v>17</v>
      </c>
      <c r="B62" t="s">
        <v>8</v>
      </c>
      <c r="C62" t="s">
        <v>12</v>
      </c>
      <c r="D62">
        <v>43</v>
      </c>
      <c r="E62">
        <v>45045</v>
      </c>
      <c r="F62">
        <v>114870</v>
      </c>
      <c r="G62" t="s">
        <v>16</v>
      </c>
      <c r="H62" t="s">
        <v>205</v>
      </c>
    </row>
    <row r="63" spans="1:8" x14ac:dyDescent="0.3">
      <c r="A63" t="s">
        <v>52</v>
      </c>
      <c r="B63" t="s">
        <v>207</v>
      </c>
      <c r="C63" t="s">
        <v>12</v>
      </c>
      <c r="D63">
        <v>32</v>
      </c>
      <c r="E63">
        <v>44774</v>
      </c>
      <c r="F63">
        <v>91310</v>
      </c>
      <c r="G63" t="s">
        <v>16</v>
      </c>
      <c r="H63" t="s">
        <v>205</v>
      </c>
    </row>
    <row r="64" spans="1:8" x14ac:dyDescent="0.3">
      <c r="A64" t="s">
        <v>43</v>
      </c>
      <c r="B64" t="s">
        <v>8</v>
      </c>
      <c r="C64" t="s">
        <v>9</v>
      </c>
      <c r="D64">
        <v>28</v>
      </c>
      <c r="E64">
        <v>44486</v>
      </c>
      <c r="F64">
        <v>104770</v>
      </c>
      <c r="G64" t="s">
        <v>16</v>
      </c>
      <c r="H64" t="s">
        <v>205</v>
      </c>
    </row>
    <row r="65" spans="1:8" x14ac:dyDescent="0.3">
      <c r="A65" t="s">
        <v>89</v>
      </c>
      <c r="B65" t="s">
        <v>15</v>
      </c>
      <c r="C65" t="s">
        <v>19</v>
      </c>
      <c r="D65">
        <v>27</v>
      </c>
      <c r="E65">
        <v>44134</v>
      </c>
      <c r="F65">
        <v>54970</v>
      </c>
      <c r="G65" t="s">
        <v>16</v>
      </c>
      <c r="H65" t="s">
        <v>205</v>
      </c>
    </row>
    <row r="66" spans="1:8" x14ac:dyDescent="0.3">
      <c r="A66" t="s">
        <v>11</v>
      </c>
      <c r="B66" t="s">
        <v>207</v>
      </c>
      <c r="C66" t="s">
        <v>12</v>
      </c>
      <c r="D66">
        <v>26</v>
      </c>
      <c r="E66">
        <v>44271</v>
      </c>
      <c r="F66">
        <v>90700</v>
      </c>
      <c r="G66" t="s">
        <v>13</v>
      </c>
      <c r="H66" t="s">
        <v>205</v>
      </c>
    </row>
    <row r="67" spans="1:8" x14ac:dyDescent="0.3">
      <c r="A67" t="s">
        <v>109</v>
      </c>
      <c r="B67" t="s">
        <v>8</v>
      </c>
      <c r="C67" t="s">
        <v>19</v>
      </c>
      <c r="D67">
        <v>38</v>
      </c>
      <c r="E67">
        <v>44329</v>
      </c>
      <c r="F67">
        <v>56870</v>
      </c>
      <c r="G67" t="s">
        <v>13</v>
      </c>
      <c r="H67" t="s">
        <v>205</v>
      </c>
    </row>
    <row r="68" spans="1:8" x14ac:dyDescent="0.3">
      <c r="A68" t="s">
        <v>77</v>
      </c>
      <c r="B68" t="s">
        <v>8</v>
      </c>
      <c r="C68" t="s">
        <v>19</v>
      </c>
      <c r="D68">
        <v>25</v>
      </c>
      <c r="E68">
        <v>44205</v>
      </c>
      <c r="F68">
        <v>92700</v>
      </c>
      <c r="G68" t="s">
        <v>16</v>
      </c>
      <c r="H68" t="s">
        <v>205</v>
      </c>
    </row>
    <row r="69" spans="1:8" x14ac:dyDescent="0.3">
      <c r="A69" t="s">
        <v>32</v>
      </c>
      <c r="B69" t="s">
        <v>8</v>
      </c>
      <c r="C69" t="s">
        <v>21</v>
      </c>
      <c r="D69">
        <v>21</v>
      </c>
      <c r="E69">
        <v>44317</v>
      </c>
      <c r="F69">
        <v>65920</v>
      </c>
      <c r="G69" t="s">
        <v>16</v>
      </c>
      <c r="H69" t="s">
        <v>205</v>
      </c>
    </row>
    <row r="70" spans="1:8" x14ac:dyDescent="0.3">
      <c r="A70" t="s">
        <v>59</v>
      </c>
      <c r="B70" t="s">
        <v>15</v>
      </c>
      <c r="C70" t="s">
        <v>9</v>
      </c>
      <c r="D70">
        <v>26</v>
      </c>
      <c r="E70">
        <v>44225</v>
      </c>
      <c r="F70">
        <v>47360</v>
      </c>
      <c r="G70" t="s">
        <v>16</v>
      </c>
      <c r="H70" t="s">
        <v>205</v>
      </c>
    </row>
    <row r="71" spans="1:8" x14ac:dyDescent="0.3">
      <c r="A71" t="s">
        <v>37</v>
      </c>
      <c r="B71" t="s">
        <v>15</v>
      </c>
      <c r="C71" t="s">
        <v>9</v>
      </c>
      <c r="D71">
        <v>30</v>
      </c>
      <c r="E71">
        <v>44666</v>
      </c>
      <c r="F71">
        <v>60570</v>
      </c>
      <c r="G71" t="s">
        <v>16</v>
      </c>
      <c r="H71" t="s">
        <v>205</v>
      </c>
    </row>
    <row r="72" spans="1:8" x14ac:dyDescent="0.3">
      <c r="A72" t="s">
        <v>96</v>
      </c>
      <c r="B72" t="s">
        <v>8</v>
      </c>
      <c r="C72" t="s">
        <v>9</v>
      </c>
      <c r="D72">
        <v>28</v>
      </c>
      <c r="E72">
        <v>44649</v>
      </c>
      <c r="F72">
        <v>104120</v>
      </c>
      <c r="G72" t="s">
        <v>16</v>
      </c>
      <c r="H72" t="s">
        <v>205</v>
      </c>
    </row>
    <row r="73" spans="1:8" x14ac:dyDescent="0.3">
      <c r="A73" t="s">
        <v>23</v>
      </c>
      <c r="B73" t="s">
        <v>15</v>
      </c>
      <c r="C73" t="s">
        <v>12</v>
      </c>
      <c r="D73">
        <v>37</v>
      </c>
      <c r="E73">
        <v>44338</v>
      </c>
      <c r="F73">
        <v>88050</v>
      </c>
      <c r="G73" t="s">
        <v>24</v>
      </c>
      <c r="H73" t="s">
        <v>205</v>
      </c>
    </row>
    <row r="74" spans="1:8" x14ac:dyDescent="0.3">
      <c r="A74" t="s">
        <v>103</v>
      </c>
      <c r="B74" t="s">
        <v>15</v>
      </c>
      <c r="C74" t="s">
        <v>12</v>
      </c>
      <c r="D74">
        <v>24</v>
      </c>
      <c r="E74">
        <v>44686</v>
      </c>
      <c r="F74">
        <v>100420</v>
      </c>
      <c r="G74" t="s">
        <v>16</v>
      </c>
      <c r="H74" t="s">
        <v>205</v>
      </c>
    </row>
    <row r="75" spans="1:8" x14ac:dyDescent="0.3">
      <c r="A75" t="s">
        <v>54</v>
      </c>
      <c r="B75" t="s">
        <v>8</v>
      </c>
      <c r="C75" t="s">
        <v>9</v>
      </c>
      <c r="D75">
        <v>30</v>
      </c>
      <c r="E75">
        <v>44850</v>
      </c>
      <c r="F75">
        <v>114180</v>
      </c>
      <c r="G75" t="s">
        <v>16</v>
      </c>
      <c r="H75" t="s">
        <v>205</v>
      </c>
    </row>
    <row r="76" spans="1:8" x14ac:dyDescent="0.3">
      <c r="A76" t="s">
        <v>86</v>
      </c>
      <c r="B76" t="s">
        <v>8</v>
      </c>
      <c r="C76" t="s">
        <v>12</v>
      </c>
      <c r="D76">
        <v>21</v>
      </c>
      <c r="E76">
        <v>44678</v>
      </c>
      <c r="F76">
        <v>33920</v>
      </c>
      <c r="G76" t="s">
        <v>16</v>
      </c>
      <c r="H76" t="s">
        <v>205</v>
      </c>
    </row>
    <row r="77" spans="1:8" x14ac:dyDescent="0.3">
      <c r="A77" t="s">
        <v>69</v>
      </c>
      <c r="B77" t="s">
        <v>15</v>
      </c>
      <c r="C77" t="s">
        <v>9</v>
      </c>
      <c r="D77">
        <v>23</v>
      </c>
      <c r="E77">
        <v>44440</v>
      </c>
      <c r="F77">
        <v>106460</v>
      </c>
      <c r="G77" t="s">
        <v>16</v>
      </c>
      <c r="H77" t="s">
        <v>205</v>
      </c>
    </row>
    <row r="78" spans="1:8" x14ac:dyDescent="0.3">
      <c r="A78" t="s">
        <v>57</v>
      </c>
      <c r="B78" t="s">
        <v>15</v>
      </c>
      <c r="C78" t="s">
        <v>9</v>
      </c>
      <c r="D78">
        <v>35</v>
      </c>
      <c r="E78">
        <v>44727</v>
      </c>
      <c r="F78">
        <v>40400</v>
      </c>
      <c r="G78" t="s">
        <v>16</v>
      </c>
      <c r="H78" t="s">
        <v>205</v>
      </c>
    </row>
    <row r="79" spans="1:8" x14ac:dyDescent="0.3">
      <c r="A79" t="s">
        <v>68</v>
      </c>
      <c r="B79" t="s">
        <v>15</v>
      </c>
      <c r="C79" t="s">
        <v>21</v>
      </c>
      <c r="D79">
        <v>27</v>
      </c>
      <c r="E79">
        <v>44236</v>
      </c>
      <c r="F79">
        <v>91650</v>
      </c>
      <c r="G79" t="s">
        <v>13</v>
      </c>
      <c r="H79" t="s">
        <v>205</v>
      </c>
    </row>
    <row r="80" spans="1:8" x14ac:dyDescent="0.3">
      <c r="A80" t="s">
        <v>99</v>
      </c>
      <c r="B80" t="s">
        <v>15</v>
      </c>
      <c r="C80" t="s">
        <v>19</v>
      </c>
      <c r="D80">
        <v>43</v>
      </c>
      <c r="E80">
        <v>44620</v>
      </c>
      <c r="F80">
        <v>36040</v>
      </c>
      <c r="G80" t="s">
        <v>16</v>
      </c>
      <c r="H80" t="s">
        <v>205</v>
      </c>
    </row>
    <row r="81" spans="1:8" x14ac:dyDescent="0.3">
      <c r="A81" t="s">
        <v>101</v>
      </c>
      <c r="B81" t="s">
        <v>8</v>
      </c>
      <c r="C81" t="s">
        <v>12</v>
      </c>
      <c r="D81">
        <v>40</v>
      </c>
      <c r="E81">
        <v>44381</v>
      </c>
      <c r="F81">
        <v>104410</v>
      </c>
      <c r="G81" t="s">
        <v>16</v>
      </c>
      <c r="H81" t="s">
        <v>205</v>
      </c>
    </row>
    <row r="82" spans="1:8" x14ac:dyDescent="0.3">
      <c r="A82" t="s">
        <v>85</v>
      </c>
      <c r="B82" t="s">
        <v>15</v>
      </c>
      <c r="C82" t="s">
        <v>21</v>
      </c>
      <c r="D82">
        <v>30</v>
      </c>
      <c r="E82">
        <v>44606</v>
      </c>
      <c r="F82">
        <v>96800</v>
      </c>
      <c r="G82" t="s">
        <v>16</v>
      </c>
      <c r="H82" t="s">
        <v>205</v>
      </c>
    </row>
    <row r="83" spans="1:8" x14ac:dyDescent="0.3">
      <c r="A83" t="s">
        <v>28</v>
      </c>
      <c r="B83" t="s">
        <v>8</v>
      </c>
      <c r="C83" t="s">
        <v>21</v>
      </c>
      <c r="D83">
        <v>34</v>
      </c>
      <c r="E83">
        <v>44459</v>
      </c>
      <c r="F83">
        <v>85000</v>
      </c>
      <c r="G83" t="s">
        <v>16</v>
      </c>
      <c r="H83" t="s">
        <v>205</v>
      </c>
    </row>
    <row r="84" spans="1:8" x14ac:dyDescent="0.3">
      <c r="A84" t="s">
        <v>80</v>
      </c>
      <c r="B84" t="s">
        <v>15</v>
      </c>
      <c r="C84" t="s">
        <v>19</v>
      </c>
      <c r="D84">
        <v>28</v>
      </c>
      <c r="E84">
        <v>44820</v>
      </c>
      <c r="F84">
        <v>43510</v>
      </c>
      <c r="G84" t="s">
        <v>42</v>
      </c>
      <c r="H84" t="s">
        <v>205</v>
      </c>
    </row>
    <row r="85" spans="1:8" x14ac:dyDescent="0.3">
      <c r="A85" t="s">
        <v>79</v>
      </c>
      <c r="B85" t="s">
        <v>15</v>
      </c>
      <c r="C85" t="s">
        <v>21</v>
      </c>
      <c r="D85">
        <v>33</v>
      </c>
      <c r="E85">
        <v>44243</v>
      </c>
      <c r="F85">
        <v>59430</v>
      </c>
      <c r="G85" t="s">
        <v>16</v>
      </c>
      <c r="H85" t="s">
        <v>205</v>
      </c>
    </row>
    <row r="86" spans="1:8" x14ac:dyDescent="0.3">
      <c r="A86" t="s">
        <v>93</v>
      </c>
      <c r="B86" t="s">
        <v>8</v>
      </c>
      <c r="C86" t="s">
        <v>21</v>
      </c>
      <c r="D86">
        <v>33</v>
      </c>
      <c r="E86">
        <v>44067</v>
      </c>
      <c r="F86">
        <v>65360</v>
      </c>
      <c r="G86" t="s">
        <v>16</v>
      </c>
      <c r="H86" t="s">
        <v>205</v>
      </c>
    </row>
    <row r="87" spans="1:8" x14ac:dyDescent="0.3">
      <c r="A87" t="s">
        <v>66</v>
      </c>
      <c r="B87" t="s">
        <v>8</v>
      </c>
      <c r="C87" t="s">
        <v>9</v>
      </c>
      <c r="D87">
        <v>32</v>
      </c>
      <c r="E87">
        <v>44611</v>
      </c>
      <c r="F87">
        <v>41570</v>
      </c>
      <c r="G87" t="s">
        <v>16</v>
      </c>
      <c r="H87" t="s">
        <v>205</v>
      </c>
    </row>
    <row r="88" spans="1:8" x14ac:dyDescent="0.3">
      <c r="A88" t="s">
        <v>95</v>
      </c>
      <c r="B88" t="s">
        <v>8</v>
      </c>
      <c r="C88" t="s">
        <v>12</v>
      </c>
      <c r="D88">
        <v>33</v>
      </c>
      <c r="E88">
        <v>44312</v>
      </c>
      <c r="F88">
        <v>75280</v>
      </c>
      <c r="G88" t="s">
        <v>16</v>
      </c>
      <c r="H88" t="s">
        <v>205</v>
      </c>
    </row>
    <row r="89" spans="1:8" x14ac:dyDescent="0.3">
      <c r="A89" t="s">
        <v>18</v>
      </c>
      <c r="B89" t="s">
        <v>15</v>
      </c>
      <c r="C89" t="s">
        <v>19</v>
      </c>
      <c r="D89">
        <v>33</v>
      </c>
      <c r="E89">
        <v>44385</v>
      </c>
      <c r="F89">
        <v>74550</v>
      </c>
      <c r="G89" t="s">
        <v>16</v>
      </c>
      <c r="H89" t="s">
        <v>205</v>
      </c>
    </row>
    <row r="90" spans="1:8" x14ac:dyDescent="0.3">
      <c r="A90" t="s">
        <v>45</v>
      </c>
      <c r="B90" t="s">
        <v>15</v>
      </c>
      <c r="C90" t="s">
        <v>9</v>
      </c>
      <c r="D90">
        <v>30</v>
      </c>
      <c r="E90">
        <v>44701</v>
      </c>
      <c r="F90">
        <v>67950</v>
      </c>
      <c r="G90" t="s">
        <v>16</v>
      </c>
      <c r="H90" t="s">
        <v>205</v>
      </c>
    </row>
    <row r="91" spans="1:8" x14ac:dyDescent="0.3">
      <c r="A91" t="s">
        <v>90</v>
      </c>
      <c r="B91" t="s">
        <v>15</v>
      </c>
      <c r="C91" t="s">
        <v>21</v>
      </c>
      <c r="D91">
        <v>42</v>
      </c>
      <c r="E91">
        <v>44731</v>
      </c>
      <c r="F91">
        <v>70270</v>
      </c>
      <c r="G91" t="s">
        <v>24</v>
      </c>
      <c r="H91" t="s">
        <v>205</v>
      </c>
    </row>
    <row r="92" spans="1:8" x14ac:dyDescent="0.3">
      <c r="A92" t="s">
        <v>46</v>
      </c>
      <c r="B92" t="s">
        <v>15</v>
      </c>
      <c r="C92" t="s">
        <v>9</v>
      </c>
      <c r="D92">
        <v>26</v>
      </c>
      <c r="E92">
        <v>44411</v>
      </c>
      <c r="F92">
        <v>53540</v>
      </c>
      <c r="G92" t="s">
        <v>16</v>
      </c>
      <c r="H92" t="s">
        <v>205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FD2CB-F5FB-4259-824A-BDB643ED0EBC}">
  <sheetPr>
    <tabColor rgb="FF7030A0"/>
  </sheetPr>
  <dimension ref="A1:H93"/>
  <sheetViews>
    <sheetView topLeftCell="A43" workbookViewId="0">
      <selection activeCell="J9" sqref="J9"/>
    </sheetView>
  </sheetViews>
  <sheetFormatPr defaultRowHeight="14.4" x14ac:dyDescent="0.3"/>
  <cols>
    <col min="1" max="1" width="27.21875" bestFit="1" customWidth="1"/>
    <col min="2" max="2" width="9.33203125" bestFit="1" customWidth="1"/>
    <col min="3" max="3" width="6.44140625" bestFit="1" customWidth="1"/>
    <col min="4" max="4" width="13.109375" bestFit="1" customWidth="1"/>
    <col min="5" max="5" width="15.44140625" bestFit="1" customWidth="1"/>
    <col min="6" max="6" width="13.33203125" bestFit="1" customWidth="1"/>
    <col min="7" max="7" width="8.33203125" bestFit="1" customWidth="1"/>
    <col min="8" max="8" width="10" bestFit="1" customWidth="1"/>
  </cols>
  <sheetData>
    <row r="1" spans="1:8" x14ac:dyDescent="0.3">
      <c r="A1" t="s">
        <v>0</v>
      </c>
      <c r="B1" t="s">
        <v>1</v>
      </c>
      <c r="C1" t="s">
        <v>3</v>
      </c>
      <c r="D1" t="s">
        <v>6</v>
      </c>
      <c r="E1" t="s">
        <v>4</v>
      </c>
      <c r="F1" t="s">
        <v>2</v>
      </c>
      <c r="G1" t="s">
        <v>5</v>
      </c>
      <c r="H1" t="s">
        <v>204</v>
      </c>
    </row>
    <row r="2" spans="1:8" x14ac:dyDescent="0.3">
      <c r="A2" t="s">
        <v>156</v>
      </c>
      <c r="B2" t="s">
        <v>15</v>
      </c>
      <c r="C2">
        <v>20</v>
      </c>
      <c r="D2" t="s">
        <v>16</v>
      </c>
      <c r="E2" s="5">
        <v>44122</v>
      </c>
      <c r="F2" t="s">
        <v>12</v>
      </c>
      <c r="G2">
        <v>112650</v>
      </c>
      <c r="H2" t="s">
        <v>206</v>
      </c>
    </row>
    <row r="3" spans="1:8" x14ac:dyDescent="0.3">
      <c r="A3" t="s">
        <v>176</v>
      </c>
      <c r="B3" t="s">
        <v>8</v>
      </c>
      <c r="C3">
        <v>32</v>
      </c>
      <c r="D3" t="s">
        <v>13</v>
      </c>
      <c r="E3" s="5">
        <v>44293</v>
      </c>
      <c r="F3" t="s">
        <v>12</v>
      </c>
      <c r="G3">
        <v>43840</v>
      </c>
      <c r="H3" t="s">
        <v>206</v>
      </c>
    </row>
    <row r="4" spans="1:8" x14ac:dyDescent="0.3">
      <c r="A4" t="s">
        <v>143</v>
      </c>
      <c r="B4" t="s">
        <v>15</v>
      </c>
      <c r="C4">
        <v>31</v>
      </c>
      <c r="D4" t="s">
        <v>16</v>
      </c>
      <c r="E4" s="5">
        <v>44663</v>
      </c>
      <c r="F4" t="s">
        <v>9</v>
      </c>
      <c r="G4">
        <v>103550</v>
      </c>
      <c r="H4" t="s">
        <v>206</v>
      </c>
    </row>
    <row r="5" spans="1:8" x14ac:dyDescent="0.3">
      <c r="A5" t="s">
        <v>201</v>
      </c>
      <c r="B5" t="s">
        <v>8</v>
      </c>
      <c r="C5">
        <v>32</v>
      </c>
      <c r="D5" t="s">
        <v>16</v>
      </c>
      <c r="E5" s="5">
        <v>44339</v>
      </c>
      <c r="F5" t="s">
        <v>56</v>
      </c>
      <c r="G5">
        <v>45510</v>
      </c>
      <c r="H5" t="s">
        <v>206</v>
      </c>
    </row>
    <row r="6" spans="1:8" x14ac:dyDescent="0.3">
      <c r="A6" t="s">
        <v>142</v>
      </c>
      <c r="B6" t="s">
        <v>207</v>
      </c>
      <c r="C6">
        <v>37</v>
      </c>
      <c r="D6" t="s">
        <v>24</v>
      </c>
      <c r="E6" s="5">
        <v>44085</v>
      </c>
      <c r="F6" t="s">
        <v>21</v>
      </c>
      <c r="G6">
        <v>115440</v>
      </c>
      <c r="H6" t="s">
        <v>206</v>
      </c>
    </row>
    <row r="7" spans="1:8" x14ac:dyDescent="0.3">
      <c r="A7" t="s">
        <v>202</v>
      </c>
      <c r="B7" t="s">
        <v>8</v>
      </c>
      <c r="C7">
        <v>38</v>
      </c>
      <c r="D7" t="s">
        <v>13</v>
      </c>
      <c r="E7" s="5">
        <v>44268</v>
      </c>
      <c r="F7" t="s">
        <v>19</v>
      </c>
      <c r="G7">
        <v>56870</v>
      </c>
      <c r="H7" t="s">
        <v>206</v>
      </c>
    </row>
    <row r="8" spans="1:8" x14ac:dyDescent="0.3">
      <c r="A8" t="s">
        <v>169</v>
      </c>
      <c r="B8" t="s">
        <v>8</v>
      </c>
      <c r="C8">
        <v>25</v>
      </c>
      <c r="D8" t="s">
        <v>16</v>
      </c>
      <c r="E8" s="5">
        <v>44144</v>
      </c>
      <c r="F8" t="s">
        <v>19</v>
      </c>
      <c r="G8">
        <v>92700</v>
      </c>
      <c r="H8" t="s">
        <v>206</v>
      </c>
    </row>
    <row r="9" spans="1:8" x14ac:dyDescent="0.3">
      <c r="A9" t="s">
        <v>145</v>
      </c>
      <c r="B9" t="s">
        <v>207</v>
      </c>
      <c r="C9">
        <v>32</v>
      </c>
      <c r="D9" t="s">
        <v>16</v>
      </c>
      <c r="E9" s="5">
        <v>44713</v>
      </c>
      <c r="F9" t="s">
        <v>12</v>
      </c>
      <c r="G9">
        <v>91310</v>
      </c>
      <c r="H9" t="s">
        <v>206</v>
      </c>
    </row>
    <row r="10" spans="1:8" x14ac:dyDescent="0.3">
      <c r="A10" t="s">
        <v>115</v>
      </c>
      <c r="B10" t="s">
        <v>15</v>
      </c>
      <c r="C10">
        <v>33</v>
      </c>
      <c r="D10" t="s">
        <v>16</v>
      </c>
      <c r="E10" s="5">
        <v>44324</v>
      </c>
      <c r="F10" t="s">
        <v>19</v>
      </c>
      <c r="G10">
        <v>74550</v>
      </c>
      <c r="H10" t="s">
        <v>206</v>
      </c>
    </row>
    <row r="11" spans="1:8" x14ac:dyDescent="0.3">
      <c r="A11" t="s">
        <v>128</v>
      </c>
      <c r="B11" t="s">
        <v>15</v>
      </c>
      <c r="C11">
        <v>25</v>
      </c>
      <c r="D11" t="s">
        <v>13</v>
      </c>
      <c r="E11" s="5">
        <v>44665</v>
      </c>
      <c r="F11" t="s">
        <v>9</v>
      </c>
      <c r="G11">
        <v>109190</v>
      </c>
      <c r="H11" t="s">
        <v>206</v>
      </c>
    </row>
    <row r="12" spans="1:8" x14ac:dyDescent="0.3">
      <c r="A12" t="s">
        <v>194</v>
      </c>
      <c r="B12" t="s">
        <v>8</v>
      </c>
      <c r="C12">
        <v>40</v>
      </c>
      <c r="D12" t="s">
        <v>16</v>
      </c>
      <c r="E12" s="5">
        <v>44320</v>
      </c>
      <c r="F12" t="s">
        <v>12</v>
      </c>
      <c r="G12">
        <v>104410</v>
      </c>
      <c r="H12" t="s">
        <v>206</v>
      </c>
    </row>
    <row r="13" spans="1:8" x14ac:dyDescent="0.3">
      <c r="A13" t="s">
        <v>177</v>
      </c>
      <c r="B13" t="s">
        <v>15</v>
      </c>
      <c r="C13">
        <v>30</v>
      </c>
      <c r="D13" t="s">
        <v>16</v>
      </c>
      <c r="E13" s="5">
        <v>44544</v>
      </c>
      <c r="F13" t="s">
        <v>21</v>
      </c>
      <c r="G13">
        <v>96800</v>
      </c>
      <c r="H13" t="s">
        <v>206</v>
      </c>
    </row>
    <row r="14" spans="1:8" x14ac:dyDescent="0.3">
      <c r="A14" t="s">
        <v>123</v>
      </c>
      <c r="B14" t="s">
        <v>15</v>
      </c>
      <c r="C14">
        <v>28</v>
      </c>
      <c r="D14" t="s">
        <v>13</v>
      </c>
      <c r="E14" s="5">
        <v>43980</v>
      </c>
      <c r="F14" t="s">
        <v>21</v>
      </c>
      <c r="G14">
        <v>48170</v>
      </c>
      <c r="H14" t="s">
        <v>206</v>
      </c>
    </row>
    <row r="15" spans="1:8" x14ac:dyDescent="0.3">
      <c r="A15" t="s">
        <v>140</v>
      </c>
      <c r="B15" t="s">
        <v>15</v>
      </c>
      <c r="C15">
        <v>21</v>
      </c>
      <c r="D15" t="s">
        <v>16</v>
      </c>
      <c r="E15" s="5">
        <v>44042</v>
      </c>
      <c r="F15" t="s">
        <v>9</v>
      </c>
      <c r="G15">
        <v>37920</v>
      </c>
      <c r="H15" t="s">
        <v>206</v>
      </c>
    </row>
    <row r="16" spans="1:8" x14ac:dyDescent="0.3">
      <c r="A16" t="s">
        <v>178</v>
      </c>
      <c r="B16" t="s">
        <v>15</v>
      </c>
      <c r="C16">
        <v>34</v>
      </c>
      <c r="D16" t="s">
        <v>16</v>
      </c>
      <c r="E16" s="5">
        <v>44642</v>
      </c>
      <c r="F16" t="s">
        <v>9</v>
      </c>
      <c r="G16">
        <v>112650</v>
      </c>
      <c r="H16" t="s">
        <v>206</v>
      </c>
    </row>
    <row r="17" spans="1:8" x14ac:dyDescent="0.3">
      <c r="A17" t="s">
        <v>165</v>
      </c>
      <c r="B17" t="s">
        <v>8</v>
      </c>
      <c r="C17">
        <v>34</v>
      </c>
      <c r="D17" t="s">
        <v>24</v>
      </c>
      <c r="E17" s="5">
        <v>44660</v>
      </c>
      <c r="F17" t="s">
        <v>19</v>
      </c>
      <c r="G17">
        <v>49630</v>
      </c>
      <c r="H17" t="s">
        <v>206</v>
      </c>
    </row>
    <row r="18" spans="1:8" x14ac:dyDescent="0.3">
      <c r="A18" t="s">
        <v>199</v>
      </c>
      <c r="B18" t="s">
        <v>15</v>
      </c>
      <c r="C18">
        <v>36</v>
      </c>
      <c r="D18" t="s">
        <v>16</v>
      </c>
      <c r="E18" s="5">
        <v>43958</v>
      </c>
      <c r="F18" t="s">
        <v>12</v>
      </c>
      <c r="G18">
        <v>118840</v>
      </c>
      <c r="H18" t="s">
        <v>206</v>
      </c>
    </row>
    <row r="19" spans="1:8" x14ac:dyDescent="0.3">
      <c r="A19" t="s">
        <v>159</v>
      </c>
      <c r="B19" t="s">
        <v>15</v>
      </c>
      <c r="C19">
        <v>30</v>
      </c>
      <c r="D19" t="s">
        <v>16</v>
      </c>
      <c r="E19" s="5">
        <v>44789</v>
      </c>
      <c r="F19" t="s">
        <v>12</v>
      </c>
      <c r="G19">
        <v>69710</v>
      </c>
      <c r="H19" t="s">
        <v>206</v>
      </c>
    </row>
    <row r="20" spans="1:8" x14ac:dyDescent="0.3">
      <c r="A20" t="s">
        <v>197</v>
      </c>
      <c r="B20" t="s">
        <v>15</v>
      </c>
      <c r="C20">
        <v>20</v>
      </c>
      <c r="D20" t="s">
        <v>16</v>
      </c>
      <c r="E20" s="5">
        <v>44683</v>
      </c>
      <c r="F20" t="s">
        <v>9</v>
      </c>
      <c r="G20">
        <v>79570</v>
      </c>
      <c r="H20" t="s">
        <v>206</v>
      </c>
    </row>
    <row r="21" spans="1:8" x14ac:dyDescent="0.3">
      <c r="A21" t="s">
        <v>154</v>
      </c>
      <c r="B21" t="s">
        <v>8</v>
      </c>
      <c r="C21">
        <v>22</v>
      </c>
      <c r="D21" t="s">
        <v>13</v>
      </c>
      <c r="E21" s="5">
        <v>44388</v>
      </c>
      <c r="F21" t="s">
        <v>9</v>
      </c>
      <c r="G21">
        <v>76900</v>
      </c>
      <c r="H21" t="s">
        <v>206</v>
      </c>
    </row>
    <row r="22" spans="1:8" x14ac:dyDescent="0.3">
      <c r="A22" t="s">
        <v>182</v>
      </c>
      <c r="B22" t="s">
        <v>15</v>
      </c>
      <c r="C22">
        <v>27</v>
      </c>
      <c r="D22" t="s">
        <v>16</v>
      </c>
      <c r="E22" s="5">
        <v>44073</v>
      </c>
      <c r="F22" t="s">
        <v>19</v>
      </c>
      <c r="G22">
        <v>54970</v>
      </c>
      <c r="H22" t="s">
        <v>206</v>
      </c>
    </row>
    <row r="23" spans="1:8" x14ac:dyDescent="0.3">
      <c r="A23" t="s">
        <v>118</v>
      </c>
      <c r="B23" t="s">
        <v>15</v>
      </c>
      <c r="C23">
        <v>37</v>
      </c>
      <c r="D23" t="s">
        <v>24</v>
      </c>
      <c r="E23" s="5">
        <v>44277</v>
      </c>
      <c r="F23" t="s">
        <v>12</v>
      </c>
      <c r="G23">
        <v>88050</v>
      </c>
      <c r="H23" t="s">
        <v>206</v>
      </c>
    </row>
    <row r="24" spans="1:8" x14ac:dyDescent="0.3">
      <c r="A24" t="s">
        <v>192</v>
      </c>
      <c r="B24" t="s">
        <v>15</v>
      </c>
      <c r="C24">
        <v>43</v>
      </c>
      <c r="D24" t="s">
        <v>16</v>
      </c>
      <c r="E24" s="5">
        <v>44558</v>
      </c>
      <c r="F24" t="s">
        <v>19</v>
      </c>
      <c r="G24">
        <v>36040</v>
      </c>
      <c r="H24" t="s">
        <v>206</v>
      </c>
    </row>
    <row r="25" spans="1:8" x14ac:dyDescent="0.3">
      <c r="A25" t="s">
        <v>111</v>
      </c>
      <c r="B25" t="s">
        <v>8</v>
      </c>
      <c r="C25">
        <v>42</v>
      </c>
      <c r="D25" t="s">
        <v>10</v>
      </c>
      <c r="E25" s="5">
        <v>44718</v>
      </c>
      <c r="F25" t="s">
        <v>9</v>
      </c>
      <c r="G25">
        <v>75000</v>
      </c>
      <c r="H25" t="s">
        <v>206</v>
      </c>
    </row>
    <row r="26" spans="1:8" x14ac:dyDescent="0.3">
      <c r="A26" t="s">
        <v>149</v>
      </c>
      <c r="B26" t="s">
        <v>15</v>
      </c>
      <c r="C26">
        <v>35</v>
      </c>
      <c r="D26" t="s">
        <v>16</v>
      </c>
      <c r="E26" s="5">
        <v>44666</v>
      </c>
      <c r="F26" t="s">
        <v>9</v>
      </c>
      <c r="G26">
        <v>40400</v>
      </c>
      <c r="H26" t="s">
        <v>206</v>
      </c>
    </row>
    <row r="27" spans="1:8" x14ac:dyDescent="0.3">
      <c r="A27" t="s">
        <v>196</v>
      </c>
      <c r="B27" t="s">
        <v>15</v>
      </c>
      <c r="C27">
        <v>24</v>
      </c>
      <c r="D27" t="s">
        <v>16</v>
      </c>
      <c r="E27" s="5">
        <v>44625</v>
      </c>
      <c r="F27" t="s">
        <v>12</v>
      </c>
      <c r="G27">
        <v>100420</v>
      </c>
      <c r="H27" t="s">
        <v>206</v>
      </c>
    </row>
    <row r="28" spans="1:8" x14ac:dyDescent="0.3">
      <c r="A28" t="s">
        <v>120</v>
      </c>
      <c r="B28" t="s">
        <v>8</v>
      </c>
      <c r="C28">
        <v>31</v>
      </c>
      <c r="D28" t="s">
        <v>16</v>
      </c>
      <c r="E28" s="5">
        <v>44604</v>
      </c>
      <c r="F28" t="s">
        <v>12</v>
      </c>
      <c r="G28">
        <v>58100</v>
      </c>
      <c r="H28" t="s">
        <v>206</v>
      </c>
    </row>
    <row r="29" spans="1:8" x14ac:dyDescent="0.3">
      <c r="A29" t="s">
        <v>114</v>
      </c>
      <c r="B29" t="s">
        <v>8</v>
      </c>
      <c r="C29">
        <v>44</v>
      </c>
      <c r="D29" t="s">
        <v>16</v>
      </c>
      <c r="E29" s="5">
        <v>44985</v>
      </c>
      <c r="F29" t="s">
        <v>12</v>
      </c>
      <c r="G29">
        <v>114870</v>
      </c>
      <c r="H29" t="s">
        <v>206</v>
      </c>
    </row>
    <row r="30" spans="1:8" x14ac:dyDescent="0.3">
      <c r="A30" t="s">
        <v>158</v>
      </c>
      <c r="B30" t="s">
        <v>8</v>
      </c>
      <c r="C30">
        <v>32</v>
      </c>
      <c r="D30" t="s">
        <v>16</v>
      </c>
      <c r="E30" s="5">
        <v>44549</v>
      </c>
      <c r="F30" t="s">
        <v>9</v>
      </c>
      <c r="G30">
        <v>41570</v>
      </c>
      <c r="H30" t="s">
        <v>206</v>
      </c>
    </row>
    <row r="31" spans="1:8" x14ac:dyDescent="0.3">
      <c r="A31" t="s">
        <v>173</v>
      </c>
      <c r="B31" t="s">
        <v>8</v>
      </c>
      <c r="C31">
        <v>30</v>
      </c>
      <c r="D31" t="s">
        <v>16</v>
      </c>
      <c r="E31" s="5">
        <v>44800</v>
      </c>
      <c r="F31" t="s">
        <v>9</v>
      </c>
      <c r="G31">
        <v>112570</v>
      </c>
      <c r="H31" t="s">
        <v>206</v>
      </c>
    </row>
    <row r="32" spans="1:8" x14ac:dyDescent="0.3">
      <c r="A32" t="s">
        <v>151</v>
      </c>
      <c r="B32" t="s">
        <v>15</v>
      </c>
      <c r="C32">
        <v>26</v>
      </c>
      <c r="D32" t="s">
        <v>16</v>
      </c>
      <c r="E32" s="5">
        <v>44164</v>
      </c>
      <c r="F32" t="s">
        <v>9</v>
      </c>
      <c r="G32">
        <v>47360</v>
      </c>
      <c r="H32" t="s">
        <v>206</v>
      </c>
    </row>
    <row r="33" spans="1:8" x14ac:dyDescent="0.3">
      <c r="A33" t="s">
        <v>126</v>
      </c>
      <c r="B33" t="s">
        <v>8</v>
      </c>
      <c r="C33">
        <v>21</v>
      </c>
      <c r="D33" t="s">
        <v>16</v>
      </c>
      <c r="E33" s="5">
        <v>44256</v>
      </c>
      <c r="F33" t="s">
        <v>21</v>
      </c>
      <c r="G33">
        <v>65920</v>
      </c>
      <c r="H33" t="s">
        <v>206</v>
      </c>
    </row>
    <row r="34" spans="1:8" x14ac:dyDescent="0.3">
      <c r="A34" t="s">
        <v>200</v>
      </c>
      <c r="B34" t="s">
        <v>8</v>
      </c>
      <c r="C34">
        <v>28</v>
      </c>
      <c r="D34" t="s">
        <v>16</v>
      </c>
      <c r="E34" s="5">
        <v>44571</v>
      </c>
      <c r="F34" t="s">
        <v>9</v>
      </c>
      <c r="G34">
        <v>99970</v>
      </c>
      <c r="H34" t="s">
        <v>206</v>
      </c>
    </row>
    <row r="35" spans="1:8" x14ac:dyDescent="0.3">
      <c r="A35" t="s">
        <v>133</v>
      </c>
      <c r="B35" t="s">
        <v>8</v>
      </c>
      <c r="C35">
        <v>25</v>
      </c>
      <c r="D35" t="s">
        <v>13</v>
      </c>
      <c r="E35" s="5">
        <v>44633</v>
      </c>
      <c r="F35" t="s">
        <v>12</v>
      </c>
      <c r="G35">
        <v>80700</v>
      </c>
      <c r="H35" t="s">
        <v>206</v>
      </c>
    </row>
    <row r="36" spans="1:8" x14ac:dyDescent="0.3">
      <c r="A36" t="s">
        <v>155</v>
      </c>
      <c r="B36" t="s">
        <v>15</v>
      </c>
      <c r="C36">
        <v>24</v>
      </c>
      <c r="D36" t="s">
        <v>24</v>
      </c>
      <c r="E36" s="5">
        <v>44375</v>
      </c>
      <c r="F36" t="s">
        <v>21</v>
      </c>
      <c r="G36">
        <v>52610</v>
      </c>
      <c r="H36" t="s">
        <v>206</v>
      </c>
    </row>
    <row r="37" spans="1:8" x14ac:dyDescent="0.3">
      <c r="A37" t="s">
        <v>180</v>
      </c>
      <c r="B37" t="s">
        <v>15</v>
      </c>
      <c r="C37">
        <v>29</v>
      </c>
      <c r="D37" t="s">
        <v>24</v>
      </c>
      <c r="E37" s="5">
        <v>44119</v>
      </c>
      <c r="F37" t="s">
        <v>12</v>
      </c>
      <c r="G37">
        <v>112110</v>
      </c>
      <c r="H37" t="s">
        <v>206</v>
      </c>
    </row>
    <row r="38" spans="1:8" x14ac:dyDescent="0.3">
      <c r="A38" t="s">
        <v>152</v>
      </c>
      <c r="B38" t="s">
        <v>8</v>
      </c>
      <c r="C38">
        <v>27</v>
      </c>
      <c r="D38" t="s">
        <v>16</v>
      </c>
      <c r="E38" s="5">
        <v>44061</v>
      </c>
      <c r="F38" t="s">
        <v>56</v>
      </c>
      <c r="G38">
        <v>119110</v>
      </c>
      <c r="H38" t="s">
        <v>206</v>
      </c>
    </row>
    <row r="39" spans="1:8" x14ac:dyDescent="0.3">
      <c r="A39" t="s">
        <v>150</v>
      </c>
      <c r="B39" t="s">
        <v>15</v>
      </c>
      <c r="C39">
        <v>22</v>
      </c>
      <c r="D39" t="s">
        <v>13</v>
      </c>
      <c r="E39" s="5">
        <v>44384</v>
      </c>
      <c r="F39" t="s">
        <v>19</v>
      </c>
      <c r="G39">
        <v>112780</v>
      </c>
      <c r="H39" t="s">
        <v>206</v>
      </c>
    </row>
    <row r="40" spans="1:8" x14ac:dyDescent="0.3">
      <c r="A40" t="s">
        <v>175</v>
      </c>
      <c r="B40" t="s">
        <v>8</v>
      </c>
      <c r="C40">
        <v>36</v>
      </c>
      <c r="D40" t="s">
        <v>16</v>
      </c>
      <c r="E40" s="5">
        <v>44023</v>
      </c>
      <c r="F40" t="s">
        <v>9</v>
      </c>
      <c r="G40">
        <v>114890</v>
      </c>
      <c r="H40" t="s">
        <v>206</v>
      </c>
    </row>
    <row r="41" spans="1:8" x14ac:dyDescent="0.3">
      <c r="A41" t="s">
        <v>146</v>
      </c>
      <c r="B41" t="s">
        <v>15</v>
      </c>
      <c r="C41">
        <v>27</v>
      </c>
      <c r="D41" t="s">
        <v>16</v>
      </c>
      <c r="E41" s="5">
        <v>44506</v>
      </c>
      <c r="F41" t="s">
        <v>21</v>
      </c>
      <c r="G41">
        <v>48980</v>
      </c>
      <c r="H41" t="s">
        <v>206</v>
      </c>
    </row>
    <row r="42" spans="1:8" x14ac:dyDescent="0.3">
      <c r="A42" t="s">
        <v>170</v>
      </c>
      <c r="B42" t="s">
        <v>15</v>
      </c>
      <c r="C42">
        <v>21</v>
      </c>
      <c r="D42" t="s">
        <v>16</v>
      </c>
      <c r="E42" s="5">
        <v>44180</v>
      </c>
      <c r="F42" t="s">
        <v>56</v>
      </c>
      <c r="G42">
        <v>75880</v>
      </c>
      <c r="H42" t="s">
        <v>206</v>
      </c>
    </row>
    <row r="43" spans="1:8" x14ac:dyDescent="0.3">
      <c r="A43" t="s">
        <v>167</v>
      </c>
      <c r="B43" t="s">
        <v>8</v>
      </c>
      <c r="C43">
        <v>28</v>
      </c>
      <c r="D43" t="s">
        <v>16</v>
      </c>
      <c r="E43" s="5">
        <v>44296</v>
      </c>
      <c r="F43" t="s">
        <v>19</v>
      </c>
      <c r="G43">
        <v>53240</v>
      </c>
      <c r="H43" t="s">
        <v>206</v>
      </c>
    </row>
    <row r="44" spans="1:8" x14ac:dyDescent="0.3">
      <c r="A44" t="s">
        <v>122</v>
      </c>
      <c r="B44" t="s">
        <v>8</v>
      </c>
      <c r="C44">
        <v>34</v>
      </c>
      <c r="D44" t="s">
        <v>16</v>
      </c>
      <c r="E44" s="5">
        <v>44397</v>
      </c>
      <c r="F44" t="s">
        <v>21</v>
      </c>
      <c r="G44">
        <v>85000</v>
      </c>
      <c r="H44" t="s">
        <v>206</v>
      </c>
    </row>
    <row r="45" spans="1:8" x14ac:dyDescent="0.3">
      <c r="A45" t="s">
        <v>179</v>
      </c>
      <c r="B45" t="s">
        <v>8</v>
      </c>
      <c r="C45">
        <v>21</v>
      </c>
      <c r="D45" t="s">
        <v>16</v>
      </c>
      <c r="E45" s="5">
        <v>44619</v>
      </c>
      <c r="F45" t="s">
        <v>12</v>
      </c>
      <c r="G45">
        <v>33920</v>
      </c>
      <c r="H45" t="s">
        <v>206</v>
      </c>
    </row>
    <row r="46" spans="1:8" x14ac:dyDescent="0.3">
      <c r="A46" t="s">
        <v>188</v>
      </c>
      <c r="B46" t="s">
        <v>8</v>
      </c>
      <c r="C46">
        <v>33</v>
      </c>
      <c r="D46" t="s">
        <v>16</v>
      </c>
      <c r="E46" s="5">
        <v>44253</v>
      </c>
      <c r="F46" t="s">
        <v>12</v>
      </c>
      <c r="G46">
        <v>75280</v>
      </c>
      <c r="H46" t="s">
        <v>206</v>
      </c>
    </row>
    <row r="47" spans="1:8" x14ac:dyDescent="0.3">
      <c r="A47" t="s">
        <v>130</v>
      </c>
      <c r="B47" t="s">
        <v>8</v>
      </c>
      <c r="C47">
        <v>34</v>
      </c>
      <c r="D47" t="s">
        <v>16</v>
      </c>
      <c r="E47" s="5">
        <v>44594</v>
      </c>
      <c r="F47" t="s">
        <v>21</v>
      </c>
      <c r="G47">
        <v>58940</v>
      </c>
      <c r="H47" t="s">
        <v>206</v>
      </c>
    </row>
    <row r="48" spans="1:8" x14ac:dyDescent="0.3">
      <c r="A48" t="s">
        <v>136</v>
      </c>
      <c r="B48" t="s">
        <v>8</v>
      </c>
      <c r="C48">
        <v>28</v>
      </c>
      <c r="D48" t="s">
        <v>16</v>
      </c>
      <c r="E48" s="5">
        <v>44425</v>
      </c>
      <c r="F48" t="s">
        <v>9</v>
      </c>
      <c r="G48">
        <v>104770</v>
      </c>
      <c r="H48" t="s">
        <v>206</v>
      </c>
    </row>
    <row r="49" spans="1:8" x14ac:dyDescent="0.3">
      <c r="A49" t="s">
        <v>125</v>
      </c>
      <c r="B49" t="s">
        <v>15</v>
      </c>
      <c r="C49">
        <v>21</v>
      </c>
      <c r="D49" t="s">
        <v>16</v>
      </c>
      <c r="E49" s="5">
        <v>44701</v>
      </c>
      <c r="F49" t="s">
        <v>9</v>
      </c>
      <c r="G49">
        <v>57090</v>
      </c>
      <c r="H49" t="s">
        <v>206</v>
      </c>
    </row>
    <row r="50" spans="1:8" x14ac:dyDescent="0.3">
      <c r="A50" t="s">
        <v>160</v>
      </c>
      <c r="B50" t="s">
        <v>15</v>
      </c>
      <c r="C50">
        <v>27</v>
      </c>
      <c r="D50" t="s">
        <v>13</v>
      </c>
      <c r="E50" s="5">
        <v>44174</v>
      </c>
      <c r="F50" t="s">
        <v>21</v>
      </c>
      <c r="G50">
        <v>91650</v>
      </c>
      <c r="H50" t="s">
        <v>206</v>
      </c>
    </row>
    <row r="51" spans="1:8" x14ac:dyDescent="0.3">
      <c r="A51" t="s">
        <v>183</v>
      </c>
      <c r="B51" t="s">
        <v>15</v>
      </c>
      <c r="C51">
        <v>42</v>
      </c>
      <c r="D51" t="s">
        <v>24</v>
      </c>
      <c r="E51" s="5">
        <v>44670</v>
      </c>
      <c r="F51" t="s">
        <v>21</v>
      </c>
      <c r="G51">
        <v>70270</v>
      </c>
      <c r="H51" t="s">
        <v>206</v>
      </c>
    </row>
    <row r="52" spans="1:8" x14ac:dyDescent="0.3">
      <c r="A52" t="s">
        <v>129</v>
      </c>
      <c r="B52" t="s">
        <v>8</v>
      </c>
      <c r="C52">
        <v>28</v>
      </c>
      <c r="D52" t="s">
        <v>16</v>
      </c>
      <c r="E52" s="5">
        <v>44124</v>
      </c>
      <c r="F52" t="s">
        <v>21</v>
      </c>
      <c r="G52">
        <v>75970</v>
      </c>
      <c r="H52" t="s">
        <v>206</v>
      </c>
    </row>
    <row r="53" spans="1:8" x14ac:dyDescent="0.3">
      <c r="A53" t="s">
        <v>112</v>
      </c>
      <c r="B53" t="s">
        <v>207</v>
      </c>
      <c r="C53">
        <v>27</v>
      </c>
      <c r="D53" t="s">
        <v>13</v>
      </c>
      <c r="E53" s="5">
        <v>44212</v>
      </c>
      <c r="F53" t="s">
        <v>12</v>
      </c>
      <c r="G53">
        <v>90700</v>
      </c>
      <c r="H53" t="s">
        <v>206</v>
      </c>
    </row>
    <row r="54" spans="1:8" x14ac:dyDescent="0.3">
      <c r="A54" t="s">
        <v>131</v>
      </c>
      <c r="B54" t="s">
        <v>15</v>
      </c>
      <c r="C54">
        <v>30</v>
      </c>
      <c r="D54" t="s">
        <v>16</v>
      </c>
      <c r="E54" s="5">
        <v>44607</v>
      </c>
      <c r="F54" t="s">
        <v>9</v>
      </c>
      <c r="G54">
        <v>60570</v>
      </c>
      <c r="H54" t="s">
        <v>206</v>
      </c>
    </row>
    <row r="55" spans="1:8" x14ac:dyDescent="0.3">
      <c r="A55" t="s">
        <v>134</v>
      </c>
      <c r="B55" t="s">
        <v>15</v>
      </c>
      <c r="C55">
        <v>33</v>
      </c>
      <c r="D55" t="s">
        <v>16</v>
      </c>
      <c r="E55" s="5">
        <v>44103</v>
      </c>
      <c r="F55" t="s">
        <v>9</v>
      </c>
      <c r="G55">
        <v>115920</v>
      </c>
      <c r="H55" t="s">
        <v>206</v>
      </c>
    </row>
    <row r="56" spans="1:8" x14ac:dyDescent="0.3">
      <c r="A56" t="s">
        <v>186</v>
      </c>
      <c r="B56" t="s">
        <v>8</v>
      </c>
      <c r="C56">
        <v>33</v>
      </c>
      <c r="D56" t="s">
        <v>16</v>
      </c>
      <c r="E56" s="5">
        <v>44006</v>
      </c>
      <c r="F56" t="s">
        <v>21</v>
      </c>
      <c r="G56">
        <v>65360</v>
      </c>
      <c r="H56" t="s">
        <v>206</v>
      </c>
    </row>
    <row r="57" spans="1:8" x14ac:dyDescent="0.3">
      <c r="A57" t="s">
        <v>116</v>
      </c>
      <c r="B57" t="s">
        <v>207</v>
      </c>
      <c r="C57">
        <v>30</v>
      </c>
      <c r="D57" t="s">
        <v>16</v>
      </c>
      <c r="E57" s="5">
        <v>44535</v>
      </c>
      <c r="F57" t="s">
        <v>21</v>
      </c>
      <c r="G57">
        <v>64000</v>
      </c>
      <c r="H57" t="s">
        <v>206</v>
      </c>
    </row>
    <row r="58" spans="1:8" x14ac:dyDescent="0.3">
      <c r="A58" t="s">
        <v>195</v>
      </c>
      <c r="B58" t="s">
        <v>8</v>
      </c>
      <c r="C58">
        <v>34</v>
      </c>
      <c r="D58" t="s">
        <v>16</v>
      </c>
      <c r="E58" s="5">
        <v>44383</v>
      </c>
      <c r="F58" t="s">
        <v>21</v>
      </c>
      <c r="G58">
        <v>92450</v>
      </c>
      <c r="H58" t="s">
        <v>206</v>
      </c>
    </row>
    <row r="59" spans="1:8" x14ac:dyDescent="0.3">
      <c r="A59" t="s">
        <v>113</v>
      </c>
      <c r="B59" t="s">
        <v>15</v>
      </c>
      <c r="C59">
        <v>31</v>
      </c>
      <c r="D59" t="s">
        <v>16</v>
      </c>
      <c r="E59" s="5">
        <v>44450</v>
      </c>
      <c r="F59" t="s">
        <v>12</v>
      </c>
      <c r="G59">
        <v>48950</v>
      </c>
      <c r="H59" t="s">
        <v>206</v>
      </c>
    </row>
    <row r="60" spans="1:8" x14ac:dyDescent="0.3">
      <c r="A60" t="s">
        <v>185</v>
      </c>
      <c r="B60" t="s">
        <v>8</v>
      </c>
      <c r="C60">
        <v>27</v>
      </c>
      <c r="D60" t="s">
        <v>16</v>
      </c>
      <c r="E60" s="5">
        <v>44625</v>
      </c>
      <c r="F60" t="s">
        <v>12</v>
      </c>
      <c r="G60">
        <v>83750</v>
      </c>
      <c r="H60" t="s">
        <v>206</v>
      </c>
    </row>
    <row r="61" spans="1:8" x14ac:dyDescent="0.3">
      <c r="A61" t="s">
        <v>166</v>
      </c>
      <c r="B61" t="s">
        <v>8</v>
      </c>
      <c r="C61">
        <v>40</v>
      </c>
      <c r="D61" t="s">
        <v>16</v>
      </c>
      <c r="E61" s="5">
        <v>44276</v>
      </c>
      <c r="F61" t="s">
        <v>12</v>
      </c>
      <c r="G61">
        <v>87620</v>
      </c>
      <c r="H61" t="s">
        <v>206</v>
      </c>
    </row>
    <row r="62" spans="1:8" x14ac:dyDescent="0.3">
      <c r="A62" t="s">
        <v>184</v>
      </c>
      <c r="B62" t="s">
        <v>8</v>
      </c>
      <c r="C62">
        <v>20</v>
      </c>
      <c r="D62" t="s">
        <v>24</v>
      </c>
      <c r="E62" s="5">
        <v>44476</v>
      </c>
      <c r="F62" t="s">
        <v>19</v>
      </c>
      <c r="G62">
        <v>68900</v>
      </c>
      <c r="H62" t="s">
        <v>206</v>
      </c>
    </row>
    <row r="63" spans="1:8" x14ac:dyDescent="0.3">
      <c r="A63" t="s">
        <v>157</v>
      </c>
      <c r="B63" t="s">
        <v>15</v>
      </c>
      <c r="C63">
        <v>32</v>
      </c>
      <c r="D63" t="s">
        <v>16</v>
      </c>
      <c r="E63" s="5">
        <v>44403</v>
      </c>
      <c r="F63" t="s">
        <v>19</v>
      </c>
      <c r="G63">
        <v>53540</v>
      </c>
      <c r="H63" t="s">
        <v>206</v>
      </c>
    </row>
    <row r="64" spans="1:8" x14ac:dyDescent="0.3">
      <c r="A64" t="s">
        <v>172</v>
      </c>
      <c r="B64" t="s">
        <v>15</v>
      </c>
      <c r="C64">
        <v>28</v>
      </c>
      <c r="D64" t="s">
        <v>42</v>
      </c>
      <c r="E64" s="5">
        <v>44758</v>
      </c>
      <c r="F64" t="s">
        <v>19</v>
      </c>
      <c r="G64">
        <v>43510</v>
      </c>
      <c r="H64" t="s">
        <v>206</v>
      </c>
    </row>
    <row r="65" spans="1:8" x14ac:dyDescent="0.3">
      <c r="A65" t="s">
        <v>127</v>
      </c>
      <c r="B65" t="s">
        <v>8</v>
      </c>
      <c r="C65">
        <v>38</v>
      </c>
      <c r="D65" t="s">
        <v>10</v>
      </c>
      <c r="E65" s="5">
        <v>44316</v>
      </c>
      <c r="F65" t="s">
        <v>19</v>
      </c>
      <c r="G65">
        <v>109160</v>
      </c>
      <c r="H65" t="s">
        <v>206</v>
      </c>
    </row>
    <row r="66" spans="1:8" x14ac:dyDescent="0.3">
      <c r="A66" t="s">
        <v>198</v>
      </c>
      <c r="B66" t="s">
        <v>15</v>
      </c>
      <c r="C66">
        <v>40</v>
      </c>
      <c r="D66" t="s">
        <v>16</v>
      </c>
      <c r="E66" s="5">
        <v>44204</v>
      </c>
      <c r="F66" t="s">
        <v>9</v>
      </c>
      <c r="G66">
        <v>99750</v>
      </c>
      <c r="H66" t="s">
        <v>206</v>
      </c>
    </row>
    <row r="67" spans="1:8" x14ac:dyDescent="0.3">
      <c r="A67" t="s">
        <v>124</v>
      </c>
      <c r="B67" t="s">
        <v>8</v>
      </c>
      <c r="C67">
        <v>31</v>
      </c>
      <c r="D67" t="s">
        <v>16</v>
      </c>
      <c r="E67" s="5">
        <v>44084</v>
      </c>
      <c r="F67" t="s">
        <v>12</v>
      </c>
      <c r="G67">
        <v>41980</v>
      </c>
      <c r="H67" t="s">
        <v>206</v>
      </c>
    </row>
    <row r="68" spans="1:8" x14ac:dyDescent="0.3">
      <c r="A68" t="s">
        <v>187</v>
      </c>
      <c r="B68" t="s">
        <v>15</v>
      </c>
      <c r="C68">
        <v>36</v>
      </c>
      <c r="D68" t="s">
        <v>16</v>
      </c>
      <c r="E68" s="5">
        <v>44272</v>
      </c>
      <c r="F68" t="s">
        <v>21</v>
      </c>
      <c r="G68">
        <v>71380</v>
      </c>
      <c r="H68" t="s">
        <v>206</v>
      </c>
    </row>
    <row r="69" spans="1:8" x14ac:dyDescent="0.3">
      <c r="A69" t="s">
        <v>191</v>
      </c>
      <c r="B69" t="s">
        <v>15</v>
      </c>
      <c r="C69">
        <v>27</v>
      </c>
      <c r="D69" t="s">
        <v>42</v>
      </c>
      <c r="E69" s="5">
        <v>44547</v>
      </c>
      <c r="F69" t="s">
        <v>9</v>
      </c>
      <c r="G69">
        <v>113280</v>
      </c>
      <c r="H69" t="s">
        <v>206</v>
      </c>
    </row>
    <row r="70" spans="1:8" x14ac:dyDescent="0.3">
      <c r="A70" t="s">
        <v>181</v>
      </c>
      <c r="B70" t="s">
        <v>8</v>
      </c>
      <c r="C70">
        <v>33</v>
      </c>
      <c r="D70" t="s">
        <v>16</v>
      </c>
      <c r="E70" s="5">
        <v>44747</v>
      </c>
      <c r="F70" t="s">
        <v>21</v>
      </c>
      <c r="G70">
        <v>86570</v>
      </c>
      <c r="H70" t="s">
        <v>206</v>
      </c>
    </row>
    <row r="71" spans="1:8" x14ac:dyDescent="0.3">
      <c r="A71" t="s">
        <v>139</v>
      </c>
      <c r="B71" t="s">
        <v>15</v>
      </c>
      <c r="C71">
        <v>26</v>
      </c>
      <c r="D71" t="s">
        <v>16</v>
      </c>
      <c r="E71" s="5">
        <v>44350</v>
      </c>
      <c r="F71" t="s">
        <v>9</v>
      </c>
      <c r="G71">
        <v>53540</v>
      </c>
      <c r="H71" t="s">
        <v>206</v>
      </c>
    </row>
    <row r="72" spans="1:8" x14ac:dyDescent="0.3">
      <c r="A72" t="s">
        <v>190</v>
      </c>
      <c r="B72" t="s">
        <v>15</v>
      </c>
      <c r="C72">
        <v>37</v>
      </c>
      <c r="D72" t="s">
        <v>16</v>
      </c>
      <c r="E72" s="5">
        <v>44640</v>
      </c>
      <c r="F72" t="s">
        <v>12</v>
      </c>
      <c r="G72">
        <v>69070</v>
      </c>
      <c r="H72" t="s">
        <v>206</v>
      </c>
    </row>
    <row r="73" spans="1:8" x14ac:dyDescent="0.3">
      <c r="A73" t="s">
        <v>121</v>
      </c>
      <c r="B73" t="s">
        <v>8</v>
      </c>
      <c r="C73">
        <v>30</v>
      </c>
      <c r="D73" t="s">
        <v>24</v>
      </c>
      <c r="E73" s="5">
        <v>44328</v>
      </c>
      <c r="F73" t="s">
        <v>21</v>
      </c>
      <c r="G73">
        <v>67910</v>
      </c>
      <c r="H73" t="s">
        <v>206</v>
      </c>
    </row>
    <row r="74" spans="1:8" x14ac:dyDescent="0.3">
      <c r="A74" t="s">
        <v>119</v>
      </c>
      <c r="B74" t="s">
        <v>15</v>
      </c>
      <c r="C74">
        <v>30</v>
      </c>
      <c r="D74" t="s">
        <v>16</v>
      </c>
      <c r="E74" s="5">
        <v>44214</v>
      </c>
      <c r="F74" t="s">
        <v>12</v>
      </c>
      <c r="G74">
        <v>69120</v>
      </c>
      <c r="H74" t="s">
        <v>206</v>
      </c>
    </row>
    <row r="75" spans="1:8" x14ac:dyDescent="0.3">
      <c r="A75" t="s">
        <v>132</v>
      </c>
      <c r="B75" t="s">
        <v>8</v>
      </c>
      <c r="C75">
        <v>34</v>
      </c>
      <c r="D75" t="s">
        <v>16</v>
      </c>
      <c r="E75" s="5">
        <v>44550</v>
      </c>
      <c r="F75" t="s">
        <v>21</v>
      </c>
      <c r="G75">
        <v>60130</v>
      </c>
      <c r="H75" t="s">
        <v>206</v>
      </c>
    </row>
    <row r="76" spans="1:8" x14ac:dyDescent="0.3">
      <c r="A76" t="s">
        <v>161</v>
      </c>
      <c r="B76" t="s">
        <v>15</v>
      </c>
      <c r="C76">
        <v>23</v>
      </c>
      <c r="D76" t="s">
        <v>16</v>
      </c>
      <c r="E76" s="5">
        <v>44378</v>
      </c>
      <c r="F76" t="s">
        <v>9</v>
      </c>
      <c r="G76">
        <v>106460</v>
      </c>
      <c r="H76" t="s">
        <v>206</v>
      </c>
    </row>
    <row r="77" spans="1:8" x14ac:dyDescent="0.3">
      <c r="A77" t="s">
        <v>148</v>
      </c>
      <c r="B77" t="s">
        <v>8</v>
      </c>
      <c r="C77">
        <v>37</v>
      </c>
      <c r="D77" t="s">
        <v>16</v>
      </c>
      <c r="E77" s="5">
        <v>44389</v>
      </c>
      <c r="F77" t="s">
        <v>56</v>
      </c>
      <c r="G77">
        <v>118100</v>
      </c>
      <c r="H77" t="s">
        <v>206</v>
      </c>
    </row>
    <row r="78" spans="1:8" x14ac:dyDescent="0.3">
      <c r="A78" t="s">
        <v>164</v>
      </c>
      <c r="B78" t="s">
        <v>8</v>
      </c>
      <c r="C78">
        <v>36</v>
      </c>
      <c r="D78" t="s">
        <v>16</v>
      </c>
      <c r="E78" s="5">
        <v>44468</v>
      </c>
      <c r="F78" t="s">
        <v>9</v>
      </c>
      <c r="G78">
        <v>78390</v>
      </c>
      <c r="H78" t="s">
        <v>206</v>
      </c>
    </row>
    <row r="79" spans="1:8" x14ac:dyDescent="0.3">
      <c r="A79" t="s">
        <v>147</v>
      </c>
      <c r="B79" t="s">
        <v>8</v>
      </c>
      <c r="C79">
        <v>30</v>
      </c>
      <c r="D79" t="s">
        <v>16</v>
      </c>
      <c r="E79" s="5">
        <v>44789</v>
      </c>
      <c r="F79" t="s">
        <v>9</v>
      </c>
      <c r="G79">
        <v>114180</v>
      </c>
      <c r="H79" t="s">
        <v>206</v>
      </c>
    </row>
    <row r="80" spans="1:8" x14ac:dyDescent="0.3">
      <c r="A80" t="s">
        <v>189</v>
      </c>
      <c r="B80" t="s">
        <v>8</v>
      </c>
      <c r="C80">
        <v>28</v>
      </c>
      <c r="D80" t="s">
        <v>16</v>
      </c>
      <c r="E80" s="5">
        <v>44590</v>
      </c>
      <c r="F80" t="s">
        <v>9</v>
      </c>
      <c r="G80">
        <v>104120</v>
      </c>
      <c r="H80" t="s">
        <v>206</v>
      </c>
    </row>
    <row r="81" spans="1:8" x14ac:dyDescent="0.3">
      <c r="A81" t="s">
        <v>138</v>
      </c>
      <c r="B81" t="s">
        <v>15</v>
      </c>
      <c r="C81">
        <v>30</v>
      </c>
      <c r="D81" t="s">
        <v>16</v>
      </c>
      <c r="E81" s="5">
        <v>44640</v>
      </c>
      <c r="F81" t="s">
        <v>9</v>
      </c>
      <c r="G81">
        <v>67950</v>
      </c>
      <c r="H81" t="s">
        <v>206</v>
      </c>
    </row>
    <row r="82" spans="1:8" x14ac:dyDescent="0.3">
      <c r="A82" t="s">
        <v>137</v>
      </c>
      <c r="B82" t="s">
        <v>8</v>
      </c>
      <c r="C82">
        <v>29</v>
      </c>
      <c r="D82" t="s">
        <v>16</v>
      </c>
      <c r="E82" s="5">
        <v>43962</v>
      </c>
      <c r="F82" t="s">
        <v>12</v>
      </c>
      <c r="G82">
        <v>34980</v>
      </c>
      <c r="H82" t="s">
        <v>206</v>
      </c>
    </row>
    <row r="83" spans="1:8" x14ac:dyDescent="0.3">
      <c r="A83" t="s">
        <v>153</v>
      </c>
      <c r="B83" t="s">
        <v>8</v>
      </c>
      <c r="C83">
        <v>24</v>
      </c>
      <c r="D83" t="s">
        <v>16</v>
      </c>
      <c r="E83" s="5">
        <v>44087</v>
      </c>
      <c r="F83" t="s">
        <v>12</v>
      </c>
      <c r="G83">
        <v>62780</v>
      </c>
      <c r="H83" t="s">
        <v>206</v>
      </c>
    </row>
    <row r="84" spans="1:8" x14ac:dyDescent="0.3">
      <c r="A84" t="s">
        <v>117</v>
      </c>
      <c r="B84" t="s">
        <v>15</v>
      </c>
      <c r="C84">
        <v>20</v>
      </c>
      <c r="D84" t="s">
        <v>16</v>
      </c>
      <c r="E84" s="5">
        <v>44397</v>
      </c>
      <c r="F84" t="s">
        <v>12</v>
      </c>
      <c r="G84">
        <v>107700</v>
      </c>
      <c r="H84" t="s">
        <v>206</v>
      </c>
    </row>
    <row r="85" spans="1:8" x14ac:dyDescent="0.3">
      <c r="A85" t="s">
        <v>168</v>
      </c>
      <c r="B85" t="s">
        <v>15</v>
      </c>
      <c r="C85">
        <v>25</v>
      </c>
      <c r="D85" t="s">
        <v>16</v>
      </c>
      <c r="E85" s="5">
        <v>44322</v>
      </c>
      <c r="F85" t="s">
        <v>19</v>
      </c>
      <c r="G85">
        <v>65700</v>
      </c>
      <c r="H85" t="s">
        <v>206</v>
      </c>
    </row>
    <row r="86" spans="1:8" x14ac:dyDescent="0.3">
      <c r="A86" t="s">
        <v>135</v>
      </c>
      <c r="B86" t="s">
        <v>8</v>
      </c>
      <c r="C86">
        <v>33</v>
      </c>
      <c r="D86" t="s">
        <v>42</v>
      </c>
      <c r="E86" s="5">
        <v>44313</v>
      </c>
      <c r="F86" t="s">
        <v>12</v>
      </c>
      <c r="G86">
        <v>75480</v>
      </c>
      <c r="H86" t="s">
        <v>206</v>
      </c>
    </row>
    <row r="87" spans="1:8" x14ac:dyDescent="0.3">
      <c r="A87" t="s">
        <v>174</v>
      </c>
      <c r="B87" t="s">
        <v>15</v>
      </c>
      <c r="C87">
        <v>33</v>
      </c>
      <c r="D87" t="s">
        <v>16</v>
      </c>
      <c r="E87" s="5">
        <v>44448</v>
      </c>
      <c r="F87" t="s">
        <v>12</v>
      </c>
      <c r="G87">
        <v>53870</v>
      </c>
      <c r="H87" t="s">
        <v>206</v>
      </c>
    </row>
    <row r="88" spans="1:8" x14ac:dyDescent="0.3">
      <c r="A88" t="s">
        <v>141</v>
      </c>
      <c r="B88" t="s">
        <v>8</v>
      </c>
      <c r="C88">
        <v>36</v>
      </c>
      <c r="D88" t="s">
        <v>16</v>
      </c>
      <c r="E88" s="5">
        <v>44433</v>
      </c>
      <c r="F88" t="s">
        <v>19</v>
      </c>
      <c r="G88">
        <v>78540</v>
      </c>
      <c r="H88" t="s">
        <v>206</v>
      </c>
    </row>
    <row r="89" spans="1:8" x14ac:dyDescent="0.3">
      <c r="A89" t="s">
        <v>193</v>
      </c>
      <c r="B89" t="s">
        <v>15</v>
      </c>
      <c r="C89">
        <v>19</v>
      </c>
      <c r="D89" t="s">
        <v>16</v>
      </c>
      <c r="E89" s="5">
        <v>44218</v>
      </c>
      <c r="F89" t="s">
        <v>9</v>
      </c>
      <c r="G89">
        <v>58960</v>
      </c>
      <c r="H89" t="s">
        <v>206</v>
      </c>
    </row>
    <row r="90" spans="1:8" x14ac:dyDescent="0.3">
      <c r="A90" t="s">
        <v>162</v>
      </c>
      <c r="B90" t="s">
        <v>15</v>
      </c>
      <c r="C90">
        <v>46</v>
      </c>
      <c r="D90" t="s">
        <v>16</v>
      </c>
      <c r="E90" s="5">
        <v>44697</v>
      </c>
      <c r="F90" t="s">
        <v>9</v>
      </c>
      <c r="G90">
        <v>70610</v>
      </c>
      <c r="H90" t="s">
        <v>206</v>
      </c>
    </row>
    <row r="91" spans="1:8" x14ac:dyDescent="0.3">
      <c r="A91" t="s">
        <v>171</v>
      </c>
      <c r="B91" t="s">
        <v>15</v>
      </c>
      <c r="C91">
        <v>33</v>
      </c>
      <c r="D91" t="s">
        <v>16</v>
      </c>
      <c r="E91" s="5">
        <v>44181</v>
      </c>
      <c r="F91" t="s">
        <v>21</v>
      </c>
      <c r="G91">
        <v>59430</v>
      </c>
      <c r="H91" t="s">
        <v>206</v>
      </c>
    </row>
    <row r="92" spans="1:8" x14ac:dyDescent="0.3">
      <c r="A92" t="s">
        <v>144</v>
      </c>
      <c r="B92" t="s">
        <v>15</v>
      </c>
      <c r="C92">
        <v>33</v>
      </c>
      <c r="D92" t="s">
        <v>13</v>
      </c>
      <c r="E92" s="5">
        <v>44640</v>
      </c>
      <c r="F92" t="s">
        <v>9</v>
      </c>
      <c r="G92">
        <v>48530</v>
      </c>
      <c r="H92" t="s">
        <v>206</v>
      </c>
    </row>
    <row r="93" spans="1:8" x14ac:dyDescent="0.3">
      <c r="A93" t="s">
        <v>163</v>
      </c>
      <c r="B93" t="s">
        <v>8</v>
      </c>
      <c r="C93">
        <v>33</v>
      </c>
      <c r="D93" t="s">
        <v>16</v>
      </c>
      <c r="E93" s="5">
        <v>44129</v>
      </c>
      <c r="F93" t="s">
        <v>12</v>
      </c>
      <c r="G93">
        <v>96140</v>
      </c>
      <c r="H93" t="s">
        <v>206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6DD0-3210-4750-9180-37E728D4F53B}">
  <sheetPr>
    <tabColor rgb="FFC00000"/>
  </sheetPr>
  <dimension ref="A1:T184"/>
  <sheetViews>
    <sheetView topLeftCell="A74" zoomScale="80" zoomScaleNormal="80" workbookViewId="0">
      <selection activeCell="C13" sqref="A2:K184"/>
    </sheetView>
  </sheetViews>
  <sheetFormatPr defaultRowHeight="14.4" x14ac:dyDescent="0.3"/>
  <cols>
    <col min="1" max="1" width="21.21875" customWidth="1"/>
    <col min="2" max="2" width="9.33203125" bestFit="1" customWidth="1"/>
    <col min="3" max="3" width="13.33203125" bestFit="1" customWidth="1"/>
    <col min="4" max="4" width="6.44140625" bestFit="1" customWidth="1"/>
    <col min="5" max="5" width="13" bestFit="1" customWidth="1"/>
    <col min="6" max="6" width="14" customWidth="1"/>
    <col min="7" max="7" width="15" customWidth="1"/>
    <col min="8" max="8" width="10" bestFit="1" customWidth="1"/>
    <col min="9" max="9" width="10.33203125" bestFit="1" customWidth="1"/>
    <col min="10" max="10" width="10" customWidth="1"/>
    <col min="11" max="11" width="12.33203125" customWidth="1"/>
    <col min="12" max="12" width="5.21875" customWidth="1"/>
    <col min="13" max="13" width="17.44140625" customWidth="1"/>
    <col min="14" max="14" width="11.109375" bestFit="1" customWidth="1"/>
  </cols>
  <sheetData>
    <row r="1" spans="1:15" x14ac:dyDescent="0.3">
      <c r="A1" t="s">
        <v>0</v>
      </c>
      <c r="B1" t="s">
        <v>1</v>
      </c>
      <c r="C1" t="s">
        <v>2</v>
      </c>
      <c r="D1" t="s">
        <v>3</v>
      </c>
      <c r="E1" t="s">
        <v>4</v>
      </c>
      <c r="F1" t="s">
        <v>5</v>
      </c>
      <c r="G1" t="s">
        <v>6</v>
      </c>
      <c r="H1" t="s">
        <v>204</v>
      </c>
      <c r="I1" t="s">
        <v>213</v>
      </c>
      <c r="J1" t="s">
        <v>234</v>
      </c>
      <c r="K1" t="s">
        <v>236</v>
      </c>
      <c r="L1" s="10">
        <v>1</v>
      </c>
      <c r="M1" t="s">
        <v>208</v>
      </c>
      <c r="N1">
        <f>COUNTA(All_Staff[Name])</f>
        <v>183</v>
      </c>
    </row>
    <row r="2" spans="1:15" x14ac:dyDescent="0.3">
      <c r="A2" t="s">
        <v>58</v>
      </c>
      <c r="B2" t="s">
        <v>15</v>
      </c>
      <c r="C2" t="s">
        <v>19</v>
      </c>
      <c r="D2">
        <v>22</v>
      </c>
      <c r="E2" s="6">
        <v>44446</v>
      </c>
      <c r="F2" s="19">
        <v>112780</v>
      </c>
      <c r="G2" t="s">
        <v>13</v>
      </c>
      <c r="H2" t="s">
        <v>205</v>
      </c>
      <c r="I2" s="8">
        <f ca="1">(TODAY()-All_Staff[[#This Row],[Date Joined]])/365</f>
        <v>2.0164383561643837</v>
      </c>
      <c r="J2">
        <f ca="1">ROUNDUP(IF(All_Staff[[#This Row],[Tenure]]&gt;2,3%,2%)*All_Staff[[#This Row],[Salary]],0)</f>
        <v>3384</v>
      </c>
      <c r="K2">
        <f>_xlfn.XLOOKUP(All_Staff[[#This Row],[Rating]],Sheet1!$B$3:$B$7,Sheet1!$C$3:$C$7)</f>
        <v>4</v>
      </c>
      <c r="L2" s="8"/>
      <c r="M2" t="s">
        <v>209</v>
      </c>
      <c r="N2" s="7">
        <f>AVERAGE(All_Staff[Salary])</f>
        <v>77173.715846994543</v>
      </c>
      <c r="O2">
        <f>MEDIAN(All_Staff[Salary])</f>
        <v>75000</v>
      </c>
    </row>
    <row r="3" spans="1:15" x14ac:dyDescent="0.3">
      <c r="A3" t="s">
        <v>70</v>
      </c>
      <c r="B3" t="s">
        <v>15</v>
      </c>
      <c r="C3" t="s">
        <v>9</v>
      </c>
      <c r="D3">
        <v>46</v>
      </c>
      <c r="E3" s="6">
        <v>44758</v>
      </c>
      <c r="F3" s="19">
        <v>70610</v>
      </c>
      <c r="G3" t="s">
        <v>16</v>
      </c>
      <c r="H3" t="s">
        <v>205</v>
      </c>
      <c r="I3" s="8">
        <f ca="1">(TODAY()-All_Staff[[#This Row],[Date Joined]])/365</f>
        <v>1.1616438356164382</v>
      </c>
      <c r="J3">
        <f ca="1">ROUNDUP(IF(All_Staff[[#This Row],[Tenure]]&gt;2,3%,2%)*All_Staff[[#This Row],[Salary]],0)</f>
        <v>1413</v>
      </c>
      <c r="K3">
        <f>_xlfn.XLOOKUP(All_Staff[[#This Row],[Rating]],Sheet1!$B$3:$B$7,Sheet1!$C$3:$C$7)</f>
        <v>3</v>
      </c>
      <c r="L3" s="8"/>
      <c r="M3" t="s">
        <v>211</v>
      </c>
      <c r="N3">
        <f>AVERAGE(All_Staff[Age])</f>
        <v>30.42622950819672</v>
      </c>
      <c r="O3">
        <f>MEDIAN(All_Staff[Age])</f>
        <v>30</v>
      </c>
    </row>
    <row r="4" spans="1:15" x14ac:dyDescent="0.3">
      <c r="A4" t="s">
        <v>75</v>
      </c>
      <c r="B4" t="s">
        <v>8</v>
      </c>
      <c r="C4" t="s">
        <v>19</v>
      </c>
      <c r="D4">
        <v>28</v>
      </c>
      <c r="E4" s="6">
        <v>44357</v>
      </c>
      <c r="F4" s="19">
        <v>53240</v>
      </c>
      <c r="G4" t="s">
        <v>16</v>
      </c>
      <c r="H4" t="s">
        <v>205</v>
      </c>
      <c r="I4" s="8">
        <f ca="1">(TODAY()-All_Staff[[#This Row],[Date Joined]])/365</f>
        <v>2.2602739726027399</v>
      </c>
      <c r="J4">
        <f ca="1">ROUNDUP(IF(All_Staff[[#This Row],[Tenure]]&gt;2,3%,2%)*All_Staff[[#This Row],[Salary]],0)</f>
        <v>1598</v>
      </c>
      <c r="K4">
        <f>_xlfn.XLOOKUP(All_Staff[[#This Row],[Rating]],Sheet1!$B$3:$B$7,Sheet1!$C$3:$C$7)</f>
        <v>3</v>
      </c>
      <c r="L4" s="8"/>
      <c r="M4" t="s">
        <v>212</v>
      </c>
      <c r="N4">
        <f ca="1">AVERAGE(All_Staff[Tenure])</f>
        <v>2.0519649674376819</v>
      </c>
    </row>
    <row r="5" spans="1:15" x14ac:dyDescent="0.3">
      <c r="A5" t="s">
        <v>49</v>
      </c>
      <c r="B5" t="s">
        <v>207</v>
      </c>
      <c r="C5" t="s">
        <v>21</v>
      </c>
      <c r="D5">
        <v>37</v>
      </c>
      <c r="E5" s="6">
        <v>44146</v>
      </c>
      <c r="F5" s="19">
        <v>115440</v>
      </c>
      <c r="G5" t="s">
        <v>24</v>
      </c>
      <c r="H5" t="s">
        <v>205</v>
      </c>
      <c r="I5" s="8">
        <f ca="1">(TODAY()-All_Staff[[#This Row],[Date Joined]])/365</f>
        <v>2.8383561643835615</v>
      </c>
      <c r="J5">
        <f ca="1">ROUNDUP(IF(All_Staff[[#This Row],[Tenure]]&gt;2,3%,2%)*All_Staff[[#This Row],[Salary]],0)</f>
        <v>3464</v>
      </c>
      <c r="K5">
        <f>_xlfn.XLOOKUP(All_Staff[[#This Row],[Rating]],Sheet1!$B$3:$B$7,Sheet1!$C$3:$C$7)</f>
        <v>2</v>
      </c>
      <c r="L5" s="8"/>
      <c r="M5" t="s">
        <v>210</v>
      </c>
    </row>
    <row r="6" spans="1:15" x14ac:dyDescent="0.3">
      <c r="A6" t="s">
        <v>65</v>
      </c>
      <c r="B6" t="s">
        <v>15</v>
      </c>
      <c r="C6" t="s">
        <v>19</v>
      </c>
      <c r="D6">
        <v>32</v>
      </c>
      <c r="E6" s="6">
        <v>44465</v>
      </c>
      <c r="F6" s="19">
        <v>53540</v>
      </c>
      <c r="G6" t="s">
        <v>16</v>
      </c>
      <c r="H6" t="s">
        <v>205</v>
      </c>
      <c r="I6" s="8">
        <f ca="1">(TODAY()-All_Staff[[#This Row],[Date Joined]])/365</f>
        <v>1.9643835616438357</v>
      </c>
      <c r="J6">
        <f ca="1">ROUNDUP(IF(All_Staff[[#This Row],[Tenure]]&gt;2,3%,2%)*All_Staff[[#This Row],[Salary]],0)</f>
        <v>1071</v>
      </c>
      <c r="K6">
        <f>_xlfn.XLOOKUP(All_Staff[[#This Row],[Rating]],Sheet1!$B$3:$B$7,Sheet1!$C$3:$C$7)</f>
        <v>3</v>
      </c>
      <c r="L6" s="8"/>
      <c r="M6" t="s">
        <v>214</v>
      </c>
      <c r="N6">
        <f>COUNTIFS(B:B,B4)</f>
        <v>86</v>
      </c>
    </row>
    <row r="7" spans="1:15" x14ac:dyDescent="0.3">
      <c r="A7" t="s">
        <v>81</v>
      </c>
      <c r="B7" t="s">
        <v>8</v>
      </c>
      <c r="C7" t="s">
        <v>9</v>
      </c>
      <c r="D7">
        <v>30</v>
      </c>
      <c r="E7" s="6">
        <v>44861</v>
      </c>
      <c r="F7" s="19">
        <v>112570</v>
      </c>
      <c r="G7" t="s">
        <v>16</v>
      </c>
      <c r="H7" t="s">
        <v>205</v>
      </c>
      <c r="I7" s="8">
        <f ca="1">(TODAY()-All_Staff[[#This Row],[Date Joined]])/365</f>
        <v>0.8794520547945206</v>
      </c>
      <c r="J7">
        <f ca="1">ROUNDUP(IF(All_Staff[[#This Row],[Tenure]]&gt;2,3%,2%)*All_Staff[[#This Row],[Salary]],0)</f>
        <v>2252</v>
      </c>
      <c r="K7">
        <f>_xlfn.XLOOKUP(All_Staff[[#This Row],[Rating]],Sheet1!$B$3:$B$7,Sheet1!$C$3:$C$7)</f>
        <v>3</v>
      </c>
      <c r="L7" s="8"/>
      <c r="M7" t="s">
        <v>215</v>
      </c>
      <c r="N7" s="9">
        <f>N6/N1</f>
        <v>0.46994535519125685</v>
      </c>
    </row>
    <row r="8" spans="1:15" x14ac:dyDescent="0.3">
      <c r="A8" t="s">
        <v>51</v>
      </c>
      <c r="B8" t="s">
        <v>15</v>
      </c>
      <c r="C8" t="s">
        <v>9</v>
      </c>
      <c r="D8">
        <v>33</v>
      </c>
      <c r="E8" s="6">
        <v>44701</v>
      </c>
      <c r="F8" s="19">
        <v>48530</v>
      </c>
      <c r="G8" t="s">
        <v>13</v>
      </c>
      <c r="H8" t="s">
        <v>205</v>
      </c>
      <c r="I8" s="8">
        <f ca="1">(TODAY()-All_Staff[[#This Row],[Date Joined]])/365</f>
        <v>1.3178082191780822</v>
      </c>
      <c r="J8">
        <f ca="1">ROUNDUP(IF(All_Staff[[#This Row],[Tenure]]&gt;2,3%,2%)*All_Staff[[#This Row],[Salary]],0)</f>
        <v>971</v>
      </c>
      <c r="K8">
        <f>_xlfn.XLOOKUP(All_Staff[[#This Row],[Rating]],Sheet1!$B$3:$B$7,Sheet1!$C$3:$C$7)</f>
        <v>4</v>
      </c>
      <c r="L8" s="8"/>
    </row>
    <row r="9" spans="1:15" x14ac:dyDescent="0.3">
      <c r="A9" t="s">
        <v>61</v>
      </c>
      <c r="B9" t="s">
        <v>8</v>
      </c>
      <c r="C9" t="s">
        <v>12</v>
      </c>
      <c r="D9">
        <v>24</v>
      </c>
      <c r="E9" s="6">
        <v>44148</v>
      </c>
      <c r="F9" s="19">
        <v>62780</v>
      </c>
      <c r="G9" t="s">
        <v>16</v>
      </c>
      <c r="H9" t="s">
        <v>205</v>
      </c>
      <c r="I9" s="8">
        <f ca="1">(TODAY()-All_Staff[[#This Row],[Date Joined]])/365</f>
        <v>2.8328767123287673</v>
      </c>
      <c r="J9">
        <f ca="1">ROUNDUP(IF(All_Staff[[#This Row],[Tenure]]&gt;2,3%,2%)*All_Staff[[#This Row],[Salary]],0)</f>
        <v>1884</v>
      </c>
      <c r="K9">
        <f>_xlfn.XLOOKUP(All_Staff[[#This Row],[Rating]],Sheet1!$B$3:$B$7,Sheet1!$C$3:$C$7)</f>
        <v>3</v>
      </c>
      <c r="L9" s="8"/>
      <c r="M9" t="s">
        <v>216</v>
      </c>
      <c r="N9" s="12">
        <f>COUNTIFS(F:F,"&gt;90000")</f>
        <v>63</v>
      </c>
    </row>
    <row r="10" spans="1:15" x14ac:dyDescent="0.3">
      <c r="A10" t="s">
        <v>82</v>
      </c>
      <c r="B10" t="s">
        <v>15</v>
      </c>
      <c r="C10" t="s">
        <v>12</v>
      </c>
      <c r="D10">
        <v>33</v>
      </c>
      <c r="E10" s="6">
        <v>44509</v>
      </c>
      <c r="F10" s="19">
        <v>53870</v>
      </c>
      <c r="G10" t="s">
        <v>16</v>
      </c>
      <c r="H10" t="s">
        <v>205</v>
      </c>
      <c r="I10" s="8">
        <f ca="1">(TODAY()-All_Staff[[#This Row],[Date Joined]])/365</f>
        <v>1.8438356164383563</v>
      </c>
      <c r="J10">
        <f ca="1">ROUNDUP(IF(All_Staff[[#This Row],[Tenure]]&gt;2,3%,2%)*All_Staff[[#This Row],[Salary]],0)</f>
        <v>1078</v>
      </c>
      <c r="K10">
        <f>_xlfn.XLOOKUP(All_Staff[[#This Row],[Rating]],Sheet1!$B$3:$B$7,Sheet1!$C$3:$C$7)</f>
        <v>3</v>
      </c>
      <c r="L10" s="8"/>
    </row>
    <row r="11" spans="1:15" x14ac:dyDescent="0.3">
      <c r="A11" t="s">
        <v>60</v>
      </c>
      <c r="B11" t="s">
        <v>8</v>
      </c>
      <c r="C11" t="s">
        <v>56</v>
      </c>
      <c r="D11">
        <v>27</v>
      </c>
      <c r="E11" s="6">
        <v>44122</v>
      </c>
      <c r="F11" s="19">
        <v>119110</v>
      </c>
      <c r="G11" t="s">
        <v>16</v>
      </c>
      <c r="H11" t="s">
        <v>205</v>
      </c>
      <c r="I11" s="8">
        <f ca="1">(TODAY()-All_Staff[[#This Row],[Date Joined]])/365</f>
        <v>2.904109589041096</v>
      </c>
      <c r="J11">
        <f ca="1">ROUNDUP(IF(All_Staff[[#This Row],[Tenure]]&gt;2,3%,2%)*All_Staff[[#This Row],[Salary]],0)</f>
        <v>3574</v>
      </c>
      <c r="K11">
        <f>_xlfn.XLOOKUP(All_Staff[[#This Row],[Rating]],Sheet1!$B$3:$B$7,Sheet1!$C$3:$C$7)</f>
        <v>3</v>
      </c>
      <c r="L11" s="8"/>
    </row>
    <row r="12" spans="1:15" x14ac:dyDescent="0.3">
      <c r="A12" t="s">
        <v>87</v>
      </c>
      <c r="B12" t="s">
        <v>15</v>
      </c>
      <c r="C12" t="s">
        <v>12</v>
      </c>
      <c r="D12">
        <v>29</v>
      </c>
      <c r="E12" s="6">
        <v>44180</v>
      </c>
      <c r="F12" s="19">
        <v>112110</v>
      </c>
      <c r="G12" t="s">
        <v>24</v>
      </c>
      <c r="H12" t="s">
        <v>205</v>
      </c>
      <c r="I12" s="8">
        <f ca="1">(TODAY()-All_Staff[[#This Row],[Date Joined]])/365</f>
        <v>2.7452054794520548</v>
      </c>
      <c r="J12">
        <f ca="1">ROUNDUP(IF(All_Staff[[#This Row],[Tenure]]&gt;2,3%,2%)*All_Staff[[#This Row],[Salary]],0)</f>
        <v>3364</v>
      </c>
      <c r="K12">
        <f>_xlfn.XLOOKUP(All_Staff[[#This Row],[Rating]],Sheet1!$B$3:$B$7,Sheet1!$C$3:$C$7)</f>
        <v>2</v>
      </c>
      <c r="L12" s="8"/>
    </row>
    <row r="13" spans="1:15" x14ac:dyDescent="0.3">
      <c r="A13" t="s">
        <v>76</v>
      </c>
      <c r="B13" t="s">
        <v>15</v>
      </c>
      <c r="C13" t="s">
        <v>19</v>
      </c>
      <c r="D13">
        <v>25</v>
      </c>
      <c r="E13" s="6">
        <v>44383</v>
      </c>
      <c r="F13" s="19">
        <v>65700</v>
      </c>
      <c r="G13" t="s">
        <v>16</v>
      </c>
      <c r="H13" t="s">
        <v>205</v>
      </c>
      <c r="I13" s="8">
        <f ca="1">(TODAY()-All_Staff[[#This Row],[Date Joined]])/365</f>
        <v>2.1890410958904107</v>
      </c>
      <c r="J13">
        <f ca="1">ROUNDUP(IF(All_Staff[[#This Row],[Tenure]]&gt;2,3%,2%)*All_Staff[[#This Row],[Salary]],0)</f>
        <v>1971</v>
      </c>
      <c r="K13">
        <f>_xlfn.XLOOKUP(All_Staff[[#This Row],[Rating]],Sheet1!$B$3:$B$7,Sheet1!$C$3:$C$7)</f>
        <v>3</v>
      </c>
      <c r="L13" s="8"/>
    </row>
    <row r="14" spans="1:15" x14ac:dyDescent="0.3">
      <c r="A14" t="s">
        <v>97</v>
      </c>
      <c r="B14" t="s">
        <v>15</v>
      </c>
      <c r="C14" t="s">
        <v>12</v>
      </c>
      <c r="D14">
        <v>37</v>
      </c>
      <c r="E14" s="6">
        <v>44701</v>
      </c>
      <c r="F14" s="19">
        <v>69070</v>
      </c>
      <c r="G14" t="s">
        <v>16</v>
      </c>
      <c r="H14" t="s">
        <v>205</v>
      </c>
      <c r="I14" s="8">
        <f ca="1">(TODAY()-All_Staff[[#This Row],[Date Joined]])/365</f>
        <v>1.3178082191780822</v>
      </c>
      <c r="J14">
        <f ca="1">ROUNDUP(IF(All_Staff[[#This Row],[Tenure]]&gt;2,3%,2%)*All_Staff[[#This Row],[Salary]],0)</f>
        <v>1382</v>
      </c>
      <c r="K14">
        <f>_xlfn.XLOOKUP(All_Staff[[#This Row],[Rating]],Sheet1!$B$3:$B$7,Sheet1!$C$3:$C$7)</f>
        <v>3</v>
      </c>
      <c r="L14" s="8"/>
    </row>
    <row r="15" spans="1:15" x14ac:dyDescent="0.3">
      <c r="A15" t="s">
        <v>22</v>
      </c>
      <c r="B15" t="s">
        <v>15</v>
      </c>
      <c r="C15" t="s">
        <v>12</v>
      </c>
      <c r="D15">
        <v>20</v>
      </c>
      <c r="E15" s="6">
        <v>44459</v>
      </c>
      <c r="F15" s="19">
        <v>107700</v>
      </c>
      <c r="G15" t="s">
        <v>16</v>
      </c>
      <c r="H15" t="s">
        <v>205</v>
      </c>
      <c r="I15" s="8">
        <f ca="1">(TODAY()-All_Staff[[#This Row],[Date Joined]])/365</f>
        <v>1.9808219178082191</v>
      </c>
      <c r="J15">
        <f ca="1">ROUNDUP(IF(All_Staff[[#This Row],[Tenure]]&gt;2,3%,2%)*All_Staff[[#This Row],[Salary]],0)</f>
        <v>2154</v>
      </c>
      <c r="K15">
        <f>_xlfn.XLOOKUP(All_Staff[[#This Row],[Rating]],Sheet1!$B$3:$B$7,Sheet1!$C$3:$C$7)</f>
        <v>3</v>
      </c>
      <c r="L15" s="11">
        <v>2</v>
      </c>
    </row>
    <row r="16" spans="1:15" x14ac:dyDescent="0.3">
      <c r="A16" t="s">
        <v>84</v>
      </c>
      <c r="B16" t="s">
        <v>8</v>
      </c>
      <c r="C16" t="s">
        <v>12</v>
      </c>
      <c r="D16">
        <v>32</v>
      </c>
      <c r="E16" s="6">
        <v>44354</v>
      </c>
      <c r="F16" s="19">
        <v>43840</v>
      </c>
      <c r="G16" t="s">
        <v>13</v>
      </c>
      <c r="H16" t="s">
        <v>205</v>
      </c>
      <c r="I16" s="8">
        <f ca="1">(TODAY()-All_Staff[[#This Row],[Date Joined]])/365</f>
        <v>2.2684931506849315</v>
      </c>
      <c r="J16">
        <f ca="1">ROUNDUP(IF(All_Staff[[#This Row],[Tenure]]&gt;2,3%,2%)*All_Staff[[#This Row],[Salary]],0)</f>
        <v>1316</v>
      </c>
      <c r="K16">
        <f>_xlfn.XLOOKUP(All_Staff[[#This Row],[Rating]],Sheet1!$B$3:$B$7,Sheet1!$C$3:$C$7)</f>
        <v>4</v>
      </c>
      <c r="L16" s="8"/>
      <c r="M16" s="13" t="s">
        <v>7</v>
      </c>
    </row>
    <row r="17" spans="1:20" x14ac:dyDescent="0.3">
      <c r="A17" t="s">
        <v>105</v>
      </c>
      <c r="B17" t="s">
        <v>15</v>
      </c>
      <c r="C17" t="s">
        <v>9</v>
      </c>
      <c r="D17">
        <v>40</v>
      </c>
      <c r="E17" s="6">
        <v>44263</v>
      </c>
      <c r="F17" s="19">
        <v>99750</v>
      </c>
      <c r="G17" t="s">
        <v>16</v>
      </c>
      <c r="H17" t="s">
        <v>205</v>
      </c>
      <c r="I17" s="8">
        <f ca="1">(TODAY()-All_Staff[[#This Row],[Date Joined]])/365</f>
        <v>2.5178082191780824</v>
      </c>
      <c r="J17">
        <f ca="1">ROUNDUP(IF(All_Staff[[#This Row],[Tenure]]&gt;2,3%,2%)*All_Staff[[#This Row],[Salary]],0)</f>
        <v>2993</v>
      </c>
      <c r="K17">
        <f>_xlfn.XLOOKUP(All_Staff[[#This Row],[Rating]],Sheet1!$B$3:$B$7,Sheet1!$C$3:$C$7)</f>
        <v>3</v>
      </c>
      <c r="L17" s="8"/>
    </row>
    <row r="18" spans="1:20" x14ac:dyDescent="0.3">
      <c r="A18" t="s">
        <v>47</v>
      </c>
      <c r="B18" t="s">
        <v>15</v>
      </c>
      <c r="C18" t="s">
        <v>9</v>
      </c>
      <c r="D18">
        <v>21</v>
      </c>
      <c r="E18" s="6">
        <v>44104</v>
      </c>
      <c r="F18" s="19">
        <v>37920</v>
      </c>
      <c r="G18" t="s">
        <v>16</v>
      </c>
      <c r="H18" t="s">
        <v>205</v>
      </c>
      <c r="I18" s="8">
        <f ca="1">(TODAY()-All_Staff[[#This Row],[Date Joined]])/365</f>
        <v>2.9534246575342467</v>
      </c>
      <c r="J18">
        <f ca="1">ROUNDUP(IF(All_Staff[[#This Row],[Tenure]]&gt;2,3%,2%)*All_Staff[[#This Row],[Salary]],0)</f>
        <v>1138</v>
      </c>
      <c r="K18">
        <f>_xlfn.XLOOKUP(All_Staff[[#This Row],[Rating]],Sheet1!$B$3:$B$7,Sheet1!$C$3:$C$7)</f>
        <v>3</v>
      </c>
      <c r="L18" s="8"/>
      <c r="M18" t="s">
        <v>217</v>
      </c>
    </row>
    <row r="19" spans="1:20" x14ac:dyDescent="0.3">
      <c r="A19" t="s">
        <v>31</v>
      </c>
      <c r="B19" t="s">
        <v>15</v>
      </c>
      <c r="C19" t="s">
        <v>9</v>
      </c>
      <c r="D19">
        <v>21</v>
      </c>
      <c r="E19" s="6">
        <v>44762</v>
      </c>
      <c r="F19" s="19">
        <v>57090</v>
      </c>
      <c r="G19" t="s">
        <v>16</v>
      </c>
      <c r="H19" t="s">
        <v>205</v>
      </c>
      <c r="I19" s="8">
        <f ca="1">(TODAY()-All_Staff[[#This Row],[Date Joined]])/365</f>
        <v>1.1506849315068493</v>
      </c>
      <c r="J19">
        <f ca="1">ROUNDUP(IF(All_Staff[[#This Row],[Tenure]]&gt;2,3%,2%)*All_Staff[[#This Row],[Salary]],0)</f>
        <v>1142</v>
      </c>
      <c r="K19">
        <f>_xlfn.XLOOKUP(All_Staff[[#This Row],[Rating]],Sheet1!$B$3:$B$7,Sheet1!$C$3:$C$7)</f>
        <v>3</v>
      </c>
      <c r="L19" s="8"/>
      <c r="M19" t="s">
        <v>218</v>
      </c>
    </row>
    <row r="20" spans="1:20" x14ac:dyDescent="0.3">
      <c r="A20" t="s">
        <v>30</v>
      </c>
      <c r="B20" t="s">
        <v>8</v>
      </c>
      <c r="C20" t="s">
        <v>12</v>
      </c>
      <c r="D20">
        <v>31</v>
      </c>
      <c r="E20" s="6">
        <v>44145</v>
      </c>
      <c r="F20" s="19">
        <v>41980</v>
      </c>
      <c r="G20" t="s">
        <v>16</v>
      </c>
      <c r="H20" t="s">
        <v>205</v>
      </c>
      <c r="I20" s="8">
        <f ca="1">(TODAY()-All_Staff[[#This Row],[Date Joined]])/365</f>
        <v>2.8410958904109589</v>
      </c>
      <c r="J20">
        <f ca="1">ROUNDUP(IF(All_Staff[[#This Row],[Tenure]]&gt;2,3%,2%)*All_Staff[[#This Row],[Salary]],0)</f>
        <v>1260</v>
      </c>
      <c r="K20">
        <f>_xlfn.XLOOKUP(All_Staff[[#This Row],[Rating]],Sheet1!$B$3:$B$7,Sheet1!$C$3:$C$7)</f>
        <v>3</v>
      </c>
      <c r="L20" s="8"/>
    </row>
    <row r="21" spans="1:20" x14ac:dyDescent="0.3">
      <c r="A21" t="s">
        <v>78</v>
      </c>
      <c r="B21" t="s">
        <v>15</v>
      </c>
      <c r="C21" t="s">
        <v>56</v>
      </c>
      <c r="D21">
        <v>21</v>
      </c>
      <c r="E21" s="6">
        <v>44242</v>
      </c>
      <c r="F21" s="19">
        <v>75880</v>
      </c>
      <c r="G21" t="s">
        <v>16</v>
      </c>
      <c r="H21" t="s">
        <v>205</v>
      </c>
      <c r="I21" s="8">
        <f ca="1">(TODAY()-All_Staff[[#This Row],[Date Joined]])/365</f>
        <v>2.5753424657534247</v>
      </c>
      <c r="J21">
        <f ca="1">ROUNDUP(IF(All_Staff[[#This Row],[Tenure]]&gt;2,3%,2%)*All_Staff[[#This Row],[Salary]],0)</f>
        <v>2277</v>
      </c>
      <c r="K21">
        <f>_xlfn.XLOOKUP(All_Staff[[#This Row],[Rating]],Sheet1!$B$3:$B$7,Sheet1!$C$3:$C$7)</f>
        <v>3</v>
      </c>
      <c r="L21" s="8"/>
      <c r="M21" t="str" cm="1">
        <f t="array" aca="1" ref="M21:T21" ca="1">_xlfn.XLOOKUP(M16,All_Staff[Name],All_Staff[[Gender]:[Tenure]])</f>
        <v>Female</v>
      </c>
      <c r="N21" t="str">
        <f ca="1"/>
        <v>Procurement</v>
      </c>
      <c r="O21">
        <f ca="1"/>
        <v>42</v>
      </c>
      <c r="P21">
        <f ca="1"/>
        <v>44779</v>
      </c>
      <c r="Q21">
        <f ca="1"/>
        <v>75000</v>
      </c>
      <c r="R21" t="str">
        <f ca="1"/>
        <v>Exceptional</v>
      </c>
      <c r="S21" t="str">
        <f ca="1"/>
        <v>NZ</v>
      </c>
      <c r="T21">
        <f ca="1"/>
        <v>1.1041095890410959</v>
      </c>
    </row>
    <row r="22" spans="1:20" x14ac:dyDescent="0.3">
      <c r="A22" t="s">
        <v>36</v>
      </c>
      <c r="B22" t="s">
        <v>8</v>
      </c>
      <c r="C22" t="s">
        <v>21</v>
      </c>
      <c r="D22">
        <v>34</v>
      </c>
      <c r="E22" s="6">
        <v>44653</v>
      </c>
      <c r="F22" s="19">
        <v>58940</v>
      </c>
      <c r="G22" t="s">
        <v>16</v>
      </c>
      <c r="H22" t="s">
        <v>205</v>
      </c>
      <c r="I22" s="8">
        <f ca="1">(TODAY()-All_Staff[[#This Row],[Date Joined]])/365</f>
        <v>1.4493150684931506</v>
      </c>
      <c r="J22">
        <f ca="1">ROUNDUP(IF(All_Staff[[#This Row],[Tenure]]&gt;2,3%,2%)*All_Staff[[#This Row],[Salary]],0)</f>
        <v>1179</v>
      </c>
      <c r="K22">
        <f>_xlfn.XLOOKUP(All_Staff[[#This Row],[Rating]],Sheet1!$B$3:$B$7,Sheet1!$C$3:$C$7)</f>
        <v>3</v>
      </c>
      <c r="L22" s="8"/>
    </row>
    <row r="23" spans="1:20" x14ac:dyDescent="0.3">
      <c r="A23" t="s">
        <v>27</v>
      </c>
      <c r="B23" t="s">
        <v>8</v>
      </c>
      <c r="C23" t="s">
        <v>21</v>
      </c>
      <c r="D23">
        <v>30</v>
      </c>
      <c r="E23" s="6">
        <v>44389</v>
      </c>
      <c r="F23" s="19">
        <v>67910</v>
      </c>
      <c r="G23" t="s">
        <v>24</v>
      </c>
      <c r="H23" t="s">
        <v>205</v>
      </c>
      <c r="I23" s="8">
        <f ca="1">(TODAY()-All_Staff[[#This Row],[Date Joined]])/365</f>
        <v>2.1726027397260275</v>
      </c>
      <c r="J23">
        <f ca="1">ROUNDUP(IF(All_Staff[[#This Row],[Tenure]]&gt;2,3%,2%)*All_Staff[[#This Row],[Salary]],0)</f>
        <v>2038</v>
      </c>
      <c r="K23">
        <f>_xlfn.XLOOKUP(All_Staff[[#This Row],[Rating]],Sheet1!$B$3:$B$7,Sheet1!$C$3:$C$7)</f>
        <v>2</v>
      </c>
      <c r="L23" s="8"/>
      <c r="M23" s="2" t="s">
        <v>219</v>
      </c>
      <c r="N23" s="14" t="str" cm="1">
        <f t="array" aca="1" ref="N23:N30" ca="1">TRANSPOSE(_xlfn.XLOOKUP(M16,All_Staff[Name],All_Staff[[Gender]:[Tenure]]))</f>
        <v>Female</v>
      </c>
    </row>
    <row r="24" spans="1:20" x14ac:dyDescent="0.3">
      <c r="A24" t="s">
        <v>26</v>
      </c>
      <c r="B24" t="s">
        <v>8</v>
      </c>
      <c r="C24" t="s">
        <v>12</v>
      </c>
      <c r="D24">
        <v>31</v>
      </c>
      <c r="E24" s="6">
        <v>44663</v>
      </c>
      <c r="F24" s="19">
        <v>58100</v>
      </c>
      <c r="G24" t="s">
        <v>16</v>
      </c>
      <c r="H24" t="s">
        <v>205</v>
      </c>
      <c r="I24" s="8">
        <f ca="1">(TODAY()-All_Staff[[#This Row],[Date Joined]])/365</f>
        <v>1.4219178082191781</v>
      </c>
      <c r="J24">
        <f ca="1">ROUNDUP(IF(All_Staff[[#This Row],[Tenure]]&gt;2,3%,2%)*All_Staff[[#This Row],[Salary]],0)</f>
        <v>1162</v>
      </c>
      <c r="K24">
        <f>_xlfn.XLOOKUP(All_Staff[[#This Row],[Rating]],Sheet1!$B$3:$B$7,Sheet1!$C$3:$C$7)</f>
        <v>3</v>
      </c>
      <c r="L24" s="8"/>
      <c r="M24" s="2" t="s">
        <v>3</v>
      </c>
      <c r="N24" s="14" t="str">
        <f ca="1"/>
        <v>Procurement</v>
      </c>
    </row>
    <row r="25" spans="1:20" x14ac:dyDescent="0.3">
      <c r="A25" t="s">
        <v>53</v>
      </c>
      <c r="B25" t="s">
        <v>15</v>
      </c>
      <c r="C25" t="s">
        <v>21</v>
      </c>
      <c r="D25">
        <v>27</v>
      </c>
      <c r="E25" s="6">
        <v>44567</v>
      </c>
      <c r="F25" s="19">
        <v>48980</v>
      </c>
      <c r="G25" t="s">
        <v>16</v>
      </c>
      <c r="H25" t="s">
        <v>205</v>
      </c>
      <c r="I25" s="8">
        <f ca="1">(TODAY()-All_Staff[[#This Row],[Date Joined]])/365</f>
        <v>1.6849315068493151</v>
      </c>
      <c r="J25">
        <f ca="1">ROUNDUP(IF(All_Staff[[#This Row],[Tenure]]&gt;2,3%,2%)*All_Staff[[#This Row],[Salary]],0)</f>
        <v>980</v>
      </c>
      <c r="K25">
        <f>_xlfn.XLOOKUP(All_Staff[[#This Row],[Rating]],Sheet1!$B$3:$B$7,Sheet1!$C$3:$C$7)</f>
        <v>3</v>
      </c>
      <c r="L25" s="8"/>
      <c r="M25" s="2" t="s">
        <v>220</v>
      </c>
      <c r="N25" s="14">
        <f ca="1"/>
        <v>42</v>
      </c>
    </row>
    <row r="26" spans="1:20" x14ac:dyDescent="0.3">
      <c r="A26" t="s">
        <v>20</v>
      </c>
      <c r="B26" t="s">
        <v>207</v>
      </c>
      <c r="C26" t="s">
        <v>21</v>
      </c>
      <c r="D26">
        <v>30</v>
      </c>
      <c r="E26" s="6">
        <v>44597</v>
      </c>
      <c r="F26" s="19">
        <v>64000</v>
      </c>
      <c r="G26" t="s">
        <v>16</v>
      </c>
      <c r="H26" t="s">
        <v>205</v>
      </c>
      <c r="I26" s="8">
        <f ca="1">(TODAY()-All_Staff[[#This Row],[Date Joined]])/365</f>
        <v>1.6027397260273972</v>
      </c>
      <c r="J26">
        <f ca="1">ROUNDUP(IF(All_Staff[[#This Row],[Tenure]]&gt;2,3%,2%)*All_Staff[[#This Row],[Salary]],0)</f>
        <v>1280</v>
      </c>
      <c r="K26">
        <f>_xlfn.XLOOKUP(All_Staff[[#This Row],[Rating]],Sheet1!$B$3:$B$7,Sheet1!$C$3:$C$7)</f>
        <v>3</v>
      </c>
      <c r="L26" s="8"/>
      <c r="M26" s="2" t="s">
        <v>221</v>
      </c>
      <c r="N26" s="14">
        <f ca="1"/>
        <v>44779</v>
      </c>
    </row>
    <row r="27" spans="1:20" x14ac:dyDescent="0.3">
      <c r="A27" t="s">
        <v>7</v>
      </c>
      <c r="B27" t="s">
        <v>8</v>
      </c>
      <c r="C27" t="s">
        <v>9</v>
      </c>
      <c r="D27">
        <v>42</v>
      </c>
      <c r="E27" s="6">
        <v>44779</v>
      </c>
      <c r="F27" s="19">
        <v>75000</v>
      </c>
      <c r="G27" t="s">
        <v>10</v>
      </c>
      <c r="H27" t="s">
        <v>205</v>
      </c>
      <c r="I27" s="8">
        <f ca="1">(TODAY()-All_Staff[[#This Row],[Date Joined]])/365</f>
        <v>1.1041095890410959</v>
      </c>
      <c r="J27">
        <f ca="1">ROUNDUP(IF(All_Staff[[#This Row],[Tenure]]&gt;2,3%,2%)*All_Staff[[#This Row],[Salary]],0)</f>
        <v>1500</v>
      </c>
      <c r="K27">
        <f>_xlfn.XLOOKUP(All_Staff[[#This Row],[Rating]],Sheet1!$B$3:$B$7,Sheet1!$C$3:$C$7)</f>
        <v>5</v>
      </c>
      <c r="L27" s="8"/>
      <c r="M27" s="2" t="s">
        <v>222</v>
      </c>
      <c r="N27" s="14">
        <f ca="1"/>
        <v>75000</v>
      </c>
    </row>
    <row r="28" spans="1:20" x14ac:dyDescent="0.3">
      <c r="A28" t="s">
        <v>74</v>
      </c>
      <c r="B28" t="s">
        <v>8</v>
      </c>
      <c r="C28" t="s">
        <v>12</v>
      </c>
      <c r="D28">
        <v>40</v>
      </c>
      <c r="E28" s="6">
        <v>44337</v>
      </c>
      <c r="F28" s="19">
        <v>87620</v>
      </c>
      <c r="G28" t="s">
        <v>16</v>
      </c>
      <c r="H28" t="s">
        <v>205</v>
      </c>
      <c r="I28" s="8">
        <f ca="1">(TODAY()-All_Staff[[#This Row],[Date Joined]])/365</f>
        <v>2.3150684931506849</v>
      </c>
      <c r="J28">
        <f ca="1">ROUNDUP(IF(All_Staff[[#This Row],[Tenure]]&gt;2,3%,2%)*All_Staff[[#This Row],[Salary]],0)</f>
        <v>2629</v>
      </c>
      <c r="K28">
        <f>_xlfn.XLOOKUP(All_Staff[[#This Row],[Rating]],Sheet1!$B$3:$B$7,Sheet1!$C$3:$C$7)</f>
        <v>3</v>
      </c>
      <c r="L28" s="8"/>
      <c r="M28" s="2" t="s">
        <v>5</v>
      </c>
      <c r="N28" s="14" t="str">
        <f ca="1"/>
        <v>Exceptional</v>
      </c>
    </row>
    <row r="29" spans="1:20" x14ac:dyDescent="0.3">
      <c r="A29" t="s">
        <v>44</v>
      </c>
      <c r="B29" t="s">
        <v>8</v>
      </c>
      <c r="C29" t="s">
        <v>12</v>
      </c>
      <c r="D29">
        <v>29</v>
      </c>
      <c r="E29" s="6">
        <v>44023</v>
      </c>
      <c r="F29" s="19">
        <v>34980</v>
      </c>
      <c r="G29" t="s">
        <v>16</v>
      </c>
      <c r="H29" t="s">
        <v>205</v>
      </c>
      <c r="I29" s="8">
        <f ca="1">(TODAY()-All_Staff[[#This Row],[Date Joined]])/365</f>
        <v>3.1753424657534248</v>
      </c>
      <c r="J29">
        <f ca="1">ROUNDUP(IF(All_Staff[[#This Row],[Tenure]]&gt;2,3%,2%)*All_Staff[[#This Row],[Salary]],0)</f>
        <v>1050</v>
      </c>
      <c r="K29">
        <f>_xlfn.XLOOKUP(All_Staff[[#This Row],[Rating]],Sheet1!$B$3:$B$7,Sheet1!$C$3:$C$7)</f>
        <v>3</v>
      </c>
      <c r="L29" s="8"/>
      <c r="M29" s="2" t="s">
        <v>204</v>
      </c>
      <c r="N29" s="14" t="str">
        <f ca="1"/>
        <v>NZ</v>
      </c>
    </row>
    <row r="30" spans="1:20" x14ac:dyDescent="0.3">
      <c r="A30" t="s">
        <v>35</v>
      </c>
      <c r="B30" t="s">
        <v>8</v>
      </c>
      <c r="C30" t="s">
        <v>21</v>
      </c>
      <c r="D30">
        <v>28</v>
      </c>
      <c r="E30" s="6">
        <v>44185</v>
      </c>
      <c r="F30" s="19">
        <v>75970</v>
      </c>
      <c r="G30" t="s">
        <v>16</v>
      </c>
      <c r="H30" t="s">
        <v>205</v>
      </c>
      <c r="I30" s="8">
        <f ca="1">(TODAY()-All_Staff[[#This Row],[Date Joined]])/365</f>
        <v>2.7315068493150685</v>
      </c>
      <c r="J30">
        <f ca="1">ROUNDUP(IF(All_Staff[[#This Row],[Tenure]]&gt;2,3%,2%)*All_Staff[[#This Row],[Salary]],0)</f>
        <v>2280</v>
      </c>
      <c r="K30">
        <f>_xlfn.XLOOKUP(All_Staff[[#This Row],[Rating]],Sheet1!$B$3:$B$7,Sheet1!$C$3:$C$7)</f>
        <v>3</v>
      </c>
      <c r="L30" s="8"/>
      <c r="M30" s="2" t="s">
        <v>213</v>
      </c>
      <c r="N30" s="14">
        <f ca="1"/>
        <v>1.1041095890410959</v>
      </c>
    </row>
    <row r="31" spans="1:20" x14ac:dyDescent="0.3">
      <c r="A31" t="s">
        <v>38</v>
      </c>
      <c r="B31" t="s">
        <v>8</v>
      </c>
      <c r="C31" t="s">
        <v>21</v>
      </c>
      <c r="D31">
        <v>34</v>
      </c>
      <c r="E31" s="6">
        <v>44612</v>
      </c>
      <c r="F31" s="19">
        <v>60130</v>
      </c>
      <c r="G31" t="s">
        <v>16</v>
      </c>
      <c r="H31" t="s">
        <v>205</v>
      </c>
      <c r="I31" s="8">
        <f ca="1">(TODAY()-All_Staff[[#This Row],[Date Joined]])/365</f>
        <v>1.5616438356164384</v>
      </c>
      <c r="J31">
        <f ca="1">ROUNDUP(IF(All_Staff[[#This Row],[Tenure]]&gt;2,3%,2%)*All_Staff[[#This Row],[Salary]],0)</f>
        <v>1203</v>
      </c>
      <c r="K31">
        <f>_xlfn.XLOOKUP(All_Staff[[#This Row],[Rating]],Sheet1!$B$3:$B$7,Sheet1!$C$3:$C$7)</f>
        <v>3</v>
      </c>
      <c r="L31" s="8"/>
    </row>
    <row r="32" spans="1:20" x14ac:dyDescent="0.3">
      <c r="A32" t="s">
        <v>41</v>
      </c>
      <c r="B32" t="s">
        <v>8</v>
      </c>
      <c r="C32" t="s">
        <v>12</v>
      </c>
      <c r="D32">
        <v>33</v>
      </c>
      <c r="E32" s="6">
        <v>44374</v>
      </c>
      <c r="F32" s="19">
        <v>75480</v>
      </c>
      <c r="G32" t="s">
        <v>42</v>
      </c>
      <c r="H32" t="s">
        <v>205</v>
      </c>
      <c r="I32" s="8">
        <f ca="1">(TODAY()-All_Staff[[#This Row],[Date Joined]])/365</f>
        <v>2.2136986301369861</v>
      </c>
      <c r="J32">
        <f ca="1">ROUNDUP(IF(All_Staff[[#This Row],[Tenure]]&gt;2,3%,2%)*All_Staff[[#This Row],[Salary]],0)</f>
        <v>2265</v>
      </c>
      <c r="K32">
        <f>_xlfn.XLOOKUP(All_Staff[[#This Row],[Rating]],Sheet1!$B$3:$B$7,Sheet1!$C$3:$C$7)</f>
        <v>1</v>
      </c>
      <c r="L32" s="8"/>
      <c r="M32">
        <f>VLOOKUP(M16,All_Staff[],6,FALSE)</f>
        <v>75000</v>
      </c>
    </row>
    <row r="33" spans="1:13" x14ac:dyDescent="0.3">
      <c r="A33" t="s">
        <v>40</v>
      </c>
      <c r="B33" t="s">
        <v>15</v>
      </c>
      <c r="C33" t="s">
        <v>9</v>
      </c>
      <c r="D33">
        <v>33</v>
      </c>
      <c r="E33" s="6">
        <v>44164</v>
      </c>
      <c r="F33" s="19">
        <v>115920</v>
      </c>
      <c r="G33" t="s">
        <v>16</v>
      </c>
      <c r="H33" t="s">
        <v>205</v>
      </c>
      <c r="I33" s="8">
        <f ca="1">(TODAY()-All_Staff[[#This Row],[Date Joined]])/365</f>
        <v>2.7890410958904108</v>
      </c>
      <c r="J33">
        <f ca="1">ROUNDUP(IF(All_Staff[[#This Row],[Tenure]]&gt;2,3%,2%)*All_Staff[[#This Row],[Salary]],0)</f>
        <v>3478</v>
      </c>
      <c r="K33">
        <f>_xlfn.XLOOKUP(All_Staff[[#This Row],[Rating]],Sheet1!$B$3:$B$7,Sheet1!$C$3:$C$7)</f>
        <v>3</v>
      </c>
      <c r="L33" s="8"/>
    </row>
    <row r="34" spans="1:13" x14ac:dyDescent="0.3">
      <c r="A34" t="s">
        <v>48</v>
      </c>
      <c r="B34" t="s">
        <v>8</v>
      </c>
      <c r="C34" t="s">
        <v>19</v>
      </c>
      <c r="D34">
        <v>36</v>
      </c>
      <c r="E34" s="6">
        <v>44494</v>
      </c>
      <c r="F34" s="19">
        <v>78540</v>
      </c>
      <c r="G34" t="s">
        <v>16</v>
      </c>
      <c r="H34" t="s">
        <v>205</v>
      </c>
      <c r="I34" s="8">
        <f ca="1">(TODAY()-All_Staff[[#This Row],[Date Joined]])/365</f>
        <v>1.8849315068493151</v>
      </c>
      <c r="J34">
        <f ca="1">ROUNDUP(IF(All_Staff[[#This Row],[Tenure]]&gt;2,3%,2%)*All_Staff[[#This Row],[Salary]],0)</f>
        <v>1571</v>
      </c>
      <c r="K34">
        <f>_xlfn.XLOOKUP(All_Staff[[#This Row],[Rating]],Sheet1!$B$3:$B$7,Sheet1!$C$3:$C$7)</f>
        <v>3</v>
      </c>
      <c r="L34" s="8"/>
    </row>
    <row r="35" spans="1:13" x14ac:dyDescent="0.3">
      <c r="A35" t="s">
        <v>34</v>
      </c>
      <c r="B35" t="s">
        <v>15</v>
      </c>
      <c r="C35" t="s">
        <v>9</v>
      </c>
      <c r="D35">
        <v>25</v>
      </c>
      <c r="E35" s="6">
        <v>44726</v>
      </c>
      <c r="F35" s="19">
        <v>109190</v>
      </c>
      <c r="G35" t="s">
        <v>13</v>
      </c>
      <c r="H35" t="s">
        <v>205</v>
      </c>
      <c r="I35" s="8">
        <f ca="1">(TODAY()-All_Staff[[#This Row],[Date Joined]])/365</f>
        <v>1.2493150684931507</v>
      </c>
      <c r="J35">
        <f ca="1">ROUNDUP(IF(All_Staff[[#This Row],[Tenure]]&gt;2,3%,2%)*All_Staff[[#This Row],[Salary]],0)</f>
        <v>2184</v>
      </c>
      <c r="K35">
        <f>_xlfn.XLOOKUP(All_Staff[[#This Row],[Rating]],Sheet1!$B$3:$B$7,Sheet1!$C$3:$C$7)</f>
        <v>4</v>
      </c>
      <c r="L35" s="11">
        <v>3</v>
      </c>
      <c r="M35" t="s">
        <v>223</v>
      </c>
    </row>
    <row r="36" spans="1:13" x14ac:dyDescent="0.3">
      <c r="A36" t="s">
        <v>73</v>
      </c>
      <c r="B36" t="s">
        <v>8</v>
      </c>
      <c r="C36" t="s">
        <v>19</v>
      </c>
      <c r="D36">
        <v>34</v>
      </c>
      <c r="E36" s="6">
        <v>44721</v>
      </c>
      <c r="F36" s="19">
        <v>49630</v>
      </c>
      <c r="G36" t="s">
        <v>24</v>
      </c>
      <c r="H36" t="s">
        <v>205</v>
      </c>
      <c r="I36" s="8">
        <f ca="1">(TODAY()-All_Staff[[#This Row],[Date Joined]])/365</f>
        <v>1.263013698630137</v>
      </c>
      <c r="J36">
        <f ca="1">ROUNDUP(IF(All_Staff[[#This Row],[Tenure]]&gt;2,3%,2%)*All_Staff[[#This Row],[Salary]],0)</f>
        <v>993</v>
      </c>
      <c r="K36">
        <f>_xlfn.XLOOKUP(All_Staff[[#This Row],[Rating]],Sheet1!$B$3:$B$7,Sheet1!$C$3:$C$7)</f>
        <v>2</v>
      </c>
      <c r="L36" s="8"/>
    </row>
    <row r="37" spans="1:13" x14ac:dyDescent="0.3">
      <c r="A37" t="s">
        <v>107</v>
      </c>
      <c r="B37" t="s">
        <v>8</v>
      </c>
      <c r="C37" t="s">
        <v>9</v>
      </c>
      <c r="D37">
        <v>28</v>
      </c>
      <c r="E37" s="6">
        <v>44630</v>
      </c>
      <c r="F37" s="19">
        <v>99970</v>
      </c>
      <c r="G37" t="s">
        <v>16</v>
      </c>
      <c r="H37" t="s">
        <v>205</v>
      </c>
      <c r="I37" s="8">
        <f ca="1">(TODAY()-All_Staff[[#This Row],[Date Joined]])/365</f>
        <v>1.5123287671232877</v>
      </c>
      <c r="J37">
        <f ca="1">ROUNDUP(IF(All_Staff[[#This Row],[Tenure]]&gt;2,3%,2%)*All_Staff[[#This Row],[Salary]],0)</f>
        <v>2000</v>
      </c>
      <c r="K37">
        <f>_xlfn.XLOOKUP(All_Staff[[#This Row],[Rating]],Sheet1!$B$3:$B$7,Sheet1!$C$3:$C$7)</f>
        <v>3</v>
      </c>
      <c r="L37" s="8"/>
    </row>
    <row r="38" spans="1:13" x14ac:dyDescent="0.3">
      <c r="A38" t="s">
        <v>71</v>
      </c>
      <c r="B38" t="s">
        <v>8</v>
      </c>
      <c r="C38" t="s">
        <v>12</v>
      </c>
      <c r="D38">
        <v>33</v>
      </c>
      <c r="E38" s="6">
        <v>44190</v>
      </c>
      <c r="F38" s="19">
        <v>96140</v>
      </c>
      <c r="G38" t="s">
        <v>16</v>
      </c>
      <c r="H38" t="s">
        <v>205</v>
      </c>
      <c r="I38" s="8">
        <f ca="1">(TODAY()-All_Staff[[#This Row],[Date Joined]])/365</f>
        <v>2.7178082191780821</v>
      </c>
      <c r="J38">
        <f ca="1">ROUNDUP(IF(All_Staff[[#This Row],[Tenure]]&gt;2,3%,2%)*All_Staff[[#This Row],[Salary]],0)</f>
        <v>2885</v>
      </c>
      <c r="K38">
        <f>_xlfn.XLOOKUP(All_Staff[[#This Row],[Rating]],Sheet1!$B$3:$B$7,Sheet1!$C$3:$C$7)</f>
        <v>3</v>
      </c>
      <c r="L38" s="8"/>
    </row>
    <row r="39" spans="1:13" x14ac:dyDescent="0.3">
      <c r="A39" t="s">
        <v>50</v>
      </c>
      <c r="B39" t="s">
        <v>15</v>
      </c>
      <c r="C39" t="s">
        <v>9</v>
      </c>
      <c r="D39">
        <v>31</v>
      </c>
      <c r="E39" s="6">
        <v>44724</v>
      </c>
      <c r="F39" s="19">
        <v>103550</v>
      </c>
      <c r="G39" t="s">
        <v>16</v>
      </c>
      <c r="H39" t="s">
        <v>205</v>
      </c>
      <c r="I39" s="8">
        <f ca="1">(TODAY()-All_Staff[[#This Row],[Date Joined]])/365</f>
        <v>1.2547945205479452</v>
      </c>
      <c r="J39">
        <f ca="1">ROUNDUP(IF(All_Staff[[#This Row],[Tenure]]&gt;2,3%,2%)*All_Staff[[#This Row],[Salary]],0)</f>
        <v>2071</v>
      </c>
      <c r="K39">
        <f>_xlfn.XLOOKUP(All_Staff[[#This Row],[Rating]],Sheet1!$B$3:$B$7,Sheet1!$C$3:$C$7)</f>
        <v>3</v>
      </c>
      <c r="L39" s="8"/>
    </row>
    <row r="40" spans="1:13" x14ac:dyDescent="0.3">
      <c r="A40" t="s">
        <v>14</v>
      </c>
      <c r="B40" t="s">
        <v>15</v>
      </c>
      <c r="C40" t="s">
        <v>12</v>
      </c>
      <c r="D40">
        <v>31</v>
      </c>
      <c r="E40" s="6">
        <v>44511</v>
      </c>
      <c r="F40" s="19">
        <v>48950</v>
      </c>
      <c r="G40" t="s">
        <v>16</v>
      </c>
      <c r="H40" t="s">
        <v>205</v>
      </c>
      <c r="I40" s="8">
        <f ca="1">(TODAY()-All_Staff[[#This Row],[Date Joined]])/365</f>
        <v>1.8383561643835618</v>
      </c>
      <c r="J40">
        <f ca="1">ROUNDUP(IF(All_Staff[[#This Row],[Tenure]]&gt;2,3%,2%)*All_Staff[[#This Row],[Salary]],0)</f>
        <v>979</v>
      </c>
      <c r="K40">
        <f>_xlfn.XLOOKUP(All_Staff[[#This Row],[Rating]],Sheet1!$B$3:$B$7,Sheet1!$C$3:$C$7)</f>
        <v>3</v>
      </c>
      <c r="L40" s="8"/>
    </row>
    <row r="41" spans="1:13" x14ac:dyDescent="0.3">
      <c r="A41" t="s">
        <v>63</v>
      </c>
      <c r="B41" t="s">
        <v>15</v>
      </c>
      <c r="C41" t="s">
        <v>21</v>
      </c>
      <c r="D41">
        <v>24</v>
      </c>
      <c r="E41" s="6">
        <v>44436</v>
      </c>
      <c r="F41" s="19">
        <v>52610</v>
      </c>
      <c r="G41" t="s">
        <v>24</v>
      </c>
      <c r="H41" t="s">
        <v>205</v>
      </c>
      <c r="I41" s="8">
        <f ca="1">(TODAY()-All_Staff[[#This Row],[Date Joined]])/365</f>
        <v>2.043835616438356</v>
      </c>
      <c r="J41">
        <f ca="1">ROUNDUP(IF(All_Staff[[#This Row],[Tenure]]&gt;2,3%,2%)*All_Staff[[#This Row],[Salary]],0)</f>
        <v>1579</v>
      </c>
      <c r="K41">
        <f>_xlfn.XLOOKUP(All_Staff[[#This Row],[Rating]],Sheet1!$B$3:$B$7,Sheet1!$C$3:$C$7)</f>
        <v>2</v>
      </c>
      <c r="L41" s="8"/>
    </row>
    <row r="42" spans="1:13" x14ac:dyDescent="0.3">
      <c r="A42" t="s">
        <v>72</v>
      </c>
      <c r="B42" t="s">
        <v>8</v>
      </c>
      <c r="C42" t="s">
        <v>9</v>
      </c>
      <c r="D42">
        <v>36</v>
      </c>
      <c r="E42" s="6">
        <v>44529</v>
      </c>
      <c r="F42" s="19">
        <v>78390</v>
      </c>
      <c r="G42" t="s">
        <v>16</v>
      </c>
      <c r="H42" t="s">
        <v>205</v>
      </c>
      <c r="I42" s="8">
        <f ca="1">(TODAY()-All_Staff[[#This Row],[Date Joined]])/365</f>
        <v>1.789041095890411</v>
      </c>
      <c r="J42">
        <f ca="1">ROUNDUP(IF(All_Staff[[#This Row],[Tenure]]&gt;2,3%,2%)*All_Staff[[#This Row],[Salary]],0)</f>
        <v>1568</v>
      </c>
      <c r="K42">
        <f>_xlfn.XLOOKUP(All_Staff[[#This Row],[Rating]],Sheet1!$B$3:$B$7,Sheet1!$C$3:$C$7)</f>
        <v>3</v>
      </c>
      <c r="L42" s="8"/>
    </row>
    <row r="43" spans="1:13" x14ac:dyDescent="0.3">
      <c r="A43" t="s">
        <v>88</v>
      </c>
      <c r="B43" t="s">
        <v>8</v>
      </c>
      <c r="C43" t="s">
        <v>21</v>
      </c>
      <c r="D43">
        <v>33</v>
      </c>
      <c r="E43" s="6">
        <v>44809</v>
      </c>
      <c r="F43" s="19">
        <v>86570</v>
      </c>
      <c r="G43" t="s">
        <v>16</v>
      </c>
      <c r="H43" t="s">
        <v>205</v>
      </c>
      <c r="I43" s="8">
        <f ca="1">(TODAY()-All_Staff[[#This Row],[Date Joined]])/365</f>
        <v>1.021917808219178</v>
      </c>
      <c r="J43">
        <f ca="1">ROUNDUP(IF(All_Staff[[#This Row],[Tenure]]&gt;2,3%,2%)*All_Staff[[#This Row],[Salary]],0)</f>
        <v>1732</v>
      </c>
      <c r="K43">
        <f>_xlfn.XLOOKUP(All_Staff[[#This Row],[Rating]],Sheet1!$B$3:$B$7,Sheet1!$C$3:$C$7)</f>
        <v>3</v>
      </c>
      <c r="L43" s="8"/>
    </row>
    <row r="44" spans="1:13" x14ac:dyDescent="0.3">
      <c r="A44" t="s">
        <v>92</v>
      </c>
      <c r="B44" t="s">
        <v>8</v>
      </c>
      <c r="C44" t="s">
        <v>12</v>
      </c>
      <c r="D44">
        <v>27</v>
      </c>
      <c r="E44" s="6">
        <v>44686</v>
      </c>
      <c r="F44" s="19">
        <v>83750</v>
      </c>
      <c r="G44" t="s">
        <v>16</v>
      </c>
      <c r="H44" t="s">
        <v>205</v>
      </c>
      <c r="I44" s="8">
        <f ca="1">(TODAY()-All_Staff[[#This Row],[Date Joined]])/365</f>
        <v>1.3589041095890411</v>
      </c>
      <c r="J44">
        <f ca="1">ROUNDUP(IF(All_Staff[[#This Row],[Tenure]]&gt;2,3%,2%)*All_Staff[[#This Row],[Salary]],0)</f>
        <v>1675</v>
      </c>
      <c r="K44">
        <f>_xlfn.XLOOKUP(All_Staff[[#This Row],[Rating]],Sheet1!$B$3:$B$7,Sheet1!$C$3:$C$7)</f>
        <v>3</v>
      </c>
      <c r="L44" s="8"/>
    </row>
    <row r="45" spans="1:13" x14ac:dyDescent="0.3">
      <c r="A45" t="s">
        <v>102</v>
      </c>
      <c r="B45" t="s">
        <v>8</v>
      </c>
      <c r="C45" t="s">
        <v>21</v>
      </c>
      <c r="D45">
        <v>34</v>
      </c>
      <c r="E45" s="6">
        <v>44445</v>
      </c>
      <c r="F45" s="19">
        <v>92450</v>
      </c>
      <c r="G45" t="s">
        <v>16</v>
      </c>
      <c r="H45" t="s">
        <v>205</v>
      </c>
      <c r="I45" s="8">
        <f ca="1">(TODAY()-All_Staff[[#This Row],[Date Joined]])/365</f>
        <v>2.0191780821917806</v>
      </c>
      <c r="J45">
        <f ca="1">ROUNDUP(IF(All_Staff[[#This Row],[Tenure]]&gt;2,3%,2%)*All_Staff[[#This Row],[Salary]],0)</f>
        <v>2774</v>
      </c>
      <c r="K45">
        <f>_xlfn.XLOOKUP(All_Staff[[#This Row],[Rating]],Sheet1!$B$3:$B$7,Sheet1!$C$3:$C$7)</f>
        <v>3</v>
      </c>
      <c r="L45" s="8"/>
    </row>
    <row r="46" spans="1:13" x14ac:dyDescent="0.3">
      <c r="A46" t="s">
        <v>64</v>
      </c>
      <c r="B46" t="s">
        <v>15</v>
      </c>
      <c r="C46" t="s">
        <v>12</v>
      </c>
      <c r="D46">
        <v>20</v>
      </c>
      <c r="E46" s="6">
        <v>44183</v>
      </c>
      <c r="F46" s="19">
        <v>112650</v>
      </c>
      <c r="G46" t="s">
        <v>16</v>
      </c>
      <c r="H46" t="s">
        <v>205</v>
      </c>
      <c r="I46" s="8">
        <f ca="1">(TODAY()-All_Staff[[#This Row],[Date Joined]])/365</f>
        <v>2.7369863013698632</v>
      </c>
      <c r="J46">
        <f ca="1">ROUNDUP(IF(All_Staff[[#This Row],[Tenure]]&gt;2,3%,2%)*All_Staff[[#This Row],[Salary]],0)</f>
        <v>3380</v>
      </c>
      <c r="K46">
        <f>_xlfn.XLOOKUP(All_Staff[[#This Row],[Rating]],Sheet1!$B$3:$B$7,Sheet1!$C$3:$C$7)</f>
        <v>3</v>
      </c>
      <c r="L46" s="8"/>
    </row>
    <row r="47" spans="1:13" x14ac:dyDescent="0.3">
      <c r="A47" t="s">
        <v>104</v>
      </c>
      <c r="B47" t="s">
        <v>15</v>
      </c>
      <c r="C47" t="s">
        <v>9</v>
      </c>
      <c r="D47">
        <v>20</v>
      </c>
      <c r="E47" s="6">
        <v>44744</v>
      </c>
      <c r="F47" s="19">
        <v>79570</v>
      </c>
      <c r="G47" t="s">
        <v>16</v>
      </c>
      <c r="H47" t="s">
        <v>205</v>
      </c>
      <c r="I47" s="8">
        <f ca="1">(TODAY()-All_Staff[[#This Row],[Date Joined]])/365</f>
        <v>1.2</v>
      </c>
      <c r="J47">
        <f ca="1">ROUNDUP(IF(All_Staff[[#This Row],[Tenure]]&gt;2,3%,2%)*All_Staff[[#This Row],[Salary]],0)</f>
        <v>1592</v>
      </c>
      <c r="K47">
        <f>_xlfn.XLOOKUP(All_Staff[[#This Row],[Rating]],Sheet1!$B$3:$B$7,Sheet1!$C$3:$C$7)</f>
        <v>3</v>
      </c>
      <c r="L47" s="8"/>
    </row>
    <row r="48" spans="1:13" x14ac:dyDescent="0.3">
      <c r="A48" t="s">
        <v>91</v>
      </c>
      <c r="B48" t="s">
        <v>8</v>
      </c>
      <c r="C48" t="s">
        <v>19</v>
      </c>
      <c r="D48">
        <v>20</v>
      </c>
      <c r="E48" s="6">
        <v>44537</v>
      </c>
      <c r="F48" s="19">
        <v>68900</v>
      </c>
      <c r="G48" t="s">
        <v>24</v>
      </c>
      <c r="H48" t="s">
        <v>205</v>
      </c>
      <c r="I48" s="8">
        <f ca="1">(TODAY()-All_Staff[[#This Row],[Date Joined]])/365</f>
        <v>1.7671232876712328</v>
      </c>
      <c r="J48">
        <f ca="1">ROUNDUP(IF(All_Staff[[#This Row],[Tenure]]&gt;2,3%,2%)*All_Staff[[#This Row],[Salary]],0)</f>
        <v>1378</v>
      </c>
      <c r="K48">
        <f>_xlfn.XLOOKUP(All_Staff[[#This Row],[Rating]],Sheet1!$B$3:$B$7,Sheet1!$C$3:$C$7)</f>
        <v>2</v>
      </c>
      <c r="L48" s="8"/>
    </row>
    <row r="49" spans="1:12" x14ac:dyDescent="0.3">
      <c r="A49" t="s">
        <v>39</v>
      </c>
      <c r="B49" t="s">
        <v>8</v>
      </c>
      <c r="C49" t="s">
        <v>12</v>
      </c>
      <c r="D49">
        <v>25</v>
      </c>
      <c r="E49" s="6">
        <v>44694</v>
      </c>
      <c r="F49" s="19">
        <v>80700</v>
      </c>
      <c r="G49" t="s">
        <v>13</v>
      </c>
      <c r="H49" t="s">
        <v>205</v>
      </c>
      <c r="I49" s="8">
        <f ca="1">(TODAY()-All_Staff[[#This Row],[Date Joined]])/365</f>
        <v>1.3369863013698631</v>
      </c>
      <c r="J49">
        <f ca="1">ROUNDUP(IF(All_Staff[[#This Row],[Tenure]]&gt;2,3%,2%)*All_Staff[[#This Row],[Salary]],0)</f>
        <v>1614</v>
      </c>
      <c r="K49">
        <f>_xlfn.XLOOKUP(All_Staff[[#This Row],[Rating]],Sheet1!$B$3:$B$7,Sheet1!$C$3:$C$7)</f>
        <v>4</v>
      </c>
      <c r="L49" s="8"/>
    </row>
    <row r="50" spans="1:12" x14ac:dyDescent="0.3">
      <c r="A50" t="s">
        <v>100</v>
      </c>
      <c r="B50" t="s">
        <v>15</v>
      </c>
      <c r="C50" t="s">
        <v>9</v>
      </c>
      <c r="D50">
        <v>19</v>
      </c>
      <c r="E50" s="6">
        <v>44277</v>
      </c>
      <c r="F50" s="19">
        <v>58960</v>
      </c>
      <c r="G50" t="s">
        <v>16</v>
      </c>
      <c r="H50" t="s">
        <v>205</v>
      </c>
      <c r="I50" s="8">
        <f ca="1">(TODAY()-All_Staff[[#This Row],[Date Joined]])/365</f>
        <v>2.4794520547945207</v>
      </c>
      <c r="J50">
        <f ca="1">ROUNDUP(IF(All_Staff[[#This Row],[Tenure]]&gt;2,3%,2%)*All_Staff[[#This Row],[Salary]],0)</f>
        <v>1769</v>
      </c>
      <c r="K50">
        <f>_xlfn.XLOOKUP(All_Staff[[#This Row],[Rating]],Sheet1!$B$3:$B$7,Sheet1!$C$3:$C$7)</f>
        <v>3</v>
      </c>
      <c r="L50" s="8"/>
    </row>
    <row r="51" spans="1:12" x14ac:dyDescent="0.3">
      <c r="A51" t="s">
        <v>106</v>
      </c>
      <c r="B51" t="s">
        <v>15</v>
      </c>
      <c r="C51" t="s">
        <v>12</v>
      </c>
      <c r="D51">
        <v>36</v>
      </c>
      <c r="E51" s="6">
        <v>44019</v>
      </c>
      <c r="F51" s="19">
        <v>118840</v>
      </c>
      <c r="G51" t="s">
        <v>16</v>
      </c>
      <c r="H51" t="s">
        <v>205</v>
      </c>
      <c r="I51" s="8">
        <f ca="1">(TODAY()-All_Staff[[#This Row],[Date Joined]])/365</f>
        <v>3.1863013698630138</v>
      </c>
      <c r="J51">
        <f ca="1">ROUNDUP(IF(All_Staff[[#This Row],[Tenure]]&gt;2,3%,2%)*All_Staff[[#This Row],[Salary]],0)</f>
        <v>3566</v>
      </c>
      <c r="K51">
        <f>_xlfn.XLOOKUP(All_Staff[[#This Row],[Rating]],Sheet1!$B$3:$B$7,Sheet1!$C$3:$C$7)</f>
        <v>3</v>
      </c>
      <c r="L51" s="8"/>
    </row>
    <row r="52" spans="1:12" x14ac:dyDescent="0.3">
      <c r="A52" t="s">
        <v>29</v>
      </c>
      <c r="B52" t="s">
        <v>15</v>
      </c>
      <c r="C52" t="s">
        <v>21</v>
      </c>
      <c r="D52">
        <v>28</v>
      </c>
      <c r="E52" s="6">
        <v>44041</v>
      </c>
      <c r="F52" s="19">
        <v>48170</v>
      </c>
      <c r="G52" t="s">
        <v>13</v>
      </c>
      <c r="H52" t="s">
        <v>205</v>
      </c>
      <c r="I52" s="8">
        <f ca="1">(TODAY()-All_Staff[[#This Row],[Date Joined]])/365</f>
        <v>3.1260273972602741</v>
      </c>
      <c r="J52">
        <f ca="1">ROUNDUP(IF(All_Staff[[#This Row],[Tenure]]&gt;2,3%,2%)*All_Staff[[#This Row],[Salary]],0)</f>
        <v>1446</v>
      </c>
      <c r="K52">
        <f>_xlfn.XLOOKUP(All_Staff[[#This Row],[Rating]],Sheet1!$B$3:$B$7,Sheet1!$C$3:$C$7)</f>
        <v>4</v>
      </c>
      <c r="L52" s="8"/>
    </row>
    <row r="53" spans="1:12" x14ac:dyDescent="0.3">
      <c r="A53" t="s">
        <v>108</v>
      </c>
      <c r="B53" t="s">
        <v>8</v>
      </c>
      <c r="C53" t="s">
        <v>56</v>
      </c>
      <c r="D53">
        <v>32</v>
      </c>
      <c r="E53" s="6">
        <v>44400</v>
      </c>
      <c r="F53" s="19">
        <v>45510</v>
      </c>
      <c r="G53" t="s">
        <v>16</v>
      </c>
      <c r="H53" t="s">
        <v>205</v>
      </c>
      <c r="I53" s="8">
        <f ca="1">(TODAY()-All_Staff[[#This Row],[Date Joined]])/365</f>
        <v>2.1424657534246574</v>
      </c>
      <c r="J53">
        <f ca="1">ROUNDUP(IF(All_Staff[[#This Row],[Tenure]]&gt;2,3%,2%)*All_Staff[[#This Row],[Salary]],0)</f>
        <v>1366</v>
      </c>
      <c r="K53">
        <f>_xlfn.XLOOKUP(All_Staff[[#This Row],[Rating]],Sheet1!$B$3:$B$7,Sheet1!$C$3:$C$7)</f>
        <v>3</v>
      </c>
      <c r="L53" s="8"/>
    </row>
    <row r="54" spans="1:12" x14ac:dyDescent="0.3">
      <c r="A54" t="s">
        <v>83</v>
      </c>
      <c r="B54" t="s">
        <v>8</v>
      </c>
      <c r="C54" t="s">
        <v>9</v>
      </c>
      <c r="D54">
        <v>36</v>
      </c>
      <c r="E54" s="6">
        <v>44085</v>
      </c>
      <c r="F54" s="19">
        <v>114890</v>
      </c>
      <c r="G54" t="s">
        <v>16</v>
      </c>
      <c r="H54" t="s">
        <v>205</v>
      </c>
      <c r="I54" s="8">
        <f ca="1">(TODAY()-All_Staff[[#This Row],[Date Joined]])/365</f>
        <v>3.0054794520547947</v>
      </c>
      <c r="J54">
        <f ca="1">ROUNDUP(IF(All_Staff[[#This Row],[Tenure]]&gt;2,3%,2%)*All_Staff[[#This Row],[Salary]],0)</f>
        <v>3447</v>
      </c>
      <c r="K54">
        <f>_xlfn.XLOOKUP(All_Staff[[#This Row],[Rating]],Sheet1!$B$3:$B$7,Sheet1!$C$3:$C$7)</f>
        <v>3</v>
      </c>
      <c r="L54" s="8"/>
    </row>
    <row r="55" spans="1:12" x14ac:dyDescent="0.3">
      <c r="A55" t="s">
        <v>67</v>
      </c>
      <c r="B55" t="s">
        <v>15</v>
      </c>
      <c r="C55" t="s">
        <v>12</v>
      </c>
      <c r="D55">
        <v>30</v>
      </c>
      <c r="E55" s="6">
        <v>44850</v>
      </c>
      <c r="F55" s="19">
        <v>69710</v>
      </c>
      <c r="G55" t="s">
        <v>16</v>
      </c>
      <c r="H55" t="s">
        <v>205</v>
      </c>
      <c r="I55" s="8">
        <f ca="1">(TODAY()-All_Staff[[#This Row],[Date Joined]])/365</f>
        <v>0.90958904109589045</v>
      </c>
      <c r="J55">
        <f ca="1">ROUNDUP(IF(All_Staff[[#This Row],[Tenure]]&gt;2,3%,2%)*All_Staff[[#This Row],[Salary]],0)</f>
        <v>1395</v>
      </c>
      <c r="K55">
        <f>_xlfn.XLOOKUP(All_Staff[[#This Row],[Rating]],Sheet1!$B$3:$B$7,Sheet1!$C$3:$C$7)</f>
        <v>3</v>
      </c>
      <c r="L55" s="8"/>
    </row>
    <row r="56" spans="1:12" x14ac:dyDescent="0.3">
      <c r="A56" t="s">
        <v>94</v>
      </c>
      <c r="B56" t="s">
        <v>15</v>
      </c>
      <c r="C56" t="s">
        <v>21</v>
      </c>
      <c r="D56">
        <v>36</v>
      </c>
      <c r="E56" s="6">
        <v>44333</v>
      </c>
      <c r="F56" s="19">
        <v>71380</v>
      </c>
      <c r="G56" t="s">
        <v>16</v>
      </c>
      <c r="H56" t="s">
        <v>205</v>
      </c>
      <c r="I56" s="8">
        <f ca="1">(TODAY()-All_Staff[[#This Row],[Date Joined]])/365</f>
        <v>2.3260273972602739</v>
      </c>
      <c r="J56">
        <f ca="1">ROUNDUP(IF(All_Staff[[#This Row],[Tenure]]&gt;2,3%,2%)*All_Staff[[#This Row],[Salary]],0)</f>
        <v>2142</v>
      </c>
      <c r="K56">
        <f>_xlfn.XLOOKUP(All_Staff[[#This Row],[Rating]],Sheet1!$B$3:$B$7,Sheet1!$C$3:$C$7)</f>
        <v>3</v>
      </c>
      <c r="L56" s="8"/>
    </row>
    <row r="57" spans="1:12" x14ac:dyDescent="0.3">
      <c r="A57" t="s">
        <v>33</v>
      </c>
      <c r="B57" t="s">
        <v>8</v>
      </c>
      <c r="C57" t="s">
        <v>19</v>
      </c>
      <c r="D57">
        <v>38</v>
      </c>
      <c r="E57" s="6">
        <v>44377</v>
      </c>
      <c r="F57" s="19">
        <v>109160</v>
      </c>
      <c r="G57" t="s">
        <v>10</v>
      </c>
      <c r="H57" t="s">
        <v>205</v>
      </c>
      <c r="I57" s="8">
        <f ca="1">(TODAY()-All_Staff[[#This Row],[Date Joined]])/365</f>
        <v>2.2054794520547945</v>
      </c>
      <c r="J57">
        <f ca="1">ROUNDUP(IF(All_Staff[[#This Row],[Tenure]]&gt;2,3%,2%)*All_Staff[[#This Row],[Salary]],0)</f>
        <v>3275</v>
      </c>
      <c r="K57">
        <f>_xlfn.XLOOKUP(All_Staff[[#This Row],[Rating]],Sheet1!$B$3:$B$7,Sheet1!$C$3:$C$7)</f>
        <v>5</v>
      </c>
      <c r="L57" s="8"/>
    </row>
    <row r="58" spans="1:12" x14ac:dyDescent="0.3">
      <c r="A58" t="s">
        <v>98</v>
      </c>
      <c r="B58" t="s">
        <v>15</v>
      </c>
      <c r="C58" t="s">
        <v>9</v>
      </c>
      <c r="D58">
        <v>27</v>
      </c>
      <c r="E58" s="6">
        <v>44609</v>
      </c>
      <c r="F58" s="19">
        <v>113280</v>
      </c>
      <c r="G58" t="s">
        <v>42</v>
      </c>
      <c r="H58" t="s">
        <v>205</v>
      </c>
      <c r="I58" s="8">
        <f ca="1">(TODAY()-All_Staff[[#This Row],[Date Joined]])/365</f>
        <v>1.5698630136986302</v>
      </c>
      <c r="J58">
        <f ca="1">ROUNDUP(IF(All_Staff[[#This Row],[Tenure]]&gt;2,3%,2%)*All_Staff[[#This Row],[Salary]],0)</f>
        <v>2266</v>
      </c>
      <c r="K58">
        <f>_xlfn.XLOOKUP(All_Staff[[#This Row],[Rating]],Sheet1!$B$3:$B$7,Sheet1!$C$3:$C$7)</f>
        <v>1</v>
      </c>
      <c r="L58" s="8"/>
    </row>
    <row r="59" spans="1:12" x14ac:dyDescent="0.3">
      <c r="A59" t="s">
        <v>25</v>
      </c>
      <c r="B59" t="s">
        <v>15</v>
      </c>
      <c r="C59" t="s">
        <v>12</v>
      </c>
      <c r="D59">
        <v>30</v>
      </c>
      <c r="E59" s="6">
        <v>44273</v>
      </c>
      <c r="F59" s="19">
        <v>69120</v>
      </c>
      <c r="G59" t="s">
        <v>16</v>
      </c>
      <c r="H59" t="s">
        <v>205</v>
      </c>
      <c r="I59" s="8">
        <f ca="1">(TODAY()-All_Staff[[#This Row],[Date Joined]])/365</f>
        <v>2.4904109589041097</v>
      </c>
      <c r="J59">
        <f ca="1">ROUNDUP(IF(All_Staff[[#This Row],[Tenure]]&gt;2,3%,2%)*All_Staff[[#This Row],[Salary]],0)</f>
        <v>2074</v>
      </c>
      <c r="K59">
        <f>_xlfn.XLOOKUP(All_Staff[[#This Row],[Rating]],Sheet1!$B$3:$B$7,Sheet1!$C$3:$C$7)</f>
        <v>3</v>
      </c>
      <c r="L59" s="8"/>
    </row>
    <row r="60" spans="1:12" x14ac:dyDescent="0.3">
      <c r="A60" t="s">
        <v>55</v>
      </c>
      <c r="B60" t="s">
        <v>8</v>
      </c>
      <c r="C60" t="s">
        <v>56</v>
      </c>
      <c r="D60">
        <v>37</v>
      </c>
      <c r="E60" s="6">
        <v>44451</v>
      </c>
      <c r="F60" s="19">
        <v>118100</v>
      </c>
      <c r="G60" t="s">
        <v>16</v>
      </c>
      <c r="H60" t="s">
        <v>205</v>
      </c>
      <c r="I60" s="8">
        <f ca="1">(TODAY()-All_Staff[[#This Row],[Date Joined]])/365</f>
        <v>2.0027397260273974</v>
      </c>
      <c r="J60">
        <f ca="1">ROUNDUP(IF(All_Staff[[#This Row],[Tenure]]&gt;2,3%,2%)*All_Staff[[#This Row],[Salary]],0)</f>
        <v>3543</v>
      </c>
      <c r="K60">
        <f>_xlfn.XLOOKUP(All_Staff[[#This Row],[Rating]],Sheet1!$B$3:$B$7,Sheet1!$C$3:$C$7)</f>
        <v>3</v>
      </c>
      <c r="L60" s="8"/>
    </row>
    <row r="61" spans="1:12" x14ac:dyDescent="0.3">
      <c r="A61" t="s">
        <v>62</v>
      </c>
      <c r="B61" t="s">
        <v>8</v>
      </c>
      <c r="C61" t="s">
        <v>9</v>
      </c>
      <c r="D61">
        <v>22</v>
      </c>
      <c r="E61" s="6">
        <v>44450</v>
      </c>
      <c r="F61" s="19">
        <v>76900</v>
      </c>
      <c r="G61" t="s">
        <v>13</v>
      </c>
      <c r="H61" t="s">
        <v>205</v>
      </c>
      <c r="I61" s="8">
        <f ca="1">(TODAY()-All_Staff[[#This Row],[Date Joined]])/365</f>
        <v>2.0054794520547947</v>
      </c>
      <c r="J61">
        <f ca="1">ROUNDUP(IF(All_Staff[[#This Row],[Tenure]]&gt;2,3%,2%)*All_Staff[[#This Row],[Salary]],0)</f>
        <v>2307</v>
      </c>
      <c r="K61">
        <f>_xlfn.XLOOKUP(All_Staff[[#This Row],[Rating]],Sheet1!$B$3:$B$7,Sheet1!$C$3:$C$7)</f>
        <v>4</v>
      </c>
      <c r="L61" s="8"/>
    </row>
    <row r="62" spans="1:12" x14ac:dyDescent="0.3">
      <c r="A62" t="s">
        <v>17</v>
      </c>
      <c r="B62" t="s">
        <v>8</v>
      </c>
      <c r="C62" t="s">
        <v>12</v>
      </c>
      <c r="D62">
        <v>43</v>
      </c>
      <c r="E62" s="6">
        <v>45045</v>
      </c>
      <c r="F62" s="19">
        <v>114870</v>
      </c>
      <c r="G62" t="s">
        <v>16</v>
      </c>
      <c r="H62" t="s">
        <v>205</v>
      </c>
      <c r="I62" s="8">
        <f ca="1">(TODAY()-All_Staff[[#This Row],[Date Joined]])/365</f>
        <v>0.37534246575342467</v>
      </c>
      <c r="J62">
        <f ca="1">ROUNDUP(IF(All_Staff[[#This Row],[Tenure]]&gt;2,3%,2%)*All_Staff[[#This Row],[Salary]],0)</f>
        <v>2298</v>
      </c>
      <c r="K62">
        <f>_xlfn.XLOOKUP(All_Staff[[#This Row],[Rating]],Sheet1!$B$3:$B$7,Sheet1!$C$3:$C$7)</f>
        <v>3</v>
      </c>
      <c r="L62" s="8"/>
    </row>
    <row r="63" spans="1:12" x14ac:dyDescent="0.3">
      <c r="A63" t="s">
        <v>52</v>
      </c>
      <c r="B63" t="s">
        <v>207</v>
      </c>
      <c r="C63" t="s">
        <v>12</v>
      </c>
      <c r="D63">
        <v>32</v>
      </c>
      <c r="E63" s="6">
        <v>44774</v>
      </c>
      <c r="F63" s="19">
        <v>91310</v>
      </c>
      <c r="G63" t="s">
        <v>16</v>
      </c>
      <c r="H63" t="s">
        <v>205</v>
      </c>
      <c r="I63" s="8">
        <f ca="1">(TODAY()-All_Staff[[#This Row],[Date Joined]])/365</f>
        <v>1.1178082191780823</v>
      </c>
      <c r="J63">
        <f ca="1">ROUNDUP(IF(All_Staff[[#This Row],[Tenure]]&gt;2,3%,2%)*All_Staff[[#This Row],[Salary]],0)</f>
        <v>1827</v>
      </c>
      <c r="K63">
        <f>_xlfn.XLOOKUP(All_Staff[[#This Row],[Rating]],Sheet1!$B$3:$B$7,Sheet1!$C$3:$C$7)</f>
        <v>3</v>
      </c>
      <c r="L63" s="8"/>
    </row>
    <row r="64" spans="1:12" x14ac:dyDescent="0.3">
      <c r="A64" t="s">
        <v>43</v>
      </c>
      <c r="B64" t="s">
        <v>8</v>
      </c>
      <c r="C64" t="s">
        <v>9</v>
      </c>
      <c r="D64">
        <v>28</v>
      </c>
      <c r="E64" s="6">
        <v>44486</v>
      </c>
      <c r="F64" s="19">
        <v>104770</v>
      </c>
      <c r="G64" t="s">
        <v>16</v>
      </c>
      <c r="H64" t="s">
        <v>205</v>
      </c>
      <c r="I64" s="8">
        <f ca="1">(TODAY()-All_Staff[[#This Row],[Date Joined]])/365</f>
        <v>1.9068493150684931</v>
      </c>
      <c r="J64">
        <f ca="1">ROUNDUP(IF(All_Staff[[#This Row],[Tenure]]&gt;2,3%,2%)*All_Staff[[#This Row],[Salary]],0)</f>
        <v>2096</v>
      </c>
      <c r="K64">
        <f>_xlfn.XLOOKUP(All_Staff[[#This Row],[Rating]],Sheet1!$B$3:$B$7,Sheet1!$C$3:$C$7)</f>
        <v>3</v>
      </c>
      <c r="L64" s="8"/>
    </row>
    <row r="65" spans="1:12" x14ac:dyDescent="0.3">
      <c r="A65" t="s">
        <v>89</v>
      </c>
      <c r="B65" t="s">
        <v>15</v>
      </c>
      <c r="C65" t="s">
        <v>19</v>
      </c>
      <c r="D65">
        <v>27</v>
      </c>
      <c r="E65" s="6">
        <v>44134</v>
      </c>
      <c r="F65" s="19">
        <v>54970</v>
      </c>
      <c r="G65" t="s">
        <v>16</v>
      </c>
      <c r="H65" t="s">
        <v>205</v>
      </c>
      <c r="I65" s="8">
        <f ca="1">(TODAY()-All_Staff[[#This Row],[Date Joined]])/365</f>
        <v>2.871232876712329</v>
      </c>
      <c r="J65">
        <f ca="1">ROUNDUP(IF(All_Staff[[#This Row],[Tenure]]&gt;2,3%,2%)*All_Staff[[#This Row],[Salary]],0)</f>
        <v>1650</v>
      </c>
      <c r="K65">
        <f>_xlfn.XLOOKUP(All_Staff[[#This Row],[Rating]],Sheet1!$B$3:$B$7,Sheet1!$C$3:$C$7)</f>
        <v>3</v>
      </c>
      <c r="L65" s="8"/>
    </row>
    <row r="66" spans="1:12" x14ac:dyDescent="0.3">
      <c r="A66" t="s">
        <v>11</v>
      </c>
      <c r="B66" t="s">
        <v>207</v>
      </c>
      <c r="C66" t="s">
        <v>12</v>
      </c>
      <c r="D66">
        <v>26</v>
      </c>
      <c r="E66" s="6">
        <v>44271</v>
      </c>
      <c r="F66" s="19">
        <v>90700</v>
      </c>
      <c r="G66" t="s">
        <v>13</v>
      </c>
      <c r="H66" t="s">
        <v>205</v>
      </c>
      <c r="I66" s="8">
        <f ca="1">(TODAY()-All_Staff[[#This Row],[Date Joined]])/365</f>
        <v>2.495890410958904</v>
      </c>
      <c r="J66">
        <f ca="1">ROUNDUP(IF(All_Staff[[#This Row],[Tenure]]&gt;2,3%,2%)*All_Staff[[#This Row],[Salary]],0)</f>
        <v>2721</v>
      </c>
      <c r="K66">
        <f>_xlfn.XLOOKUP(All_Staff[[#This Row],[Rating]],Sheet1!$B$3:$B$7,Sheet1!$C$3:$C$7)</f>
        <v>4</v>
      </c>
      <c r="L66" s="8"/>
    </row>
    <row r="67" spans="1:12" x14ac:dyDescent="0.3">
      <c r="A67" t="s">
        <v>109</v>
      </c>
      <c r="B67" t="s">
        <v>8</v>
      </c>
      <c r="C67" t="s">
        <v>19</v>
      </c>
      <c r="D67">
        <v>38</v>
      </c>
      <c r="E67" s="6">
        <v>44329</v>
      </c>
      <c r="F67" s="19">
        <v>56870</v>
      </c>
      <c r="G67" t="s">
        <v>13</v>
      </c>
      <c r="H67" t="s">
        <v>205</v>
      </c>
      <c r="I67" s="8">
        <f ca="1">(TODAY()-All_Staff[[#This Row],[Date Joined]])/365</f>
        <v>2.3369863013698629</v>
      </c>
      <c r="J67">
        <f ca="1">ROUNDUP(IF(All_Staff[[#This Row],[Tenure]]&gt;2,3%,2%)*All_Staff[[#This Row],[Salary]],0)</f>
        <v>1707</v>
      </c>
      <c r="K67">
        <f>_xlfn.XLOOKUP(All_Staff[[#This Row],[Rating]],Sheet1!$B$3:$B$7,Sheet1!$C$3:$C$7)</f>
        <v>4</v>
      </c>
      <c r="L67" s="8"/>
    </row>
    <row r="68" spans="1:12" x14ac:dyDescent="0.3">
      <c r="A68" t="s">
        <v>77</v>
      </c>
      <c r="B68" t="s">
        <v>8</v>
      </c>
      <c r="C68" t="s">
        <v>19</v>
      </c>
      <c r="D68">
        <v>25</v>
      </c>
      <c r="E68" s="6">
        <v>44205</v>
      </c>
      <c r="F68" s="19">
        <v>92700</v>
      </c>
      <c r="G68" t="s">
        <v>16</v>
      </c>
      <c r="H68" t="s">
        <v>205</v>
      </c>
      <c r="I68" s="8">
        <f ca="1">(TODAY()-All_Staff[[#This Row],[Date Joined]])/365</f>
        <v>2.6767123287671235</v>
      </c>
      <c r="J68">
        <f ca="1">ROUNDUP(IF(All_Staff[[#This Row],[Tenure]]&gt;2,3%,2%)*All_Staff[[#This Row],[Salary]],0)</f>
        <v>2781</v>
      </c>
      <c r="K68">
        <f>_xlfn.XLOOKUP(All_Staff[[#This Row],[Rating]],Sheet1!$B$3:$B$7,Sheet1!$C$3:$C$7)</f>
        <v>3</v>
      </c>
      <c r="L68" s="8"/>
    </row>
    <row r="69" spans="1:12" x14ac:dyDescent="0.3">
      <c r="A69" t="s">
        <v>32</v>
      </c>
      <c r="B69" t="s">
        <v>8</v>
      </c>
      <c r="C69" t="s">
        <v>21</v>
      </c>
      <c r="D69">
        <v>21</v>
      </c>
      <c r="E69" s="6">
        <v>44317</v>
      </c>
      <c r="F69" s="19">
        <v>65920</v>
      </c>
      <c r="G69" t="s">
        <v>16</v>
      </c>
      <c r="H69" t="s">
        <v>205</v>
      </c>
      <c r="I69" s="8">
        <f ca="1">(TODAY()-All_Staff[[#This Row],[Date Joined]])/365</f>
        <v>2.3698630136986303</v>
      </c>
      <c r="J69">
        <f ca="1">ROUNDUP(IF(All_Staff[[#This Row],[Tenure]]&gt;2,3%,2%)*All_Staff[[#This Row],[Salary]],0)</f>
        <v>1978</v>
      </c>
      <c r="K69">
        <f>_xlfn.XLOOKUP(All_Staff[[#This Row],[Rating]],Sheet1!$B$3:$B$7,Sheet1!$C$3:$C$7)</f>
        <v>3</v>
      </c>
      <c r="L69" s="8"/>
    </row>
    <row r="70" spans="1:12" x14ac:dyDescent="0.3">
      <c r="A70" t="s">
        <v>59</v>
      </c>
      <c r="B70" t="s">
        <v>15</v>
      </c>
      <c r="C70" t="s">
        <v>9</v>
      </c>
      <c r="D70">
        <v>26</v>
      </c>
      <c r="E70" s="6">
        <v>44225</v>
      </c>
      <c r="F70" s="19">
        <v>47360</v>
      </c>
      <c r="G70" t="s">
        <v>16</v>
      </c>
      <c r="H70" t="s">
        <v>205</v>
      </c>
      <c r="I70" s="8">
        <f ca="1">(TODAY()-All_Staff[[#This Row],[Date Joined]])/365</f>
        <v>2.6219178082191781</v>
      </c>
      <c r="J70">
        <f ca="1">ROUNDUP(IF(All_Staff[[#This Row],[Tenure]]&gt;2,3%,2%)*All_Staff[[#This Row],[Salary]],0)</f>
        <v>1421</v>
      </c>
      <c r="K70">
        <f>_xlfn.XLOOKUP(All_Staff[[#This Row],[Rating]],Sheet1!$B$3:$B$7,Sheet1!$C$3:$C$7)</f>
        <v>3</v>
      </c>
      <c r="L70" s="8"/>
    </row>
    <row r="71" spans="1:12" x14ac:dyDescent="0.3">
      <c r="A71" t="s">
        <v>37</v>
      </c>
      <c r="B71" t="s">
        <v>15</v>
      </c>
      <c r="C71" t="s">
        <v>9</v>
      </c>
      <c r="D71">
        <v>30</v>
      </c>
      <c r="E71" s="6">
        <v>44666</v>
      </c>
      <c r="F71" s="19">
        <v>60570</v>
      </c>
      <c r="G71" t="s">
        <v>16</v>
      </c>
      <c r="H71" t="s">
        <v>205</v>
      </c>
      <c r="I71" s="8">
        <f ca="1">(TODAY()-All_Staff[[#This Row],[Date Joined]])/365</f>
        <v>1.4136986301369863</v>
      </c>
      <c r="J71">
        <f ca="1">ROUNDUP(IF(All_Staff[[#This Row],[Tenure]]&gt;2,3%,2%)*All_Staff[[#This Row],[Salary]],0)</f>
        <v>1212</v>
      </c>
      <c r="K71">
        <f>_xlfn.XLOOKUP(All_Staff[[#This Row],[Rating]],Sheet1!$B$3:$B$7,Sheet1!$C$3:$C$7)</f>
        <v>3</v>
      </c>
      <c r="L71" s="8"/>
    </row>
    <row r="72" spans="1:12" x14ac:dyDescent="0.3">
      <c r="A72" t="s">
        <v>96</v>
      </c>
      <c r="B72" t="s">
        <v>8</v>
      </c>
      <c r="C72" t="s">
        <v>9</v>
      </c>
      <c r="D72">
        <v>28</v>
      </c>
      <c r="E72" s="6">
        <v>44649</v>
      </c>
      <c r="F72" s="19">
        <v>104120</v>
      </c>
      <c r="G72" t="s">
        <v>16</v>
      </c>
      <c r="H72" t="s">
        <v>205</v>
      </c>
      <c r="I72" s="8">
        <f ca="1">(TODAY()-All_Staff[[#This Row],[Date Joined]])/365</f>
        <v>1.4602739726027398</v>
      </c>
      <c r="J72">
        <f ca="1">ROUNDUP(IF(All_Staff[[#This Row],[Tenure]]&gt;2,3%,2%)*All_Staff[[#This Row],[Salary]],0)</f>
        <v>2083</v>
      </c>
      <c r="K72">
        <f>_xlfn.XLOOKUP(All_Staff[[#This Row],[Rating]],Sheet1!$B$3:$B$7,Sheet1!$C$3:$C$7)</f>
        <v>3</v>
      </c>
      <c r="L72" s="8"/>
    </row>
    <row r="73" spans="1:12" x14ac:dyDescent="0.3">
      <c r="A73" t="s">
        <v>23</v>
      </c>
      <c r="B73" t="s">
        <v>15</v>
      </c>
      <c r="C73" t="s">
        <v>12</v>
      </c>
      <c r="D73">
        <v>37</v>
      </c>
      <c r="E73" s="6">
        <v>44338</v>
      </c>
      <c r="F73" s="19">
        <v>88050</v>
      </c>
      <c r="G73" t="s">
        <v>24</v>
      </c>
      <c r="H73" t="s">
        <v>205</v>
      </c>
      <c r="I73" s="8">
        <f ca="1">(TODAY()-All_Staff[[#This Row],[Date Joined]])/365</f>
        <v>2.3123287671232875</v>
      </c>
      <c r="J73">
        <f ca="1">ROUNDUP(IF(All_Staff[[#This Row],[Tenure]]&gt;2,3%,2%)*All_Staff[[#This Row],[Salary]],0)</f>
        <v>2642</v>
      </c>
      <c r="K73">
        <f>_xlfn.XLOOKUP(All_Staff[[#This Row],[Rating]],Sheet1!$B$3:$B$7,Sheet1!$C$3:$C$7)</f>
        <v>2</v>
      </c>
      <c r="L73" s="8"/>
    </row>
    <row r="74" spans="1:12" x14ac:dyDescent="0.3">
      <c r="A74" t="s">
        <v>103</v>
      </c>
      <c r="B74" t="s">
        <v>15</v>
      </c>
      <c r="C74" t="s">
        <v>12</v>
      </c>
      <c r="D74">
        <v>24</v>
      </c>
      <c r="E74" s="6">
        <v>44686</v>
      </c>
      <c r="F74" s="19">
        <v>100420</v>
      </c>
      <c r="G74" t="s">
        <v>16</v>
      </c>
      <c r="H74" t="s">
        <v>205</v>
      </c>
      <c r="I74" s="8">
        <f ca="1">(TODAY()-All_Staff[[#This Row],[Date Joined]])/365</f>
        <v>1.3589041095890411</v>
      </c>
      <c r="J74">
        <f ca="1">ROUNDUP(IF(All_Staff[[#This Row],[Tenure]]&gt;2,3%,2%)*All_Staff[[#This Row],[Salary]],0)</f>
        <v>2009</v>
      </c>
      <c r="K74">
        <f>_xlfn.XLOOKUP(All_Staff[[#This Row],[Rating]],Sheet1!$B$3:$B$7,Sheet1!$C$3:$C$7)</f>
        <v>3</v>
      </c>
      <c r="L74" s="8"/>
    </row>
    <row r="75" spans="1:12" x14ac:dyDescent="0.3">
      <c r="A75" t="s">
        <v>54</v>
      </c>
      <c r="B75" t="s">
        <v>8</v>
      </c>
      <c r="C75" t="s">
        <v>9</v>
      </c>
      <c r="D75">
        <v>30</v>
      </c>
      <c r="E75" s="6">
        <v>44850</v>
      </c>
      <c r="F75" s="19">
        <v>114180</v>
      </c>
      <c r="G75" t="s">
        <v>16</v>
      </c>
      <c r="H75" t="s">
        <v>205</v>
      </c>
      <c r="I75" s="8">
        <f ca="1">(TODAY()-All_Staff[[#This Row],[Date Joined]])/365</f>
        <v>0.90958904109589045</v>
      </c>
      <c r="J75">
        <f ca="1">ROUNDUP(IF(All_Staff[[#This Row],[Tenure]]&gt;2,3%,2%)*All_Staff[[#This Row],[Salary]],0)</f>
        <v>2284</v>
      </c>
      <c r="K75">
        <f>_xlfn.XLOOKUP(All_Staff[[#This Row],[Rating]],Sheet1!$B$3:$B$7,Sheet1!$C$3:$C$7)</f>
        <v>3</v>
      </c>
      <c r="L75" s="8"/>
    </row>
    <row r="76" spans="1:12" x14ac:dyDescent="0.3">
      <c r="A76" t="s">
        <v>86</v>
      </c>
      <c r="B76" t="s">
        <v>8</v>
      </c>
      <c r="C76" t="s">
        <v>12</v>
      </c>
      <c r="D76">
        <v>21</v>
      </c>
      <c r="E76" s="6">
        <v>44678</v>
      </c>
      <c r="F76" s="19">
        <v>33920</v>
      </c>
      <c r="G76" t="s">
        <v>16</v>
      </c>
      <c r="H76" t="s">
        <v>205</v>
      </c>
      <c r="I76" s="8">
        <f ca="1">(TODAY()-All_Staff[[#This Row],[Date Joined]])/365</f>
        <v>1.3808219178082193</v>
      </c>
      <c r="J76">
        <f ca="1">ROUNDUP(IF(All_Staff[[#This Row],[Tenure]]&gt;2,3%,2%)*All_Staff[[#This Row],[Salary]],0)</f>
        <v>679</v>
      </c>
      <c r="K76">
        <f>_xlfn.XLOOKUP(All_Staff[[#This Row],[Rating]],Sheet1!$B$3:$B$7,Sheet1!$C$3:$C$7)</f>
        <v>3</v>
      </c>
      <c r="L76" s="8"/>
    </row>
    <row r="77" spans="1:12" x14ac:dyDescent="0.3">
      <c r="A77" t="s">
        <v>69</v>
      </c>
      <c r="B77" t="s">
        <v>15</v>
      </c>
      <c r="C77" t="s">
        <v>9</v>
      </c>
      <c r="D77">
        <v>23</v>
      </c>
      <c r="E77" s="6">
        <v>44440</v>
      </c>
      <c r="F77" s="19">
        <v>106460</v>
      </c>
      <c r="G77" t="s">
        <v>16</v>
      </c>
      <c r="H77" t="s">
        <v>205</v>
      </c>
      <c r="I77" s="8">
        <f ca="1">(TODAY()-All_Staff[[#This Row],[Date Joined]])/365</f>
        <v>2.032876712328767</v>
      </c>
      <c r="J77">
        <f ca="1">ROUNDUP(IF(All_Staff[[#This Row],[Tenure]]&gt;2,3%,2%)*All_Staff[[#This Row],[Salary]],0)</f>
        <v>3194</v>
      </c>
      <c r="K77">
        <f>_xlfn.XLOOKUP(All_Staff[[#This Row],[Rating]],Sheet1!$B$3:$B$7,Sheet1!$C$3:$C$7)</f>
        <v>3</v>
      </c>
      <c r="L77" s="8"/>
    </row>
    <row r="78" spans="1:12" x14ac:dyDescent="0.3">
      <c r="A78" t="s">
        <v>57</v>
      </c>
      <c r="B78" t="s">
        <v>15</v>
      </c>
      <c r="C78" t="s">
        <v>9</v>
      </c>
      <c r="D78">
        <v>35</v>
      </c>
      <c r="E78" s="6">
        <v>44727</v>
      </c>
      <c r="F78" s="19">
        <v>40400</v>
      </c>
      <c r="G78" t="s">
        <v>16</v>
      </c>
      <c r="H78" t="s">
        <v>205</v>
      </c>
      <c r="I78" s="8">
        <f ca="1">(TODAY()-All_Staff[[#This Row],[Date Joined]])/365</f>
        <v>1.2465753424657535</v>
      </c>
      <c r="J78">
        <f ca="1">ROUNDUP(IF(All_Staff[[#This Row],[Tenure]]&gt;2,3%,2%)*All_Staff[[#This Row],[Salary]],0)</f>
        <v>808</v>
      </c>
      <c r="K78">
        <f>_xlfn.XLOOKUP(All_Staff[[#This Row],[Rating]],Sheet1!$B$3:$B$7,Sheet1!$C$3:$C$7)</f>
        <v>3</v>
      </c>
      <c r="L78" s="8"/>
    </row>
    <row r="79" spans="1:12" x14ac:dyDescent="0.3">
      <c r="A79" t="s">
        <v>68</v>
      </c>
      <c r="B79" t="s">
        <v>15</v>
      </c>
      <c r="C79" t="s">
        <v>21</v>
      </c>
      <c r="D79">
        <v>27</v>
      </c>
      <c r="E79" s="6">
        <v>44236</v>
      </c>
      <c r="F79" s="19">
        <v>91650</v>
      </c>
      <c r="G79" t="s">
        <v>13</v>
      </c>
      <c r="H79" t="s">
        <v>205</v>
      </c>
      <c r="I79" s="8">
        <f ca="1">(TODAY()-All_Staff[[#This Row],[Date Joined]])/365</f>
        <v>2.591780821917808</v>
      </c>
      <c r="J79">
        <f ca="1">ROUNDUP(IF(All_Staff[[#This Row],[Tenure]]&gt;2,3%,2%)*All_Staff[[#This Row],[Salary]],0)</f>
        <v>2750</v>
      </c>
      <c r="K79">
        <f>_xlfn.XLOOKUP(All_Staff[[#This Row],[Rating]],Sheet1!$B$3:$B$7,Sheet1!$C$3:$C$7)</f>
        <v>4</v>
      </c>
      <c r="L79" s="8"/>
    </row>
    <row r="80" spans="1:12" x14ac:dyDescent="0.3">
      <c r="A80" t="s">
        <v>99</v>
      </c>
      <c r="B80" t="s">
        <v>15</v>
      </c>
      <c r="C80" t="s">
        <v>19</v>
      </c>
      <c r="D80">
        <v>43</v>
      </c>
      <c r="E80" s="6">
        <v>44620</v>
      </c>
      <c r="F80" s="19">
        <v>36040</v>
      </c>
      <c r="G80" t="s">
        <v>16</v>
      </c>
      <c r="H80" t="s">
        <v>205</v>
      </c>
      <c r="I80" s="8">
        <f ca="1">(TODAY()-All_Staff[[#This Row],[Date Joined]])/365</f>
        <v>1.5397260273972602</v>
      </c>
      <c r="J80">
        <f ca="1">ROUNDUP(IF(All_Staff[[#This Row],[Tenure]]&gt;2,3%,2%)*All_Staff[[#This Row],[Salary]],0)</f>
        <v>721</v>
      </c>
      <c r="K80">
        <f>_xlfn.XLOOKUP(All_Staff[[#This Row],[Rating]],Sheet1!$B$3:$B$7,Sheet1!$C$3:$C$7)</f>
        <v>3</v>
      </c>
      <c r="L80" s="8"/>
    </row>
    <row r="81" spans="1:12" x14ac:dyDescent="0.3">
      <c r="A81" t="s">
        <v>101</v>
      </c>
      <c r="B81" t="s">
        <v>8</v>
      </c>
      <c r="C81" t="s">
        <v>12</v>
      </c>
      <c r="D81">
        <v>40</v>
      </c>
      <c r="E81" s="6">
        <v>44381</v>
      </c>
      <c r="F81" s="19">
        <v>104410</v>
      </c>
      <c r="G81" t="s">
        <v>16</v>
      </c>
      <c r="H81" t="s">
        <v>205</v>
      </c>
      <c r="I81" s="8">
        <f ca="1">(TODAY()-All_Staff[[#This Row],[Date Joined]])/365</f>
        <v>2.1945205479452055</v>
      </c>
      <c r="J81">
        <f ca="1">ROUNDUP(IF(All_Staff[[#This Row],[Tenure]]&gt;2,3%,2%)*All_Staff[[#This Row],[Salary]],0)</f>
        <v>3133</v>
      </c>
      <c r="K81">
        <f>_xlfn.XLOOKUP(All_Staff[[#This Row],[Rating]],Sheet1!$B$3:$B$7,Sheet1!$C$3:$C$7)</f>
        <v>3</v>
      </c>
      <c r="L81" s="8"/>
    </row>
    <row r="82" spans="1:12" x14ac:dyDescent="0.3">
      <c r="A82" t="s">
        <v>85</v>
      </c>
      <c r="B82" t="s">
        <v>15</v>
      </c>
      <c r="C82" t="s">
        <v>21</v>
      </c>
      <c r="D82">
        <v>30</v>
      </c>
      <c r="E82" s="6">
        <v>44606</v>
      </c>
      <c r="F82" s="19">
        <v>96800</v>
      </c>
      <c r="G82" t="s">
        <v>16</v>
      </c>
      <c r="H82" t="s">
        <v>205</v>
      </c>
      <c r="I82" s="8">
        <f ca="1">(TODAY()-All_Staff[[#This Row],[Date Joined]])/365</f>
        <v>1.5780821917808219</v>
      </c>
      <c r="J82">
        <f ca="1">ROUNDUP(IF(All_Staff[[#This Row],[Tenure]]&gt;2,3%,2%)*All_Staff[[#This Row],[Salary]],0)</f>
        <v>1936</v>
      </c>
      <c r="K82">
        <f>_xlfn.XLOOKUP(All_Staff[[#This Row],[Rating]],Sheet1!$B$3:$B$7,Sheet1!$C$3:$C$7)</f>
        <v>3</v>
      </c>
      <c r="L82" s="8"/>
    </row>
    <row r="83" spans="1:12" x14ac:dyDescent="0.3">
      <c r="A83" t="s">
        <v>28</v>
      </c>
      <c r="B83" t="s">
        <v>8</v>
      </c>
      <c r="C83" t="s">
        <v>21</v>
      </c>
      <c r="D83">
        <v>34</v>
      </c>
      <c r="E83" s="6">
        <v>44459</v>
      </c>
      <c r="F83" s="19">
        <v>85000</v>
      </c>
      <c r="G83" t="s">
        <v>16</v>
      </c>
      <c r="H83" t="s">
        <v>205</v>
      </c>
      <c r="I83" s="8">
        <f ca="1">(TODAY()-All_Staff[[#This Row],[Date Joined]])/365</f>
        <v>1.9808219178082191</v>
      </c>
      <c r="J83">
        <f ca="1">ROUNDUP(IF(All_Staff[[#This Row],[Tenure]]&gt;2,3%,2%)*All_Staff[[#This Row],[Salary]],0)</f>
        <v>1700</v>
      </c>
      <c r="K83">
        <f>_xlfn.XLOOKUP(All_Staff[[#This Row],[Rating]],Sheet1!$B$3:$B$7,Sheet1!$C$3:$C$7)</f>
        <v>3</v>
      </c>
      <c r="L83" s="8"/>
    </row>
    <row r="84" spans="1:12" x14ac:dyDescent="0.3">
      <c r="A84" t="s">
        <v>80</v>
      </c>
      <c r="B84" t="s">
        <v>15</v>
      </c>
      <c r="C84" t="s">
        <v>19</v>
      </c>
      <c r="D84">
        <v>28</v>
      </c>
      <c r="E84" s="6">
        <v>44820</v>
      </c>
      <c r="F84" s="19">
        <v>43510</v>
      </c>
      <c r="G84" t="s">
        <v>42</v>
      </c>
      <c r="H84" t="s">
        <v>205</v>
      </c>
      <c r="I84" s="8">
        <f ca="1">(TODAY()-All_Staff[[#This Row],[Date Joined]])/365</f>
        <v>0.99178082191780825</v>
      </c>
      <c r="J84">
        <f ca="1">ROUNDUP(IF(All_Staff[[#This Row],[Tenure]]&gt;2,3%,2%)*All_Staff[[#This Row],[Salary]],0)</f>
        <v>871</v>
      </c>
      <c r="K84">
        <f>_xlfn.XLOOKUP(All_Staff[[#This Row],[Rating]],Sheet1!$B$3:$B$7,Sheet1!$C$3:$C$7)</f>
        <v>1</v>
      </c>
      <c r="L84" s="8"/>
    </row>
    <row r="85" spans="1:12" x14ac:dyDescent="0.3">
      <c r="A85" t="s">
        <v>79</v>
      </c>
      <c r="B85" t="s">
        <v>15</v>
      </c>
      <c r="C85" t="s">
        <v>21</v>
      </c>
      <c r="D85">
        <v>33</v>
      </c>
      <c r="E85" s="6">
        <v>44243</v>
      </c>
      <c r="F85" s="19">
        <v>59430</v>
      </c>
      <c r="G85" t="s">
        <v>16</v>
      </c>
      <c r="H85" t="s">
        <v>205</v>
      </c>
      <c r="I85" s="8">
        <f ca="1">(TODAY()-All_Staff[[#This Row],[Date Joined]])/365</f>
        <v>2.5726027397260274</v>
      </c>
      <c r="J85">
        <f ca="1">ROUNDUP(IF(All_Staff[[#This Row],[Tenure]]&gt;2,3%,2%)*All_Staff[[#This Row],[Salary]],0)</f>
        <v>1783</v>
      </c>
      <c r="K85">
        <f>_xlfn.XLOOKUP(All_Staff[[#This Row],[Rating]],Sheet1!$B$3:$B$7,Sheet1!$C$3:$C$7)</f>
        <v>3</v>
      </c>
      <c r="L85" s="8"/>
    </row>
    <row r="86" spans="1:12" x14ac:dyDescent="0.3">
      <c r="A86" t="s">
        <v>93</v>
      </c>
      <c r="B86" t="s">
        <v>8</v>
      </c>
      <c r="C86" t="s">
        <v>21</v>
      </c>
      <c r="D86">
        <v>33</v>
      </c>
      <c r="E86" s="6">
        <v>44067</v>
      </c>
      <c r="F86" s="19">
        <v>65360</v>
      </c>
      <c r="G86" t="s">
        <v>16</v>
      </c>
      <c r="H86" t="s">
        <v>205</v>
      </c>
      <c r="I86" s="8">
        <f ca="1">(TODAY()-All_Staff[[#This Row],[Date Joined]])/365</f>
        <v>3.0547945205479454</v>
      </c>
      <c r="J86">
        <f ca="1">ROUNDUP(IF(All_Staff[[#This Row],[Tenure]]&gt;2,3%,2%)*All_Staff[[#This Row],[Salary]],0)</f>
        <v>1961</v>
      </c>
      <c r="K86">
        <f>_xlfn.XLOOKUP(All_Staff[[#This Row],[Rating]],Sheet1!$B$3:$B$7,Sheet1!$C$3:$C$7)</f>
        <v>3</v>
      </c>
      <c r="L86" s="8"/>
    </row>
    <row r="87" spans="1:12" x14ac:dyDescent="0.3">
      <c r="A87" t="s">
        <v>66</v>
      </c>
      <c r="B87" t="s">
        <v>8</v>
      </c>
      <c r="C87" t="s">
        <v>9</v>
      </c>
      <c r="D87">
        <v>32</v>
      </c>
      <c r="E87" s="6">
        <v>44611</v>
      </c>
      <c r="F87" s="19">
        <v>41570</v>
      </c>
      <c r="G87" t="s">
        <v>16</v>
      </c>
      <c r="H87" t="s">
        <v>205</v>
      </c>
      <c r="I87" s="8">
        <f ca="1">(TODAY()-All_Staff[[#This Row],[Date Joined]])/365</f>
        <v>1.5643835616438355</v>
      </c>
      <c r="J87">
        <f ca="1">ROUNDUP(IF(All_Staff[[#This Row],[Tenure]]&gt;2,3%,2%)*All_Staff[[#This Row],[Salary]],0)</f>
        <v>832</v>
      </c>
      <c r="K87">
        <f>_xlfn.XLOOKUP(All_Staff[[#This Row],[Rating]],Sheet1!$B$3:$B$7,Sheet1!$C$3:$C$7)</f>
        <v>3</v>
      </c>
      <c r="L87" s="8"/>
    </row>
    <row r="88" spans="1:12" x14ac:dyDescent="0.3">
      <c r="A88" t="s">
        <v>95</v>
      </c>
      <c r="B88" t="s">
        <v>8</v>
      </c>
      <c r="C88" t="s">
        <v>12</v>
      </c>
      <c r="D88">
        <v>33</v>
      </c>
      <c r="E88" s="6">
        <v>44312</v>
      </c>
      <c r="F88" s="19">
        <v>75280</v>
      </c>
      <c r="G88" t="s">
        <v>16</v>
      </c>
      <c r="H88" t="s">
        <v>205</v>
      </c>
      <c r="I88" s="8">
        <f ca="1">(TODAY()-All_Staff[[#This Row],[Date Joined]])/365</f>
        <v>2.3835616438356166</v>
      </c>
      <c r="J88">
        <f ca="1">ROUNDUP(IF(All_Staff[[#This Row],[Tenure]]&gt;2,3%,2%)*All_Staff[[#This Row],[Salary]],0)</f>
        <v>2259</v>
      </c>
      <c r="K88">
        <f>_xlfn.XLOOKUP(All_Staff[[#This Row],[Rating]],Sheet1!$B$3:$B$7,Sheet1!$C$3:$C$7)</f>
        <v>3</v>
      </c>
      <c r="L88" s="8"/>
    </row>
    <row r="89" spans="1:12" x14ac:dyDescent="0.3">
      <c r="A89" t="s">
        <v>18</v>
      </c>
      <c r="B89" t="s">
        <v>15</v>
      </c>
      <c r="C89" t="s">
        <v>19</v>
      </c>
      <c r="D89">
        <v>33</v>
      </c>
      <c r="E89" s="6">
        <v>44385</v>
      </c>
      <c r="F89" s="19">
        <v>74550</v>
      </c>
      <c r="G89" t="s">
        <v>16</v>
      </c>
      <c r="H89" t="s">
        <v>205</v>
      </c>
      <c r="I89" s="8">
        <f ca="1">(TODAY()-All_Staff[[#This Row],[Date Joined]])/365</f>
        <v>2.1835616438356165</v>
      </c>
      <c r="J89">
        <f ca="1">ROUNDUP(IF(All_Staff[[#This Row],[Tenure]]&gt;2,3%,2%)*All_Staff[[#This Row],[Salary]],0)</f>
        <v>2237</v>
      </c>
      <c r="K89">
        <f>_xlfn.XLOOKUP(All_Staff[[#This Row],[Rating]],Sheet1!$B$3:$B$7,Sheet1!$C$3:$C$7)</f>
        <v>3</v>
      </c>
      <c r="L89" s="8"/>
    </row>
    <row r="90" spans="1:12" x14ac:dyDescent="0.3">
      <c r="A90" t="s">
        <v>45</v>
      </c>
      <c r="B90" t="s">
        <v>15</v>
      </c>
      <c r="C90" t="s">
        <v>9</v>
      </c>
      <c r="D90">
        <v>30</v>
      </c>
      <c r="E90" s="6">
        <v>44701</v>
      </c>
      <c r="F90" s="19">
        <v>67950</v>
      </c>
      <c r="G90" t="s">
        <v>16</v>
      </c>
      <c r="H90" t="s">
        <v>205</v>
      </c>
      <c r="I90" s="8">
        <f ca="1">(TODAY()-All_Staff[[#This Row],[Date Joined]])/365</f>
        <v>1.3178082191780822</v>
      </c>
      <c r="J90">
        <f ca="1">ROUNDUP(IF(All_Staff[[#This Row],[Tenure]]&gt;2,3%,2%)*All_Staff[[#This Row],[Salary]],0)</f>
        <v>1359</v>
      </c>
      <c r="K90">
        <f>_xlfn.XLOOKUP(All_Staff[[#This Row],[Rating]],Sheet1!$B$3:$B$7,Sheet1!$C$3:$C$7)</f>
        <v>3</v>
      </c>
      <c r="L90" s="8"/>
    </row>
    <row r="91" spans="1:12" x14ac:dyDescent="0.3">
      <c r="A91" t="s">
        <v>90</v>
      </c>
      <c r="B91" t="s">
        <v>15</v>
      </c>
      <c r="C91" t="s">
        <v>21</v>
      </c>
      <c r="D91">
        <v>42</v>
      </c>
      <c r="E91" s="6">
        <v>44731</v>
      </c>
      <c r="F91" s="19">
        <v>70270</v>
      </c>
      <c r="G91" t="s">
        <v>24</v>
      </c>
      <c r="H91" t="s">
        <v>205</v>
      </c>
      <c r="I91" s="8">
        <f ca="1">(TODAY()-All_Staff[[#This Row],[Date Joined]])/365</f>
        <v>1.2356164383561643</v>
      </c>
      <c r="J91">
        <f ca="1">ROUNDUP(IF(All_Staff[[#This Row],[Tenure]]&gt;2,3%,2%)*All_Staff[[#This Row],[Salary]],0)</f>
        <v>1406</v>
      </c>
      <c r="K91">
        <f>_xlfn.XLOOKUP(All_Staff[[#This Row],[Rating]],Sheet1!$B$3:$B$7,Sheet1!$C$3:$C$7)</f>
        <v>2</v>
      </c>
      <c r="L91" s="8"/>
    </row>
    <row r="92" spans="1:12" x14ac:dyDescent="0.3">
      <c r="A92" t="s">
        <v>46</v>
      </c>
      <c r="B92" t="s">
        <v>15</v>
      </c>
      <c r="C92" t="s">
        <v>9</v>
      </c>
      <c r="D92">
        <v>26</v>
      </c>
      <c r="E92" s="6">
        <v>44411</v>
      </c>
      <c r="F92" s="19">
        <v>53540</v>
      </c>
      <c r="G92" t="s">
        <v>16</v>
      </c>
      <c r="H92" t="s">
        <v>205</v>
      </c>
      <c r="I92" s="8">
        <f ca="1">(TODAY()-All_Staff[[#This Row],[Date Joined]])/365</f>
        <v>2.1123287671232878</v>
      </c>
      <c r="J92">
        <f ca="1">ROUNDUP(IF(All_Staff[[#This Row],[Tenure]]&gt;2,3%,2%)*All_Staff[[#This Row],[Salary]],0)</f>
        <v>1607</v>
      </c>
      <c r="K92">
        <f>_xlfn.XLOOKUP(All_Staff[[#This Row],[Rating]],Sheet1!$B$3:$B$7,Sheet1!$C$3:$C$7)</f>
        <v>3</v>
      </c>
      <c r="L92" s="8"/>
    </row>
    <row r="93" spans="1:12" x14ac:dyDescent="0.3">
      <c r="A93" t="s">
        <v>156</v>
      </c>
      <c r="B93" t="s">
        <v>15</v>
      </c>
      <c r="C93" t="s">
        <v>12</v>
      </c>
      <c r="D93">
        <v>20</v>
      </c>
      <c r="E93" s="6">
        <v>44122</v>
      </c>
      <c r="F93" s="19">
        <v>112650</v>
      </c>
      <c r="G93" t="s">
        <v>16</v>
      </c>
      <c r="H93" t="s">
        <v>206</v>
      </c>
      <c r="I93" s="8">
        <f ca="1">(TODAY()-All_Staff[[#This Row],[Date Joined]])/365</f>
        <v>2.904109589041096</v>
      </c>
      <c r="J93">
        <f ca="1">ROUNDUP(IF(All_Staff[[#This Row],[Tenure]]&gt;2,3%,2%)*All_Staff[[#This Row],[Salary]],0)</f>
        <v>3380</v>
      </c>
      <c r="K93">
        <f>_xlfn.XLOOKUP(All_Staff[[#This Row],[Rating]],Sheet1!$B$3:$B$7,Sheet1!$C$3:$C$7)</f>
        <v>3</v>
      </c>
      <c r="L93" s="8"/>
    </row>
    <row r="94" spans="1:12" x14ac:dyDescent="0.3">
      <c r="A94" t="s">
        <v>176</v>
      </c>
      <c r="B94" t="s">
        <v>8</v>
      </c>
      <c r="C94" t="s">
        <v>12</v>
      </c>
      <c r="D94">
        <v>32</v>
      </c>
      <c r="E94" s="6">
        <v>44293</v>
      </c>
      <c r="F94" s="19">
        <v>43840</v>
      </c>
      <c r="G94" t="s">
        <v>13</v>
      </c>
      <c r="H94" t="s">
        <v>206</v>
      </c>
      <c r="I94" s="8">
        <f ca="1">(TODAY()-All_Staff[[#This Row],[Date Joined]])/365</f>
        <v>2.4356164383561643</v>
      </c>
      <c r="J94">
        <f ca="1">ROUNDUP(IF(All_Staff[[#This Row],[Tenure]]&gt;2,3%,2%)*All_Staff[[#This Row],[Salary]],0)</f>
        <v>1316</v>
      </c>
      <c r="K94">
        <f>_xlfn.XLOOKUP(All_Staff[[#This Row],[Rating]],Sheet1!$B$3:$B$7,Sheet1!$C$3:$C$7)</f>
        <v>4</v>
      </c>
      <c r="L94" s="8"/>
    </row>
    <row r="95" spans="1:12" x14ac:dyDescent="0.3">
      <c r="A95" t="s">
        <v>143</v>
      </c>
      <c r="B95" t="s">
        <v>15</v>
      </c>
      <c r="C95" t="s">
        <v>9</v>
      </c>
      <c r="D95">
        <v>31</v>
      </c>
      <c r="E95" s="6">
        <v>44663</v>
      </c>
      <c r="F95" s="19">
        <v>103550</v>
      </c>
      <c r="G95" t="s">
        <v>16</v>
      </c>
      <c r="H95" t="s">
        <v>206</v>
      </c>
      <c r="I95" s="8">
        <f ca="1">(TODAY()-All_Staff[[#This Row],[Date Joined]])/365</f>
        <v>1.4219178082191781</v>
      </c>
      <c r="J95">
        <f ca="1">ROUNDUP(IF(All_Staff[[#This Row],[Tenure]]&gt;2,3%,2%)*All_Staff[[#This Row],[Salary]],0)</f>
        <v>2071</v>
      </c>
      <c r="K95">
        <f>_xlfn.XLOOKUP(All_Staff[[#This Row],[Rating]],Sheet1!$B$3:$B$7,Sheet1!$C$3:$C$7)</f>
        <v>3</v>
      </c>
      <c r="L95" s="8"/>
    </row>
    <row r="96" spans="1:12" x14ac:dyDescent="0.3">
      <c r="A96" t="s">
        <v>201</v>
      </c>
      <c r="B96" t="s">
        <v>8</v>
      </c>
      <c r="C96" t="s">
        <v>56</v>
      </c>
      <c r="D96">
        <v>32</v>
      </c>
      <c r="E96" s="6">
        <v>44339</v>
      </c>
      <c r="F96" s="19">
        <v>45510</v>
      </c>
      <c r="G96" t="s">
        <v>16</v>
      </c>
      <c r="H96" t="s">
        <v>206</v>
      </c>
      <c r="I96" s="8">
        <f ca="1">(TODAY()-All_Staff[[#This Row],[Date Joined]])/365</f>
        <v>2.3095890410958906</v>
      </c>
      <c r="J96">
        <f ca="1">ROUNDUP(IF(All_Staff[[#This Row],[Tenure]]&gt;2,3%,2%)*All_Staff[[#This Row],[Salary]],0)</f>
        <v>1366</v>
      </c>
      <c r="K96">
        <f>_xlfn.XLOOKUP(All_Staff[[#This Row],[Rating]],Sheet1!$B$3:$B$7,Sheet1!$C$3:$C$7)</f>
        <v>3</v>
      </c>
      <c r="L96" s="8"/>
    </row>
    <row r="97" spans="1:12" x14ac:dyDescent="0.3">
      <c r="A97" t="s">
        <v>142</v>
      </c>
      <c r="B97" t="s">
        <v>207</v>
      </c>
      <c r="C97" t="s">
        <v>21</v>
      </c>
      <c r="D97">
        <v>37</v>
      </c>
      <c r="E97" s="6">
        <v>44085</v>
      </c>
      <c r="F97" s="19">
        <v>115440</v>
      </c>
      <c r="G97" t="s">
        <v>24</v>
      </c>
      <c r="H97" t="s">
        <v>206</v>
      </c>
      <c r="I97" s="8">
        <f ca="1">(TODAY()-All_Staff[[#This Row],[Date Joined]])/365</f>
        <v>3.0054794520547947</v>
      </c>
      <c r="J97">
        <f ca="1">ROUNDUP(IF(All_Staff[[#This Row],[Tenure]]&gt;2,3%,2%)*All_Staff[[#This Row],[Salary]],0)</f>
        <v>3464</v>
      </c>
      <c r="K97">
        <f>_xlfn.XLOOKUP(All_Staff[[#This Row],[Rating]],Sheet1!$B$3:$B$7,Sheet1!$C$3:$C$7)</f>
        <v>2</v>
      </c>
      <c r="L97" s="8"/>
    </row>
    <row r="98" spans="1:12" x14ac:dyDescent="0.3">
      <c r="A98" t="s">
        <v>202</v>
      </c>
      <c r="B98" t="s">
        <v>8</v>
      </c>
      <c r="C98" t="s">
        <v>19</v>
      </c>
      <c r="D98">
        <v>38</v>
      </c>
      <c r="E98" s="6">
        <v>44268</v>
      </c>
      <c r="F98" s="19">
        <v>56870</v>
      </c>
      <c r="G98" t="s">
        <v>13</v>
      </c>
      <c r="H98" t="s">
        <v>206</v>
      </c>
      <c r="I98" s="8">
        <f ca="1">(TODAY()-All_Staff[[#This Row],[Date Joined]])/365</f>
        <v>2.504109589041096</v>
      </c>
      <c r="J98">
        <f ca="1">ROUNDUP(IF(All_Staff[[#This Row],[Tenure]]&gt;2,3%,2%)*All_Staff[[#This Row],[Salary]],0)</f>
        <v>1707</v>
      </c>
      <c r="K98">
        <f>_xlfn.XLOOKUP(All_Staff[[#This Row],[Rating]],Sheet1!$B$3:$B$7,Sheet1!$C$3:$C$7)</f>
        <v>4</v>
      </c>
      <c r="L98" s="8"/>
    </row>
    <row r="99" spans="1:12" x14ac:dyDescent="0.3">
      <c r="A99" t="s">
        <v>169</v>
      </c>
      <c r="B99" t="s">
        <v>8</v>
      </c>
      <c r="C99" t="s">
        <v>19</v>
      </c>
      <c r="D99">
        <v>25</v>
      </c>
      <c r="E99" s="6">
        <v>44144</v>
      </c>
      <c r="F99" s="19">
        <v>92700</v>
      </c>
      <c r="G99" t="s">
        <v>16</v>
      </c>
      <c r="H99" t="s">
        <v>206</v>
      </c>
      <c r="I99" s="8">
        <f ca="1">(TODAY()-All_Staff[[#This Row],[Date Joined]])/365</f>
        <v>2.8438356164383563</v>
      </c>
      <c r="J99">
        <f ca="1">ROUNDUP(IF(All_Staff[[#This Row],[Tenure]]&gt;2,3%,2%)*All_Staff[[#This Row],[Salary]],0)</f>
        <v>2781</v>
      </c>
      <c r="K99">
        <f>_xlfn.XLOOKUP(All_Staff[[#This Row],[Rating]],Sheet1!$B$3:$B$7,Sheet1!$C$3:$C$7)</f>
        <v>3</v>
      </c>
      <c r="L99" s="8"/>
    </row>
    <row r="100" spans="1:12" x14ac:dyDescent="0.3">
      <c r="A100" t="s">
        <v>145</v>
      </c>
      <c r="B100" t="s">
        <v>207</v>
      </c>
      <c r="C100" t="s">
        <v>12</v>
      </c>
      <c r="D100">
        <v>32</v>
      </c>
      <c r="E100" s="6">
        <v>44713</v>
      </c>
      <c r="F100" s="19">
        <v>91310</v>
      </c>
      <c r="G100" t="s">
        <v>16</v>
      </c>
      <c r="H100" t="s">
        <v>206</v>
      </c>
      <c r="I100" s="8">
        <f ca="1">(TODAY()-All_Staff[[#This Row],[Date Joined]])/365</f>
        <v>1.284931506849315</v>
      </c>
      <c r="J100">
        <f ca="1">ROUNDUP(IF(All_Staff[[#This Row],[Tenure]]&gt;2,3%,2%)*All_Staff[[#This Row],[Salary]],0)</f>
        <v>1827</v>
      </c>
      <c r="K100">
        <f>_xlfn.XLOOKUP(All_Staff[[#This Row],[Rating]],Sheet1!$B$3:$B$7,Sheet1!$C$3:$C$7)</f>
        <v>3</v>
      </c>
      <c r="L100" s="8"/>
    </row>
    <row r="101" spans="1:12" x14ac:dyDescent="0.3">
      <c r="A101" t="s">
        <v>115</v>
      </c>
      <c r="B101" t="s">
        <v>15</v>
      </c>
      <c r="C101" t="s">
        <v>19</v>
      </c>
      <c r="D101">
        <v>33</v>
      </c>
      <c r="E101" s="6">
        <v>44324</v>
      </c>
      <c r="F101" s="19">
        <v>74550</v>
      </c>
      <c r="G101" t="s">
        <v>16</v>
      </c>
      <c r="H101" t="s">
        <v>206</v>
      </c>
      <c r="I101" s="8">
        <f ca="1">(TODAY()-All_Staff[[#This Row],[Date Joined]])/365</f>
        <v>2.3506849315068492</v>
      </c>
      <c r="J101">
        <f ca="1">ROUNDUP(IF(All_Staff[[#This Row],[Tenure]]&gt;2,3%,2%)*All_Staff[[#This Row],[Salary]],0)</f>
        <v>2237</v>
      </c>
      <c r="K101">
        <f>_xlfn.XLOOKUP(All_Staff[[#This Row],[Rating]],Sheet1!$B$3:$B$7,Sheet1!$C$3:$C$7)</f>
        <v>3</v>
      </c>
      <c r="L101" s="8"/>
    </row>
    <row r="102" spans="1:12" x14ac:dyDescent="0.3">
      <c r="A102" t="s">
        <v>128</v>
      </c>
      <c r="B102" t="s">
        <v>15</v>
      </c>
      <c r="C102" t="s">
        <v>9</v>
      </c>
      <c r="D102">
        <v>25</v>
      </c>
      <c r="E102" s="6">
        <v>44665</v>
      </c>
      <c r="F102" s="19">
        <v>109190</v>
      </c>
      <c r="G102" t="s">
        <v>13</v>
      </c>
      <c r="H102" t="s">
        <v>206</v>
      </c>
      <c r="I102" s="8">
        <f ca="1">(TODAY()-All_Staff[[#This Row],[Date Joined]])/365</f>
        <v>1.4164383561643836</v>
      </c>
      <c r="J102">
        <f ca="1">ROUNDUP(IF(All_Staff[[#This Row],[Tenure]]&gt;2,3%,2%)*All_Staff[[#This Row],[Salary]],0)</f>
        <v>2184</v>
      </c>
      <c r="K102">
        <f>_xlfn.XLOOKUP(All_Staff[[#This Row],[Rating]],Sheet1!$B$3:$B$7,Sheet1!$C$3:$C$7)</f>
        <v>4</v>
      </c>
      <c r="L102" s="8"/>
    </row>
    <row r="103" spans="1:12" x14ac:dyDescent="0.3">
      <c r="A103" t="s">
        <v>194</v>
      </c>
      <c r="B103" t="s">
        <v>8</v>
      </c>
      <c r="C103" t="s">
        <v>12</v>
      </c>
      <c r="D103">
        <v>40</v>
      </c>
      <c r="E103" s="6">
        <v>44320</v>
      </c>
      <c r="F103" s="19">
        <v>104410</v>
      </c>
      <c r="G103" t="s">
        <v>16</v>
      </c>
      <c r="H103" t="s">
        <v>206</v>
      </c>
      <c r="I103" s="8">
        <f ca="1">(TODAY()-All_Staff[[#This Row],[Date Joined]])/365</f>
        <v>2.3616438356164382</v>
      </c>
      <c r="J103">
        <f ca="1">ROUNDUP(IF(All_Staff[[#This Row],[Tenure]]&gt;2,3%,2%)*All_Staff[[#This Row],[Salary]],0)</f>
        <v>3133</v>
      </c>
      <c r="K103">
        <f>_xlfn.XLOOKUP(All_Staff[[#This Row],[Rating]],Sheet1!$B$3:$B$7,Sheet1!$C$3:$C$7)</f>
        <v>3</v>
      </c>
      <c r="L103" s="8"/>
    </row>
    <row r="104" spans="1:12" x14ac:dyDescent="0.3">
      <c r="A104" t="s">
        <v>177</v>
      </c>
      <c r="B104" t="s">
        <v>15</v>
      </c>
      <c r="C104" t="s">
        <v>21</v>
      </c>
      <c r="D104">
        <v>30</v>
      </c>
      <c r="E104" s="6">
        <v>44544</v>
      </c>
      <c r="F104" s="19">
        <v>96800</v>
      </c>
      <c r="G104" t="s">
        <v>16</v>
      </c>
      <c r="H104" t="s">
        <v>206</v>
      </c>
      <c r="I104" s="8">
        <f ca="1">(TODAY()-All_Staff[[#This Row],[Date Joined]])/365</f>
        <v>1.747945205479452</v>
      </c>
      <c r="J104">
        <f ca="1">ROUNDUP(IF(All_Staff[[#This Row],[Tenure]]&gt;2,3%,2%)*All_Staff[[#This Row],[Salary]],0)</f>
        <v>1936</v>
      </c>
      <c r="K104">
        <f>_xlfn.XLOOKUP(All_Staff[[#This Row],[Rating]],Sheet1!$B$3:$B$7,Sheet1!$C$3:$C$7)</f>
        <v>3</v>
      </c>
      <c r="L104" s="8"/>
    </row>
    <row r="105" spans="1:12" x14ac:dyDescent="0.3">
      <c r="A105" t="s">
        <v>123</v>
      </c>
      <c r="B105" t="s">
        <v>15</v>
      </c>
      <c r="C105" t="s">
        <v>21</v>
      </c>
      <c r="D105">
        <v>28</v>
      </c>
      <c r="E105" s="6">
        <v>43980</v>
      </c>
      <c r="F105" s="19">
        <v>48170</v>
      </c>
      <c r="G105" t="s">
        <v>13</v>
      </c>
      <c r="H105" t="s">
        <v>206</v>
      </c>
      <c r="I105" s="8">
        <f ca="1">(TODAY()-All_Staff[[#This Row],[Date Joined]])/365</f>
        <v>3.2931506849315069</v>
      </c>
      <c r="J105">
        <f ca="1">ROUNDUP(IF(All_Staff[[#This Row],[Tenure]]&gt;2,3%,2%)*All_Staff[[#This Row],[Salary]],0)</f>
        <v>1446</v>
      </c>
      <c r="K105">
        <f>_xlfn.XLOOKUP(All_Staff[[#This Row],[Rating]],Sheet1!$B$3:$B$7,Sheet1!$C$3:$C$7)</f>
        <v>4</v>
      </c>
      <c r="L105" s="8"/>
    </row>
    <row r="106" spans="1:12" x14ac:dyDescent="0.3">
      <c r="A106" t="s">
        <v>140</v>
      </c>
      <c r="B106" t="s">
        <v>15</v>
      </c>
      <c r="C106" t="s">
        <v>9</v>
      </c>
      <c r="D106">
        <v>21</v>
      </c>
      <c r="E106" s="6">
        <v>44042</v>
      </c>
      <c r="F106" s="19">
        <v>37920</v>
      </c>
      <c r="G106" t="s">
        <v>16</v>
      </c>
      <c r="H106" t="s">
        <v>206</v>
      </c>
      <c r="I106" s="8">
        <f ca="1">(TODAY()-All_Staff[[#This Row],[Date Joined]])/365</f>
        <v>3.1232876712328768</v>
      </c>
      <c r="J106">
        <f ca="1">ROUNDUP(IF(All_Staff[[#This Row],[Tenure]]&gt;2,3%,2%)*All_Staff[[#This Row],[Salary]],0)</f>
        <v>1138</v>
      </c>
      <c r="K106">
        <f>_xlfn.XLOOKUP(All_Staff[[#This Row],[Rating]],Sheet1!$B$3:$B$7,Sheet1!$C$3:$C$7)</f>
        <v>3</v>
      </c>
      <c r="L106" s="8"/>
    </row>
    <row r="107" spans="1:12" x14ac:dyDescent="0.3">
      <c r="A107" t="s">
        <v>178</v>
      </c>
      <c r="B107" t="s">
        <v>15</v>
      </c>
      <c r="C107" t="s">
        <v>9</v>
      </c>
      <c r="D107">
        <v>34</v>
      </c>
      <c r="E107" s="6">
        <v>44642</v>
      </c>
      <c r="F107" s="19">
        <v>112650</v>
      </c>
      <c r="G107" t="s">
        <v>16</v>
      </c>
      <c r="H107" t="s">
        <v>206</v>
      </c>
      <c r="I107" s="8">
        <f ca="1">(TODAY()-All_Staff[[#This Row],[Date Joined]])/365</f>
        <v>1.4794520547945205</v>
      </c>
      <c r="J107">
        <f ca="1">ROUNDUP(IF(All_Staff[[#This Row],[Tenure]]&gt;2,3%,2%)*All_Staff[[#This Row],[Salary]],0)</f>
        <v>2253</v>
      </c>
      <c r="K107">
        <f>_xlfn.XLOOKUP(All_Staff[[#This Row],[Rating]],Sheet1!$B$3:$B$7,Sheet1!$C$3:$C$7)</f>
        <v>3</v>
      </c>
      <c r="L107" s="8"/>
    </row>
    <row r="108" spans="1:12" x14ac:dyDescent="0.3">
      <c r="A108" t="s">
        <v>165</v>
      </c>
      <c r="B108" t="s">
        <v>8</v>
      </c>
      <c r="C108" t="s">
        <v>19</v>
      </c>
      <c r="D108">
        <v>34</v>
      </c>
      <c r="E108" s="6">
        <v>44660</v>
      </c>
      <c r="F108" s="19">
        <v>49630</v>
      </c>
      <c r="G108" t="s">
        <v>24</v>
      </c>
      <c r="H108" t="s">
        <v>206</v>
      </c>
      <c r="I108" s="8">
        <f ca="1">(TODAY()-All_Staff[[#This Row],[Date Joined]])/365</f>
        <v>1.4301369863013698</v>
      </c>
      <c r="J108">
        <f ca="1">ROUNDUP(IF(All_Staff[[#This Row],[Tenure]]&gt;2,3%,2%)*All_Staff[[#This Row],[Salary]],0)</f>
        <v>993</v>
      </c>
      <c r="K108">
        <f>_xlfn.XLOOKUP(All_Staff[[#This Row],[Rating]],Sheet1!$B$3:$B$7,Sheet1!$C$3:$C$7)</f>
        <v>2</v>
      </c>
      <c r="L108" s="8"/>
    </row>
    <row r="109" spans="1:12" x14ac:dyDescent="0.3">
      <c r="A109" t="s">
        <v>199</v>
      </c>
      <c r="B109" t="s">
        <v>15</v>
      </c>
      <c r="C109" t="s">
        <v>12</v>
      </c>
      <c r="D109">
        <v>36</v>
      </c>
      <c r="E109" s="6">
        <v>43958</v>
      </c>
      <c r="F109" s="19">
        <v>118840</v>
      </c>
      <c r="G109" t="s">
        <v>16</v>
      </c>
      <c r="H109" t="s">
        <v>206</v>
      </c>
      <c r="I109" s="8">
        <f ca="1">(TODAY()-All_Staff[[#This Row],[Date Joined]])/365</f>
        <v>3.3534246575342466</v>
      </c>
      <c r="J109">
        <f ca="1">ROUNDUP(IF(All_Staff[[#This Row],[Tenure]]&gt;2,3%,2%)*All_Staff[[#This Row],[Salary]],0)</f>
        <v>3566</v>
      </c>
      <c r="K109">
        <f>_xlfn.XLOOKUP(All_Staff[[#This Row],[Rating]],Sheet1!$B$3:$B$7,Sheet1!$C$3:$C$7)</f>
        <v>3</v>
      </c>
      <c r="L109" s="8"/>
    </row>
    <row r="110" spans="1:12" x14ac:dyDescent="0.3">
      <c r="A110" t="s">
        <v>159</v>
      </c>
      <c r="B110" t="s">
        <v>15</v>
      </c>
      <c r="C110" t="s">
        <v>12</v>
      </c>
      <c r="D110">
        <v>30</v>
      </c>
      <c r="E110" s="6">
        <v>44789</v>
      </c>
      <c r="F110" s="19">
        <v>69710</v>
      </c>
      <c r="G110" t="s">
        <v>16</v>
      </c>
      <c r="H110" t="s">
        <v>206</v>
      </c>
      <c r="I110" s="8">
        <f ca="1">(TODAY()-All_Staff[[#This Row],[Date Joined]])/365</f>
        <v>1.0767123287671232</v>
      </c>
      <c r="J110">
        <f ca="1">ROUNDUP(IF(All_Staff[[#This Row],[Tenure]]&gt;2,3%,2%)*All_Staff[[#This Row],[Salary]],0)</f>
        <v>1395</v>
      </c>
      <c r="K110">
        <f>_xlfn.XLOOKUP(All_Staff[[#This Row],[Rating]],Sheet1!$B$3:$B$7,Sheet1!$C$3:$C$7)</f>
        <v>3</v>
      </c>
      <c r="L110" s="8"/>
    </row>
    <row r="111" spans="1:12" x14ac:dyDescent="0.3">
      <c r="A111" t="s">
        <v>197</v>
      </c>
      <c r="B111" t="s">
        <v>15</v>
      </c>
      <c r="C111" t="s">
        <v>9</v>
      </c>
      <c r="D111">
        <v>20</v>
      </c>
      <c r="E111" s="6">
        <v>44683</v>
      </c>
      <c r="F111" s="19">
        <v>79570</v>
      </c>
      <c r="G111" t="s">
        <v>16</v>
      </c>
      <c r="H111" t="s">
        <v>206</v>
      </c>
      <c r="I111" s="8">
        <f ca="1">(TODAY()-All_Staff[[#This Row],[Date Joined]])/365</f>
        <v>1.3671232876712329</v>
      </c>
      <c r="J111">
        <f ca="1">ROUNDUP(IF(All_Staff[[#This Row],[Tenure]]&gt;2,3%,2%)*All_Staff[[#This Row],[Salary]],0)</f>
        <v>1592</v>
      </c>
      <c r="K111">
        <f>_xlfn.XLOOKUP(All_Staff[[#This Row],[Rating]],Sheet1!$B$3:$B$7,Sheet1!$C$3:$C$7)</f>
        <v>3</v>
      </c>
      <c r="L111" s="8"/>
    </row>
    <row r="112" spans="1:12" x14ac:dyDescent="0.3">
      <c r="A112" t="s">
        <v>154</v>
      </c>
      <c r="B112" t="s">
        <v>8</v>
      </c>
      <c r="C112" t="s">
        <v>9</v>
      </c>
      <c r="D112">
        <v>22</v>
      </c>
      <c r="E112" s="6">
        <v>44388</v>
      </c>
      <c r="F112" s="19">
        <v>76900</v>
      </c>
      <c r="G112" t="s">
        <v>13</v>
      </c>
      <c r="H112" t="s">
        <v>206</v>
      </c>
      <c r="I112" s="8">
        <f ca="1">(TODAY()-All_Staff[[#This Row],[Date Joined]])/365</f>
        <v>2.1753424657534248</v>
      </c>
      <c r="J112">
        <f ca="1">ROUNDUP(IF(All_Staff[[#This Row],[Tenure]]&gt;2,3%,2%)*All_Staff[[#This Row],[Salary]],0)</f>
        <v>2307</v>
      </c>
      <c r="K112">
        <f>_xlfn.XLOOKUP(All_Staff[[#This Row],[Rating]],Sheet1!$B$3:$B$7,Sheet1!$C$3:$C$7)</f>
        <v>4</v>
      </c>
      <c r="L112" s="8"/>
    </row>
    <row r="113" spans="1:12" x14ac:dyDescent="0.3">
      <c r="A113" t="s">
        <v>182</v>
      </c>
      <c r="B113" t="s">
        <v>15</v>
      </c>
      <c r="C113" t="s">
        <v>19</v>
      </c>
      <c r="D113">
        <v>27</v>
      </c>
      <c r="E113" s="6">
        <v>44073</v>
      </c>
      <c r="F113" s="19">
        <v>54970</v>
      </c>
      <c r="G113" t="s">
        <v>16</v>
      </c>
      <c r="H113" t="s">
        <v>206</v>
      </c>
      <c r="I113" s="8">
        <f ca="1">(TODAY()-All_Staff[[#This Row],[Date Joined]])/365</f>
        <v>3.0383561643835617</v>
      </c>
      <c r="J113">
        <f ca="1">ROUNDUP(IF(All_Staff[[#This Row],[Tenure]]&gt;2,3%,2%)*All_Staff[[#This Row],[Salary]],0)</f>
        <v>1650</v>
      </c>
      <c r="K113">
        <f>_xlfn.XLOOKUP(All_Staff[[#This Row],[Rating]],Sheet1!$B$3:$B$7,Sheet1!$C$3:$C$7)</f>
        <v>3</v>
      </c>
      <c r="L113" s="8"/>
    </row>
    <row r="114" spans="1:12" x14ac:dyDescent="0.3">
      <c r="A114" t="s">
        <v>118</v>
      </c>
      <c r="B114" t="s">
        <v>15</v>
      </c>
      <c r="C114" t="s">
        <v>12</v>
      </c>
      <c r="D114">
        <v>37</v>
      </c>
      <c r="E114" s="6">
        <v>44277</v>
      </c>
      <c r="F114" s="19">
        <v>88050</v>
      </c>
      <c r="G114" t="s">
        <v>24</v>
      </c>
      <c r="H114" t="s">
        <v>206</v>
      </c>
      <c r="I114" s="8">
        <f ca="1">(TODAY()-All_Staff[[#This Row],[Date Joined]])/365</f>
        <v>2.4794520547945207</v>
      </c>
      <c r="J114">
        <f ca="1">ROUNDUP(IF(All_Staff[[#This Row],[Tenure]]&gt;2,3%,2%)*All_Staff[[#This Row],[Salary]],0)</f>
        <v>2642</v>
      </c>
      <c r="K114">
        <f>_xlfn.XLOOKUP(All_Staff[[#This Row],[Rating]],Sheet1!$B$3:$B$7,Sheet1!$C$3:$C$7)</f>
        <v>2</v>
      </c>
      <c r="L114" s="8"/>
    </row>
    <row r="115" spans="1:12" x14ac:dyDescent="0.3">
      <c r="A115" t="s">
        <v>192</v>
      </c>
      <c r="B115" t="s">
        <v>15</v>
      </c>
      <c r="C115" t="s">
        <v>19</v>
      </c>
      <c r="D115">
        <v>43</v>
      </c>
      <c r="E115" s="6">
        <v>44558</v>
      </c>
      <c r="F115" s="19">
        <v>36040</v>
      </c>
      <c r="G115" t="s">
        <v>16</v>
      </c>
      <c r="H115" t="s">
        <v>206</v>
      </c>
      <c r="I115" s="8">
        <f ca="1">(TODAY()-All_Staff[[#This Row],[Date Joined]])/365</f>
        <v>1.7095890410958905</v>
      </c>
      <c r="J115">
        <f ca="1">ROUNDUP(IF(All_Staff[[#This Row],[Tenure]]&gt;2,3%,2%)*All_Staff[[#This Row],[Salary]],0)</f>
        <v>721</v>
      </c>
      <c r="K115">
        <f>_xlfn.XLOOKUP(All_Staff[[#This Row],[Rating]],Sheet1!$B$3:$B$7,Sheet1!$C$3:$C$7)</f>
        <v>3</v>
      </c>
      <c r="L115" s="8"/>
    </row>
    <row r="116" spans="1:12" x14ac:dyDescent="0.3">
      <c r="A116" t="s">
        <v>111</v>
      </c>
      <c r="B116" t="s">
        <v>8</v>
      </c>
      <c r="C116" t="s">
        <v>9</v>
      </c>
      <c r="D116">
        <v>42</v>
      </c>
      <c r="E116" s="6">
        <v>44718</v>
      </c>
      <c r="F116" s="19">
        <v>75000</v>
      </c>
      <c r="G116" t="s">
        <v>10</v>
      </c>
      <c r="H116" t="s">
        <v>206</v>
      </c>
      <c r="I116" s="8">
        <f ca="1">(TODAY()-All_Staff[[#This Row],[Date Joined]])/365</f>
        <v>1.2712328767123289</v>
      </c>
      <c r="J116">
        <f ca="1">ROUNDUP(IF(All_Staff[[#This Row],[Tenure]]&gt;2,3%,2%)*All_Staff[[#This Row],[Salary]],0)</f>
        <v>1500</v>
      </c>
      <c r="K116">
        <f>_xlfn.XLOOKUP(All_Staff[[#This Row],[Rating]],Sheet1!$B$3:$B$7,Sheet1!$C$3:$C$7)</f>
        <v>5</v>
      </c>
      <c r="L116" s="8"/>
    </row>
    <row r="117" spans="1:12" x14ac:dyDescent="0.3">
      <c r="A117" t="s">
        <v>149</v>
      </c>
      <c r="B117" t="s">
        <v>15</v>
      </c>
      <c r="C117" t="s">
        <v>9</v>
      </c>
      <c r="D117">
        <v>35</v>
      </c>
      <c r="E117" s="6">
        <v>44666</v>
      </c>
      <c r="F117" s="19">
        <v>40400</v>
      </c>
      <c r="G117" t="s">
        <v>16</v>
      </c>
      <c r="H117" t="s">
        <v>206</v>
      </c>
      <c r="I117" s="8">
        <f ca="1">(TODAY()-All_Staff[[#This Row],[Date Joined]])/365</f>
        <v>1.4136986301369863</v>
      </c>
      <c r="J117">
        <f ca="1">ROUNDUP(IF(All_Staff[[#This Row],[Tenure]]&gt;2,3%,2%)*All_Staff[[#This Row],[Salary]],0)</f>
        <v>808</v>
      </c>
      <c r="K117">
        <f>_xlfn.XLOOKUP(All_Staff[[#This Row],[Rating]],Sheet1!$B$3:$B$7,Sheet1!$C$3:$C$7)</f>
        <v>3</v>
      </c>
      <c r="L117" s="8"/>
    </row>
    <row r="118" spans="1:12" x14ac:dyDescent="0.3">
      <c r="A118" t="s">
        <v>196</v>
      </c>
      <c r="B118" t="s">
        <v>15</v>
      </c>
      <c r="C118" t="s">
        <v>12</v>
      </c>
      <c r="D118">
        <v>24</v>
      </c>
      <c r="E118" s="6">
        <v>44625</v>
      </c>
      <c r="F118" s="19">
        <v>100420</v>
      </c>
      <c r="G118" t="s">
        <v>16</v>
      </c>
      <c r="H118" t="s">
        <v>206</v>
      </c>
      <c r="I118" s="8">
        <f ca="1">(TODAY()-All_Staff[[#This Row],[Date Joined]])/365</f>
        <v>1.526027397260274</v>
      </c>
      <c r="J118">
        <f ca="1">ROUNDUP(IF(All_Staff[[#This Row],[Tenure]]&gt;2,3%,2%)*All_Staff[[#This Row],[Salary]],0)</f>
        <v>2009</v>
      </c>
      <c r="K118">
        <f>_xlfn.XLOOKUP(All_Staff[[#This Row],[Rating]],Sheet1!$B$3:$B$7,Sheet1!$C$3:$C$7)</f>
        <v>3</v>
      </c>
      <c r="L118" s="8"/>
    </row>
    <row r="119" spans="1:12" x14ac:dyDescent="0.3">
      <c r="A119" t="s">
        <v>120</v>
      </c>
      <c r="B119" t="s">
        <v>8</v>
      </c>
      <c r="C119" t="s">
        <v>12</v>
      </c>
      <c r="D119">
        <v>31</v>
      </c>
      <c r="E119" s="6">
        <v>44604</v>
      </c>
      <c r="F119" s="19">
        <v>58100</v>
      </c>
      <c r="G119" t="s">
        <v>16</v>
      </c>
      <c r="H119" t="s">
        <v>206</v>
      </c>
      <c r="I119" s="8">
        <f ca="1">(TODAY()-All_Staff[[#This Row],[Date Joined]])/365</f>
        <v>1.5835616438356164</v>
      </c>
      <c r="J119">
        <f ca="1">ROUNDUP(IF(All_Staff[[#This Row],[Tenure]]&gt;2,3%,2%)*All_Staff[[#This Row],[Salary]],0)</f>
        <v>1162</v>
      </c>
      <c r="K119">
        <f>_xlfn.XLOOKUP(All_Staff[[#This Row],[Rating]],Sheet1!$B$3:$B$7,Sheet1!$C$3:$C$7)</f>
        <v>3</v>
      </c>
      <c r="L119" s="8"/>
    </row>
    <row r="120" spans="1:12" x14ac:dyDescent="0.3">
      <c r="A120" t="s">
        <v>114</v>
      </c>
      <c r="B120" t="s">
        <v>8</v>
      </c>
      <c r="C120" t="s">
        <v>12</v>
      </c>
      <c r="D120">
        <v>44</v>
      </c>
      <c r="E120" s="6">
        <v>44985</v>
      </c>
      <c r="F120" s="19">
        <v>114870</v>
      </c>
      <c r="G120" t="s">
        <v>16</v>
      </c>
      <c r="H120" t="s">
        <v>206</v>
      </c>
      <c r="I120" s="8">
        <f ca="1">(TODAY()-All_Staff[[#This Row],[Date Joined]])/365</f>
        <v>0.53972602739726028</v>
      </c>
      <c r="J120">
        <f ca="1">ROUNDUP(IF(All_Staff[[#This Row],[Tenure]]&gt;2,3%,2%)*All_Staff[[#This Row],[Salary]],0)</f>
        <v>2298</v>
      </c>
      <c r="K120">
        <f>_xlfn.XLOOKUP(All_Staff[[#This Row],[Rating]],Sheet1!$B$3:$B$7,Sheet1!$C$3:$C$7)</f>
        <v>3</v>
      </c>
      <c r="L120" s="8"/>
    </row>
    <row r="121" spans="1:12" x14ac:dyDescent="0.3">
      <c r="A121" t="s">
        <v>158</v>
      </c>
      <c r="B121" t="s">
        <v>8</v>
      </c>
      <c r="C121" t="s">
        <v>9</v>
      </c>
      <c r="D121">
        <v>32</v>
      </c>
      <c r="E121" s="6">
        <v>44549</v>
      </c>
      <c r="F121" s="19">
        <v>41570</v>
      </c>
      <c r="G121" t="s">
        <v>16</v>
      </c>
      <c r="H121" t="s">
        <v>206</v>
      </c>
      <c r="I121" s="8">
        <f ca="1">(TODAY()-All_Staff[[#This Row],[Date Joined]])/365</f>
        <v>1.7342465753424658</v>
      </c>
      <c r="J121">
        <f ca="1">ROUNDUP(IF(All_Staff[[#This Row],[Tenure]]&gt;2,3%,2%)*All_Staff[[#This Row],[Salary]],0)</f>
        <v>832</v>
      </c>
      <c r="K121">
        <f>_xlfn.XLOOKUP(All_Staff[[#This Row],[Rating]],Sheet1!$B$3:$B$7,Sheet1!$C$3:$C$7)</f>
        <v>3</v>
      </c>
      <c r="L121" s="8"/>
    </row>
    <row r="122" spans="1:12" x14ac:dyDescent="0.3">
      <c r="A122" t="s">
        <v>173</v>
      </c>
      <c r="B122" t="s">
        <v>8</v>
      </c>
      <c r="C122" t="s">
        <v>9</v>
      </c>
      <c r="D122">
        <v>30</v>
      </c>
      <c r="E122" s="6">
        <v>44800</v>
      </c>
      <c r="F122" s="19">
        <v>112570</v>
      </c>
      <c r="G122" t="s">
        <v>16</v>
      </c>
      <c r="H122" t="s">
        <v>206</v>
      </c>
      <c r="I122" s="8">
        <f ca="1">(TODAY()-All_Staff[[#This Row],[Date Joined]])/365</f>
        <v>1.0465753424657533</v>
      </c>
      <c r="J122">
        <f ca="1">ROUNDUP(IF(All_Staff[[#This Row],[Tenure]]&gt;2,3%,2%)*All_Staff[[#This Row],[Salary]],0)</f>
        <v>2252</v>
      </c>
      <c r="K122">
        <f>_xlfn.XLOOKUP(All_Staff[[#This Row],[Rating]],Sheet1!$B$3:$B$7,Sheet1!$C$3:$C$7)</f>
        <v>3</v>
      </c>
      <c r="L122" s="8"/>
    </row>
    <row r="123" spans="1:12" x14ac:dyDescent="0.3">
      <c r="A123" t="s">
        <v>151</v>
      </c>
      <c r="B123" t="s">
        <v>15</v>
      </c>
      <c r="C123" t="s">
        <v>9</v>
      </c>
      <c r="D123">
        <v>26</v>
      </c>
      <c r="E123" s="6">
        <v>44164</v>
      </c>
      <c r="F123" s="19">
        <v>47360</v>
      </c>
      <c r="G123" t="s">
        <v>16</v>
      </c>
      <c r="H123" t="s">
        <v>206</v>
      </c>
      <c r="I123" s="8">
        <f ca="1">(TODAY()-All_Staff[[#This Row],[Date Joined]])/365</f>
        <v>2.7890410958904108</v>
      </c>
      <c r="J123">
        <f ca="1">ROUNDUP(IF(All_Staff[[#This Row],[Tenure]]&gt;2,3%,2%)*All_Staff[[#This Row],[Salary]],0)</f>
        <v>1421</v>
      </c>
      <c r="K123">
        <f>_xlfn.XLOOKUP(All_Staff[[#This Row],[Rating]],Sheet1!$B$3:$B$7,Sheet1!$C$3:$C$7)</f>
        <v>3</v>
      </c>
      <c r="L123" s="8"/>
    </row>
    <row r="124" spans="1:12" x14ac:dyDescent="0.3">
      <c r="A124" t="s">
        <v>126</v>
      </c>
      <c r="B124" t="s">
        <v>8</v>
      </c>
      <c r="C124" t="s">
        <v>21</v>
      </c>
      <c r="D124">
        <v>21</v>
      </c>
      <c r="E124" s="6">
        <v>44256</v>
      </c>
      <c r="F124" s="19">
        <v>65920</v>
      </c>
      <c r="G124" t="s">
        <v>16</v>
      </c>
      <c r="H124" t="s">
        <v>206</v>
      </c>
      <c r="I124" s="8">
        <f ca="1">(TODAY()-All_Staff[[#This Row],[Date Joined]])/365</f>
        <v>2.536986301369863</v>
      </c>
      <c r="J124">
        <f ca="1">ROUNDUP(IF(All_Staff[[#This Row],[Tenure]]&gt;2,3%,2%)*All_Staff[[#This Row],[Salary]],0)</f>
        <v>1978</v>
      </c>
      <c r="K124">
        <f>_xlfn.XLOOKUP(All_Staff[[#This Row],[Rating]],Sheet1!$B$3:$B$7,Sheet1!$C$3:$C$7)</f>
        <v>3</v>
      </c>
      <c r="L124" s="8"/>
    </row>
    <row r="125" spans="1:12" x14ac:dyDescent="0.3">
      <c r="A125" t="s">
        <v>200</v>
      </c>
      <c r="B125" t="s">
        <v>8</v>
      </c>
      <c r="C125" t="s">
        <v>9</v>
      </c>
      <c r="D125">
        <v>28</v>
      </c>
      <c r="E125" s="6">
        <v>44571</v>
      </c>
      <c r="F125" s="19">
        <v>99970</v>
      </c>
      <c r="G125" t="s">
        <v>16</v>
      </c>
      <c r="H125" t="s">
        <v>206</v>
      </c>
      <c r="I125" s="8">
        <f ca="1">(TODAY()-All_Staff[[#This Row],[Date Joined]])/365</f>
        <v>1.6739726027397259</v>
      </c>
      <c r="J125">
        <f ca="1">ROUNDUP(IF(All_Staff[[#This Row],[Tenure]]&gt;2,3%,2%)*All_Staff[[#This Row],[Salary]],0)</f>
        <v>2000</v>
      </c>
      <c r="K125">
        <f>_xlfn.XLOOKUP(All_Staff[[#This Row],[Rating]],Sheet1!$B$3:$B$7,Sheet1!$C$3:$C$7)</f>
        <v>3</v>
      </c>
      <c r="L125" s="8"/>
    </row>
    <row r="126" spans="1:12" x14ac:dyDescent="0.3">
      <c r="A126" t="s">
        <v>133</v>
      </c>
      <c r="B126" t="s">
        <v>8</v>
      </c>
      <c r="C126" t="s">
        <v>12</v>
      </c>
      <c r="D126">
        <v>25</v>
      </c>
      <c r="E126" s="6">
        <v>44633</v>
      </c>
      <c r="F126" s="19">
        <v>80700</v>
      </c>
      <c r="G126" t="s">
        <v>13</v>
      </c>
      <c r="H126" t="s">
        <v>206</v>
      </c>
      <c r="I126" s="8">
        <f ca="1">(TODAY()-All_Staff[[#This Row],[Date Joined]])/365</f>
        <v>1.5041095890410958</v>
      </c>
      <c r="J126">
        <f ca="1">ROUNDUP(IF(All_Staff[[#This Row],[Tenure]]&gt;2,3%,2%)*All_Staff[[#This Row],[Salary]],0)</f>
        <v>1614</v>
      </c>
      <c r="K126">
        <f>_xlfn.XLOOKUP(All_Staff[[#This Row],[Rating]],Sheet1!$B$3:$B$7,Sheet1!$C$3:$C$7)</f>
        <v>4</v>
      </c>
      <c r="L126" s="8"/>
    </row>
    <row r="127" spans="1:12" x14ac:dyDescent="0.3">
      <c r="A127" t="s">
        <v>155</v>
      </c>
      <c r="B127" t="s">
        <v>15</v>
      </c>
      <c r="C127" t="s">
        <v>21</v>
      </c>
      <c r="D127">
        <v>24</v>
      </c>
      <c r="E127" s="6">
        <v>44375</v>
      </c>
      <c r="F127" s="19">
        <v>52610</v>
      </c>
      <c r="G127" t="s">
        <v>24</v>
      </c>
      <c r="H127" t="s">
        <v>206</v>
      </c>
      <c r="I127" s="8">
        <f ca="1">(TODAY()-All_Staff[[#This Row],[Date Joined]])/365</f>
        <v>2.2109589041095892</v>
      </c>
      <c r="J127">
        <f ca="1">ROUNDUP(IF(All_Staff[[#This Row],[Tenure]]&gt;2,3%,2%)*All_Staff[[#This Row],[Salary]],0)</f>
        <v>1579</v>
      </c>
      <c r="K127">
        <f>_xlfn.XLOOKUP(All_Staff[[#This Row],[Rating]],Sheet1!$B$3:$B$7,Sheet1!$C$3:$C$7)</f>
        <v>2</v>
      </c>
      <c r="L127" s="8"/>
    </row>
    <row r="128" spans="1:12" x14ac:dyDescent="0.3">
      <c r="A128" t="s">
        <v>180</v>
      </c>
      <c r="B128" t="s">
        <v>15</v>
      </c>
      <c r="C128" t="s">
        <v>12</v>
      </c>
      <c r="D128">
        <v>29</v>
      </c>
      <c r="E128" s="6">
        <v>44119</v>
      </c>
      <c r="F128" s="19">
        <v>112110</v>
      </c>
      <c r="G128" t="s">
        <v>24</v>
      </c>
      <c r="H128" t="s">
        <v>206</v>
      </c>
      <c r="I128" s="8">
        <f ca="1">(TODAY()-All_Staff[[#This Row],[Date Joined]])/365</f>
        <v>2.9123287671232876</v>
      </c>
      <c r="J128">
        <f ca="1">ROUNDUP(IF(All_Staff[[#This Row],[Tenure]]&gt;2,3%,2%)*All_Staff[[#This Row],[Salary]],0)</f>
        <v>3364</v>
      </c>
      <c r="K128">
        <f>_xlfn.XLOOKUP(All_Staff[[#This Row],[Rating]],Sheet1!$B$3:$B$7,Sheet1!$C$3:$C$7)</f>
        <v>2</v>
      </c>
      <c r="L128" s="8"/>
    </row>
    <row r="129" spans="1:12" x14ac:dyDescent="0.3">
      <c r="A129" t="s">
        <v>152</v>
      </c>
      <c r="B129" t="s">
        <v>8</v>
      </c>
      <c r="C129" t="s">
        <v>56</v>
      </c>
      <c r="D129">
        <v>27</v>
      </c>
      <c r="E129" s="6">
        <v>44061</v>
      </c>
      <c r="F129" s="19">
        <v>119110</v>
      </c>
      <c r="G129" t="s">
        <v>16</v>
      </c>
      <c r="H129" t="s">
        <v>206</v>
      </c>
      <c r="I129" s="8">
        <f ca="1">(TODAY()-All_Staff[[#This Row],[Date Joined]])/365</f>
        <v>3.0712328767123287</v>
      </c>
      <c r="J129">
        <f ca="1">ROUNDUP(IF(All_Staff[[#This Row],[Tenure]]&gt;2,3%,2%)*All_Staff[[#This Row],[Salary]],0)</f>
        <v>3574</v>
      </c>
      <c r="K129">
        <f>_xlfn.XLOOKUP(All_Staff[[#This Row],[Rating]],Sheet1!$B$3:$B$7,Sheet1!$C$3:$C$7)</f>
        <v>3</v>
      </c>
      <c r="L129" s="8"/>
    </row>
    <row r="130" spans="1:12" x14ac:dyDescent="0.3">
      <c r="A130" t="s">
        <v>150</v>
      </c>
      <c r="B130" t="s">
        <v>15</v>
      </c>
      <c r="C130" t="s">
        <v>19</v>
      </c>
      <c r="D130">
        <v>22</v>
      </c>
      <c r="E130" s="6">
        <v>44384</v>
      </c>
      <c r="F130" s="19">
        <v>112780</v>
      </c>
      <c r="G130" t="s">
        <v>13</v>
      </c>
      <c r="H130" t="s">
        <v>206</v>
      </c>
      <c r="I130" s="8">
        <f ca="1">(TODAY()-All_Staff[[#This Row],[Date Joined]])/365</f>
        <v>2.1863013698630138</v>
      </c>
      <c r="J130">
        <f ca="1">ROUNDUP(IF(All_Staff[[#This Row],[Tenure]]&gt;2,3%,2%)*All_Staff[[#This Row],[Salary]],0)</f>
        <v>3384</v>
      </c>
      <c r="K130">
        <f>_xlfn.XLOOKUP(All_Staff[[#This Row],[Rating]],Sheet1!$B$3:$B$7,Sheet1!$C$3:$C$7)</f>
        <v>4</v>
      </c>
      <c r="L130" s="8"/>
    </row>
    <row r="131" spans="1:12" x14ac:dyDescent="0.3">
      <c r="A131" t="s">
        <v>175</v>
      </c>
      <c r="B131" t="s">
        <v>8</v>
      </c>
      <c r="C131" t="s">
        <v>9</v>
      </c>
      <c r="D131">
        <v>36</v>
      </c>
      <c r="E131" s="6">
        <v>44023</v>
      </c>
      <c r="F131" s="19">
        <v>114890</v>
      </c>
      <c r="G131" t="s">
        <v>16</v>
      </c>
      <c r="H131" t="s">
        <v>206</v>
      </c>
      <c r="I131" s="8">
        <f ca="1">(TODAY()-All_Staff[[#This Row],[Date Joined]])/365</f>
        <v>3.1753424657534248</v>
      </c>
      <c r="J131">
        <f ca="1">ROUNDUP(IF(All_Staff[[#This Row],[Tenure]]&gt;2,3%,2%)*All_Staff[[#This Row],[Salary]],0)</f>
        <v>3447</v>
      </c>
      <c r="K131">
        <f>_xlfn.XLOOKUP(All_Staff[[#This Row],[Rating]],Sheet1!$B$3:$B$7,Sheet1!$C$3:$C$7)</f>
        <v>3</v>
      </c>
      <c r="L131" s="8"/>
    </row>
    <row r="132" spans="1:12" x14ac:dyDescent="0.3">
      <c r="A132" t="s">
        <v>146</v>
      </c>
      <c r="B132" t="s">
        <v>15</v>
      </c>
      <c r="C132" t="s">
        <v>21</v>
      </c>
      <c r="D132">
        <v>27</v>
      </c>
      <c r="E132" s="6">
        <v>44506</v>
      </c>
      <c r="F132" s="19">
        <v>48980</v>
      </c>
      <c r="G132" t="s">
        <v>16</v>
      </c>
      <c r="H132" t="s">
        <v>206</v>
      </c>
      <c r="I132" s="8">
        <f ca="1">(TODAY()-All_Staff[[#This Row],[Date Joined]])/365</f>
        <v>1.8520547945205479</v>
      </c>
      <c r="J132">
        <f ca="1">ROUNDUP(IF(All_Staff[[#This Row],[Tenure]]&gt;2,3%,2%)*All_Staff[[#This Row],[Salary]],0)</f>
        <v>980</v>
      </c>
      <c r="K132">
        <f>_xlfn.XLOOKUP(All_Staff[[#This Row],[Rating]],Sheet1!$B$3:$B$7,Sheet1!$C$3:$C$7)</f>
        <v>3</v>
      </c>
      <c r="L132" s="8"/>
    </row>
    <row r="133" spans="1:12" x14ac:dyDescent="0.3">
      <c r="A133" t="s">
        <v>170</v>
      </c>
      <c r="B133" t="s">
        <v>15</v>
      </c>
      <c r="C133" t="s">
        <v>56</v>
      </c>
      <c r="D133">
        <v>21</v>
      </c>
      <c r="E133" s="6">
        <v>44180</v>
      </c>
      <c r="F133" s="19">
        <v>75880</v>
      </c>
      <c r="G133" t="s">
        <v>16</v>
      </c>
      <c r="H133" t="s">
        <v>206</v>
      </c>
      <c r="I133" s="8">
        <f ca="1">(TODAY()-All_Staff[[#This Row],[Date Joined]])/365</f>
        <v>2.7452054794520548</v>
      </c>
      <c r="J133">
        <f ca="1">ROUNDUP(IF(All_Staff[[#This Row],[Tenure]]&gt;2,3%,2%)*All_Staff[[#This Row],[Salary]],0)</f>
        <v>2277</v>
      </c>
      <c r="K133">
        <f>_xlfn.XLOOKUP(All_Staff[[#This Row],[Rating]],Sheet1!$B$3:$B$7,Sheet1!$C$3:$C$7)</f>
        <v>3</v>
      </c>
      <c r="L133" s="8"/>
    </row>
    <row r="134" spans="1:12" x14ac:dyDescent="0.3">
      <c r="A134" t="s">
        <v>167</v>
      </c>
      <c r="B134" t="s">
        <v>8</v>
      </c>
      <c r="C134" t="s">
        <v>19</v>
      </c>
      <c r="D134">
        <v>28</v>
      </c>
      <c r="E134" s="6">
        <v>44296</v>
      </c>
      <c r="F134" s="19">
        <v>53240</v>
      </c>
      <c r="G134" t="s">
        <v>16</v>
      </c>
      <c r="H134" t="s">
        <v>206</v>
      </c>
      <c r="I134" s="8">
        <f ca="1">(TODAY()-All_Staff[[#This Row],[Date Joined]])/365</f>
        <v>2.4273972602739726</v>
      </c>
      <c r="J134">
        <f ca="1">ROUNDUP(IF(All_Staff[[#This Row],[Tenure]]&gt;2,3%,2%)*All_Staff[[#This Row],[Salary]],0)</f>
        <v>1598</v>
      </c>
      <c r="K134">
        <f>_xlfn.XLOOKUP(All_Staff[[#This Row],[Rating]],Sheet1!$B$3:$B$7,Sheet1!$C$3:$C$7)</f>
        <v>3</v>
      </c>
      <c r="L134" s="8"/>
    </row>
    <row r="135" spans="1:12" x14ac:dyDescent="0.3">
      <c r="A135" t="s">
        <v>122</v>
      </c>
      <c r="B135" t="s">
        <v>8</v>
      </c>
      <c r="C135" t="s">
        <v>21</v>
      </c>
      <c r="D135">
        <v>34</v>
      </c>
      <c r="E135" s="6">
        <v>44397</v>
      </c>
      <c r="F135" s="19">
        <v>85000</v>
      </c>
      <c r="G135" t="s">
        <v>16</v>
      </c>
      <c r="H135" t="s">
        <v>206</v>
      </c>
      <c r="I135" s="8">
        <f ca="1">(TODAY()-All_Staff[[#This Row],[Date Joined]])/365</f>
        <v>2.1506849315068495</v>
      </c>
      <c r="J135">
        <f ca="1">ROUNDUP(IF(All_Staff[[#This Row],[Tenure]]&gt;2,3%,2%)*All_Staff[[#This Row],[Salary]],0)</f>
        <v>2550</v>
      </c>
      <c r="K135">
        <f>_xlfn.XLOOKUP(All_Staff[[#This Row],[Rating]],Sheet1!$B$3:$B$7,Sheet1!$C$3:$C$7)</f>
        <v>3</v>
      </c>
      <c r="L135" s="8"/>
    </row>
    <row r="136" spans="1:12" x14ac:dyDescent="0.3">
      <c r="A136" t="s">
        <v>179</v>
      </c>
      <c r="B136" t="s">
        <v>8</v>
      </c>
      <c r="C136" t="s">
        <v>12</v>
      </c>
      <c r="D136">
        <v>21</v>
      </c>
      <c r="E136" s="6">
        <v>44619</v>
      </c>
      <c r="F136" s="19">
        <v>33920</v>
      </c>
      <c r="G136" t="s">
        <v>16</v>
      </c>
      <c r="H136" t="s">
        <v>206</v>
      </c>
      <c r="I136" s="8">
        <f ca="1">(TODAY()-All_Staff[[#This Row],[Date Joined]])/365</f>
        <v>1.5424657534246575</v>
      </c>
      <c r="J136">
        <f ca="1">ROUNDUP(IF(All_Staff[[#This Row],[Tenure]]&gt;2,3%,2%)*All_Staff[[#This Row],[Salary]],0)</f>
        <v>679</v>
      </c>
      <c r="K136">
        <f>_xlfn.XLOOKUP(All_Staff[[#This Row],[Rating]],Sheet1!$B$3:$B$7,Sheet1!$C$3:$C$7)</f>
        <v>3</v>
      </c>
      <c r="L136" s="8"/>
    </row>
    <row r="137" spans="1:12" x14ac:dyDescent="0.3">
      <c r="A137" t="s">
        <v>188</v>
      </c>
      <c r="B137" t="s">
        <v>8</v>
      </c>
      <c r="C137" t="s">
        <v>12</v>
      </c>
      <c r="D137">
        <v>33</v>
      </c>
      <c r="E137" s="6">
        <v>44253</v>
      </c>
      <c r="F137" s="19">
        <v>75280</v>
      </c>
      <c r="G137" t="s">
        <v>16</v>
      </c>
      <c r="H137" t="s">
        <v>206</v>
      </c>
      <c r="I137" s="8">
        <f ca="1">(TODAY()-All_Staff[[#This Row],[Date Joined]])/365</f>
        <v>2.5452054794520547</v>
      </c>
      <c r="J137">
        <f ca="1">ROUNDUP(IF(All_Staff[[#This Row],[Tenure]]&gt;2,3%,2%)*All_Staff[[#This Row],[Salary]],0)</f>
        <v>2259</v>
      </c>
      <c r="K137">
        <f>_xlfn.XLOOKUP(All_Staff[[#This Row],[Rating]],Sheet1!$B$3:$B$7,Sheet1!$C$3:$C$7)</f>
        <v>3</v>
      </c>
      <c r="L137" s="8"/>
    </row>
    <row r="138" spans="1:12" x14ac:dyDescent="0.3">
      <c r="A138" t="s">
        <v>130</v>
      </c>
      <c r="B138" t="s">
        <v>8</v>
      </c>
      <c r="C138" t="s">
        <v>21</v>
      </c>
      <c r="D138">
        <v>34</v>
      </c>
      <c r="E138" s="6">
        <v>44594</v>
      </c>
      <c r="F138" s="19">
        <v>58940</v>
      </c>
      <c r="G138" t="s">
        <v>16</v>
      </c>
      <c r="H138" t="s">
        <v>206</v>
      </c>
      <c r="I138" s="8">
        <f ca="1">(TODAY()-All_Staff[[#This Row],[Date Joined]])/365</f>
        <v>1.6109589041095891</v>
      </c>
      <c r="J138">
        <f ca="1">ROUNDUP(IF(All_Staff[[#This Row],[Tenure]]&gt;2,3%,2%)*All_Staff[[#This Row],[Salary]],0)</f>
        <v>1179</v>
      </c>
      <c r="K138">
        <f>_xlfn.XLOOKUP(All_Staff[[#This Row],[Rating]],Sheet1!$B$3:$B$7,Sheet1!$C$3:$C$7)</f>
        <v>3</v>
      </c>
      <c r="L138" s="8"/>
    </row>
    <row r="139" spans="1:12" x14ac:dyDescent="0.3">
      <c r="A139" t="s">
        <v>136</v>
      </c>
      <c r="B139" t="s">
        <v>8</v>
      </c>
      <c r="C139" t="s">
        <v>9</v>
      </c>
      <c r="D139">
        <v>28</v>
      </c>
      <c r="E139" s="6">
        <v>44425</v>
      </c>
      <c r="F139" s="19">
        <v>104770</v>
      </c>
      <c r="G139" t="s">
        <v>16</v>
      </c>
      <c r="H139" t="s">
        <v>206</v>
      </c>
      <c r="I139" s="8">
        <f ca="1">(TODAY()-All_Staff[[#This Row],[Date Joined]])/365</f>
        <v>2.0739726027397261</v>
      </c>
      <c r="J139">
        <f ca="1">ROUNDUP(IF(All_Staff[[#This Row],[Tenure]]&gt;2,3%,2%)*All_Staff[[#This Row],[Salary]],0)</f>
        <v>3144</v>
      </c>
      <c r="K139">
        <f>_xlfn.XLOOKUP(All_Staff[[#This Row],[Rating]],Sheet1!$B$3:$B$7,Sheet1!$C$3:$C$7)</f>
        <v>3</v>
      </c>
      <c r="L139" s="8"/>
    </row>
    <row r="140" spans="1:12" x14ac:dyDescent="0.3">
      <c r="A140" t="s">
        <v>125</v>
      </c>
      <c r="B140" t="s">
        <v>15</v>
      </c>
      <c r="C140" t="s">
        <v>9</v>
      </c>
      <c r="D140">
        <v>21</v>
      </c>
      <c r="E140" s="6">
        <v>44701</v>
      </c>
      <c r="F140" s="19">
        <v>57090</v>
      </c>
      <c r="G140" t="s">
        <v>16</v>
      </c>
      <c r="H140" t="s">
        <v>206</v>
      </c>
      <c r="I140" s="8">
        <f ca="1">(TODAY()-All_Staff[[#This Row],[Date Joined]])/365</f>
        <v>1.3178082191780822</v>
      </c>
      <c r="J140">
        <f ca="1">ROUNDUP(IF(All_Staff[[#This Row],[Tenure]]&gt;2,3%,2%)*All_Staff[[#This Row],[Salary]],0)</f>
        <v>1142</v>
      </c>
      <c r="K140">
        <f>_xlfn.XLOOKUP(All_Staff[[#This Row],[Rating]],Sheet1!$B$3:$B$7,Sheet1!$C$3:$C$7)</f>
        <v>3</v>
      </c>
      <c r="L140" s="8"/>
    </row>
    <row r="141" spans="1:12" x14ac:dyDescent="0.3">
      <c r="A141" t="s">
        <v>160</v>
      </c>
      <c r="B141" t="s">
        <v>15</v>
      </c>
      <c r="C141" t="s">
        <v>21</v>
      </c>
      <c r="D141">
        <v>27</v>
      </c>
      <c r="E141" s="6">
        <v>44174</v>
      </c>
      <c r="F141" s="19">
        <v>91650</v>
      </c>
      <c r="G141" t="s">
        <v>13</v>
      </c>
      <c r="H141" t="s">
        <v>206</v>
      </c>
      <c r="I141" s="8">
        <f ca="1">(TODAY()-All_Staff[[#This Row],[Date Joined]])/365</f>
        <v>2.7616438356164386</v>
      </c>
      <c r="J141">
        <f ca="1">ROUNDUP(IF(All_Staff[[#This Row],[Tenure]]&gt;2,3%,2%)*All_Staff[[#This Row],[Salary]],0)</f>
        <v>2750</v>
      </c>
      <c r="K141">
        <f>_xlfn.XLOOKUP(All_Staff[[#This Row],[Rating]],Sheet1!$B$3:$B$7,Sheet1!$C$3:$C$7)</f>
        <v>4</v>
      </c>
      <c r="L141" s="8"/>
    </row>
    <row r="142" spans="1:12" x14ac:dyDescent="0.3">
      <c r="A142" t="s">
        <v>183</v>
      </c>
      <c r="B142" t="s">
        <v>15</v>
      </c>
      <c r="C142" t="s">
        <v>21</v>
      </c>
      <c r="D142">
        <v>42</v>
      </c>
      <c r="E142" s="6">
        <v>44670</v>
      </c>
      <c r="F142" s="19">
        <v>70270</v>
      </c>
      <c r="G142" t="s">
        <v>24</v>
      </c>
      <c r="H142" t="s">
        <v>206</v>
      </c>
      <c r="I142" s="8">
        <f ca="1">(TODAY()-All_Staff[[#This Row],[Date Joined]])/365</f>
        <v>1.4027397260273973</v>
      </c>
      <c r="J142">
        <f ca="1">ROUNDUP(IF(All_Staff[[#This Row],[Tenure]]&gt;2,3%,2%)*All_Staff[[#This Row],[Salary]],0)</f>
        <v>1406</v>
      </c>
      <c r="K142">
        <f>_xlfn.XLOOKUP(All_Staff[[#This Row],[Rating]],Sheet1!$B$3:$B$7,Sheet1!$C$3:$C$7)</f>
        <v>2</v>
      </c>
      <c r="L142" s="8"/>
    </row>
    <row r="143" spans="1:12" x14ac:dyDescent="0.3">
      <c r="A143" t="s">
        <v>129</v>
      </c>
      <c r="B143" t="s">
        <v>8</v>
      </c>
      <c r="C143" t="s">
        <v>21</v>
      </c>
      <c r="D143">
        <v>28</v>
      </c>
      <c r="E143" s="6">
        <v>44124</v>
      </c>
      <c r="F143" s="19">
        <v>75970</v>
      </c>
      <c r="G143" t="s">
        <v>16</v>
      </c>
      <c r="H143" t="s">
        <v>206</v>
      </c>
      <c r="I143" s="8">
        <f ca="1">(TODAY()-All_Staff[[#This Row],[Date Joined]])/365</f>
        <v>2.8986301369863012</v>
      </c>
      <c r="J143">
        <f ca="1">ROUNDUP(IF(All_Staff[[#This Row],[Tenure]]&gt;2,3%,2%)*All_Staff[[#This Row],[Salary]],0)</f>
        <v>2280</v>
      </c>
      <c r="K143">
        <f>_xlfn.XLOOKUP(All_Staff[[#This Row],[Rating]],Sheet1!$B$3:$B$7,Sheet1!$C$3:$C$7)</f>
        <v>3</v>
      </c>
      <c r="L143" s="8"/>
    </row>
    <row r="144" spans="1:12" x14ac:dyDescent="0.3">
      <c r="A144" t="s">
        <v>112</v>
      </c>
      <c r="B144" t="s">
        <v>207</v>
      </c>
      <c r="C144" t="s">
        <v>12</v>
      </c>
      <c r="D144">
        <v>27</v>
      </c>
      <c r="E144" s="6">
        <v>44212</v>
      </c>
      <c r="F144" s="19">
        <v>90700</v>
      </c>
      <c r="G144" t="s">
        <v>13</v>
      </c>
      <c r="H144" t="s">
        <v>206</v>
      </c>
      <c r="I144" s="8">
        <f ca="1">(TODAY()-All_Staff[[#This Row],[Date Joined]])/365</f>
        <v>2.6575342465753424</v>
      </c>
      <c r="J144">
        <f ca="1">ROUNDUP(IF(All_Staff[[#This Row],[Tenure]]&gt;2,3%,2%)*All_Staff[[#This Row],[Salary]],0)</f>
        <v>2721</v>
      </c>
      <c r="K144">
        <f>_xlfn.XLOOKUP(All_Staff[[#This Row],[Rating]],Sheet1!$B$3:$B$7,Sheet1!$C$3:$C$7)</f>
        <v>4</v>
      </c>
      <c r="L144" s="8"/>
    </row>
    <row r="145" spans="1:12" x14ac:dyDescent="0.3">
      <c r="A145" t="s">
        <v>131</v>
      </c>
      <c r="B145" t="s">
        <v>15</v>
      </c>
      <c r="C145" t="s">
        <v>9</v>
      </c>
      <c r="D145">
        <v>30</v>
      </c>
      <c r="E145" s="6">
        <v>44607</v>
      </c>
      <c r="F145" s="19">
        <v>60570</v>
      </c>
      <c r="G145" t="s">
        <v>16</v>
      </c>
      <c r="H145" t="s">
        <v>206</v>
      </c>
      <c r="I145" s="8">
        <f ca="1">(TODAY()-All_Staff[[#This Row],[Date Joined]])/365</f>
        <v>1.5753424657534247</v>
      </c>
      <c r="J145">
        <f ca="1">ROUNDUP(IF(All_Staff[[#This Row],[Tenure]]&gt;2,3%,2%)*All_Staff[[#This Row],[Salary]],0)</f>
        <v>1212</v>
      </c>
      <c r="K145">
        <f>_xlfn.XLOOKUP(All_Staff[[#This Row],[Rating]],Sheet1!$B$3:$B$7,Sheet1!$C$3:$C$7)</f>
        <v>3</v>
      </c>
      <c r="L145" s="8"/>
    </row>
    <row r="146" spans="1:12" x14ac:dyDescent="0.3">
      <c r="A146" t="s">
        <v>134</v>
      </c>
      <c r="B146" t="s">
        <v>15</v>
      </c>
      <c r="C146" t="s">
        <v>9</v>
      </c>
      <c r="D146">
        <v>33</v>
      </c>
      <c r="E146" s="6">
        <v>44103</v>
      </c>
      <c r="F146" s="19">
        <v>115920</v>
      </c>
      <c r="G146" t="s">
        <v>16</v>
      </c>
      <c r="H146" t="s">
        <v>206</v>
      </c>
      <c r="I146" s="8">
        <f ca="1">(TODAY()-All_Staff[[#This Row],[Date Joined]])/365</f>
        <v>2.956164383561644</v>
      </c>
      <c r="J146">
        <f ca="1">ROUNDUP(IF(All_Staff[[#This Row],[Tenure]]&gt;2,3%,2%)*All_Staff[[#This Row],[Salary]],0)</f>
        <v>3478</v>
      </c>
      <c r="K146">
        <f>_xlfn.XLOOKUP(All_Staff[[#This Row],[Rating]],Sheet1!$B$3:$B$7,Sheet1!$C$3:$C$7)</f>
        <v>3</v>
      </c>
      <c r="L146" s="8"/>
    </row>
    <row r="147" spans="1:12" x14ac:dyDescent="0.3">
      <c r="A147" t="s">
        <v>186</v>
      </c>
      <c r="B147" t="s">
        <v>8</v>
      </c>
      <c r="C147" t="s">
        <v>21</v>
      </c>
      <c r="D147">
        <v>33</v>
      </c>
      <c r="E147" s="6">
        <v>44006</v>
      </c>
      <c r="F147" s="19">
        <v>65360</v>
      </c>
      <c r="G147" t="s">
        <v>16</v>
      </c>
      <c r="H147" t="s">
        <v>206</v>
      </c>
      <c r="I147" s="8">
        <f ca="1">(TODAY()-All_Staff[[#This Row],[Date Joined]])/365</f>
        <v>3.2219178082191782</v>
      </c>
      <c r="J147">
        <f ca="1">ROUNDUP(IF(All_Staff[[#This Row],[Tenure]]&gt;2,3%,2%)*All_Staff[[#This Row],[Salary]],0)</f>
        <v>1961</v>
      </c>
      <c r="K147">
        <f>_xlfn.XLOOKUP(All_Staff[[#This Row],[Rating]],Sheet1!$B$3:$B$7,Sheet1!$C$3:$C$7)</f>
        <v>3</v>
      </c>
      <c r="L147" s="8"/>
    </row>
    <row r="148" spans="1:12" x14ac:dyDescent="0.3">
      <c r="A148" t="s">
        <v>116</v>
      </c>
      <c r="B148" t="s">
        <v>207</v>
      </c>
      <c r="C148" t="s">
        <v>21</v>
      </c>
      <c r="D148">
        <v>30</v>
      </c>
      <c r="E148" s="6">
        <v>44535</v>
      </c>
      <c r="F148" s="19">
        <v>64000</v>
      </c>
      <c r="G148" t="s">
        <v>16</v>
      </c>
      <c r="H148" t="s">
        <v>206</v>
      </c>
      <c r="I148" s="8">
        <f ca="1">(TODAY()-All_Staff[[#This Row],[Date Joined]])/365</f>
        <v>1.7726027397260273</v>
      </c>
      <c r="J148">
        <f ca="1">ROUNDUP(IF(All_Staff[[#This Row],[Tenure]]&gt;2,3%,2%)*All_Staff[[#This Row],[Salary]],0)</f>
        <v>1280</v>
      </c>
      <c r="K148">
        <f>_xlfn.XLOOKUP(All_Staff[[#This Row],[Rating]],Sheet1!$B$3:$B$7,Sheet1!$C$3:$C$7)</f>
        <v>3</v>
      </c>
      <c r="L148" s="8"/>
    </row>
    <row r="149" spans="1:12" x14ac:dyDescent="0.3">
      <c r="A149" t="s">
        <v>195</v>
      </c>
      <c r="B149" t="s">
        <v>8</v>
      </c>
      <c r="C149" t="s">
        <v>21</v>
      </c>
      <c r="D149">
        <v>34</v>
      </c>
      <c r="E149" s="6">
        <v>44383</v>
      </c>
      <c r="F149" s="19">
        <v>92450</v>
      </c>
      <c r="G149" t="s">
        <v>16</v>
      </c>
      <c r="H149" t="s">
        <v>206</v>
      </c>
      <c r="I149" s="8">
        <f ca="1">(TODAY()-All_Staff[[#This Row],[Date Joined]])/365</f>
        <v>2.1890410958904107</v>
      </c>
      <c r="J149">
        <f ca="1">ROUNDUP(IF(All_Staff[[#This Row],[Tenure]]&gt;2,3%,2%)*All_Staff[[#This Row],[Salary]],0)</f>
        <v>2774</v>
      </c>
      <c r="K149">
        <f>_xlfn.XLOOKUP(All_Staff[[#This Row],[Rating]],Sheet1!$B$3:$B$7,Sheet1!$C$3:$C$7)</f>
        <v>3</v>
      </c>
      <c r="L149" s="8"/>
    </row>
    <row r="150" spans="1:12" x14ac:dyDescent="0.3">
      <c r="A150" t="s">
        <v>113</v>
      </c>
      <c r="B150" t="s">
        <v>15</v>
      </c>
      <c r="C150" t="s">
        <v>12</v>
      </c>
      <c r="D150">
        <v>31</v>
      </c>
      <c r="E150" s="6">
        <v>44450</v>
      </c>
      <c r="F150" s="19">
        <v>48950</v>
      </c>
      <c r="G150" t="s">
        <v>16</v>
      </c>
      <c r="H150" t="s">
        <v>206</v>
      </c>
      <c r="I150" s="8">
        <f ca="1">(TODAY()-All_Staff[[#This Row],[Date Joined]])/365</f>
        <v>2.0054794520547947</v>
      </c>
      <c r="J150">
        <f ca="1">ROUNDUP(IF(All_Staff[[#This Row],[Tenure]]&gt;2,3%,2%)*All_Staff[[#This Row],[Salary]],0)</f>
        <v>1469</v>
      </c>
      <c r="K150">
        <f>_xlfn.XLOOKUP(All_Staff[[#This Row],[Rating]],Sheet1!$B$3:$B$7,Sheet1!$C$3:$C$7)</f>
        <v>3</v>
      </c>
      <c r="L150" s="8"/>
    </row>
    <row r="151" spans="1:12" x14ac:dyDescent="0.3">
      <c r="A151" t="s">
        <v>185</v>
      </c>
      <c r="B151" t="s">
        <v>8</v>
      </c>
      <c r="C151" t="s">
        <v>12</v>
      </c>
      <c r="D151">
        <v>27</v>
      </c>
      <c r="E151" s="6">
        <v>44625</v>
      </c>
      <c r="F151" s="19">
        <v>83750</v>
      </c>
      <c r="G151" t="s">
        <v>16</v>
      </c>
      <c r="H151" t="s">
        <v>206</v>
      </c>
      <c r="I151" s="8">
        <f ca="1">(TODAY()-All_Staff[[#This Row],[Date Joined]])/365</f>
        <v>1.526027397260274</v>
      </c>
      <c r="J151">
        <f ca="1">ROUNDUP(IF(All_Staff[[#This Row],[Tenure]]&gt;2,3%,2%)*All_Staff[[#This Row],[Salary]],0)</f>
        <v>1675</v>
      </c>
      <c r="K151">
        <f>_xlfn.XLOOKUP(All_Staff[[#This Row],[Rating]],Sheet1!$B$3:$B$7,Sheet1!$C$3:$C$7)</f>
        <v>3</v>
      </c>
      <c r="L151" s="8"/>
    </row>
    <row r="152" spans="1:12" x14ac:dyDescent="0.3">
      <c r="A152" t="s">
        <v>166</v>
      </c>
      <c r="B152" t="s">
        <v>8</v>
      </c>
      <c r="C152" t="s">
        <v>12</v>
      </c>
      <c r="D152">
        <v>40</v>
      </c>
      <c r="E152" s="6">
        <v>44276</v>
      </c>
      <c r="F152" s="19">
        <v>87620</v>
      </c>
      <c r="G152" t="s">
        <v>16</v>
      </c>
      <c r="H152" t="s">
        <v>206</v>
      </c>
      <c r="I152" s="8">
        <f ca="1">(TODAY()-All_Staff[[#This Row],[Date Joined]])/365</f>
        <v>2.4821917808219176</v>
      </c>
      <c r="J152">
        <f ca="1">ROUNDUP(IF(All_Staff[[#This Row],[Tenure]]&gt;2,3%,2%)*All_Staff[[#This Row],[Salary]],0)</f>
        <v>2629</v>
      </c>
      <c r="K152">
        <f>_xlfn.XLOOKUP(All_Staff[[#This Row],[Rating]],Sheet1!$B$3:$B$7,Sheet1!$C$3:$C$7)</f>
        <v>3</v>
      </c>
      <c r="L152" s="8"/>
    </row>
    <row r="153" spans="1:12" x14ac:dyDescent="0.3">
      <c r="A153" t="s">
        <v>184</v>
      </c>
      <c r="B153" t="s">
        <v>8</v>
      </c>
      <c r="C153" t="s">
        <v>19</v>
      </c>
      <c r="D153">
        <v>20</v>
      </c>
      <c r="E153" s="6">
        <v>44476</v>
      </c>
      <c r="F153" s="19">
        <v>68900</v>
      </c>
      <c r="G153" t="s">
        <v>24</v>
      </c>
      <c r="H153" t="s">
        <v>206</v>
      </c>
      <c r="I153" s="8">
        <f ca="1">(TODAY()-All_Staff[[#This Row],[Date Joined]])/365</f>
        <v>1.9342465753424658</v>
      </c>
      <c r="J153">
        <f ca="1">ROUNDUP(IF(All_Staff[[#This Row],[Tenure]]&gt;2,3%,2%)*All_Staff[[#This Row],[Salary]],0)</f>
        <v>1378</v>
      </c>
      <c r="K153">
        <f>_xlfn.XLOOKUP(All_Staff[[#This Row],[Rating]],Sheet1!$B$3:$B$7,Sheet1!$C$3:$C$7)</f>
        <v>2</v>
      </c>
      <c r="L153" s="8"/>
    </row>
    <row r="154" spans="1:12" x14ac:dyDescent="0.3">
      <c r="A154" t="s">
        <v>157</v>
      </c>
      <c r="B154" t="s">
        <v>15</v>
      </c>
      <c r="C154" t="s">
        <v>19</v>
      </c>
      <c r="D154">
        <v>32</v>
      </c>
      <c r="E154" s="6">
        <v>44403</v>
      </c>
      <c r="F154" s="19">
        <v>53540</v>
      </c>
      <c r="G154" t="s">
        <v>16</v>
      </c>
      <c r="H154" t="s">
        <v>206</v>
      </c>
      <c r="I154" s="8">
        <f ca="1">(TODAY()-All_Staff[[#This Row],[Date Joined]])/365</f>
        <v>2.1342465753424658</v>
      </c>
      <c r="J154">
        <f ca="1">ROUNDUP(IF(All_Staff[[#This Row],[Tenure]]&gt;2,3%,2%)*All_Staff[[#This Row],[Salary]],0)</f>
        <v>1607</v>
      </c>
      <c r="K154">
        <f>_xlfn.XLOOKUP(All_Staff[[#This Row],[Rating]],Sheet1!$B$3:$B$7,Sheet1!$C$3:$C$7)</f>
        <v>3</v>
      </c>
      <c r="L154" s="8"/>
    </row>
    <row r="155" spans="1:12" x14ac:dyDescent="0.3">
      <c r="A155" t="s">
        <v>172</v>
      </c>
      <c r="B155" t="s">
        <v>15</v>
      </c>
      <c r="C155" t="s">
        <v>19</v>
      </c>
      <c r="D155">
        <v>28</v>
      </c>
      <c r="E155" s="6">
        <v>44758</v>
      </c>
      <c r="F155" s="19">
        <v>43510</v>
      </c>
      <c r="G155" t="s">
        <v>42</v>
      </c>
      <c r="H155" t="s">
        <v>206</v>
      </c>
      <c r="I155" s="8">
        <f ca="1">(TODAY()-All_Staff[[#This Row],[Date Joined]])/365</f>
        <v>1.1616438356164382</v>
      </c>
      <c r="J155">
        <f ca="1">ROUNDUP(IF(All_Staff[[#This Row],[Tenure]]&gt;2,3%,2%)*All_Staff[[#This Row],[Salary]],0)</f>
        <v>871</v>
      </c>
      <c r="K155">
        <f>_xlfn.XLOOKUP(All_Staff[[#This Row],[Rating]],Sheet1!$B$3:$B$7,Sheet1!$C$3:$C$7)</f>
        <v>1</v>
      </c>
      <c r="L155" s="8"/>
    </row>
    <row r="156" spans="1:12" x14ac:dyDescent="0.3">
      <c r="A156" t="s">
        <v>127</v>
      </c>
      <c r="B156" t="s">
        <v>8</v>
      </c>
      <c r="C156" t="s">
        <v>19</v>
      </c>
      <c r="D156">
        <v>38</v>
      </c>
      <c r="E156" s="6">
        <v>44316</v>
      </c>
      <c r="F156" s="19">
        <v>109160</v>
      </c>
      <c r="G156" t="s">
        <v>10</v>
      </c>
      <c r="H156" t="s">
        <v>206</v>
      </c>
      <c r="I156" s="8">
        <f ca="1">(TODAY()-All_Staff[[#This Row],[Date Joined]])/365</f>
        <v>2.3726027397260272</v>
      </c>
      <c r="J156">
        <f ca="1">ROUNDUP(IF(All_Staff[[#This Row],[Tenure]]&gt;2,3%,2%)*All_Staff[[#This Row],[Salary]],0)</f>
        <v>3275</v>
      </c>
      <c r="K156">
        <f>_xlfn.XLOOKUP(All_Staff[[#This Row],[Rating]],Sheet1!$B$3:$B$7,Sheet1!$C$3:$C$7)</f>
        <v>5</v>
      </c>
      <c r="L156" s="8"/>
    </row>
    <row r="157" spans="1:12" x14ac:dyDescent="0.3">
      <c r="A157" t="s">
        <v>198</v>
      </c>
      <c r="B157" t="s">
        <v>15</v>
      </c>
      <c r="C157" t="s">
        <v>9</v>
      </c>
      <c r="D157">
        <v>40</v>
      </c>
      <c r="E157" s="6">
        <v>44204</v>
      </c>
      <c r="F157" s="19">
        <v>99750</v>
      </c>
      <c r="G157" t="s">
        <v>16</v>
      </c>
      <c r="H157" t="s">
        <v>206</v>
      </c>
      <c r="I157" s="8">
        <f ca="1">(TODAY()-All_Staff[[#This Row],[Date Joined]])/365</f>
        <v>2.6794520547945204</v>
      </c>
      <c r="J157">
        <f ca="1">ROUNDUP(IF(All_Staff[[#This Row],[Tenure]]&gt;2,3%,2%)*All_Staff[[#This Row],[Salary]],0)</f>
        <v>2993</v>
      </c>
      <c r="K157">
        <f>_xlfn.XLOOKUP(All_Staff[[#This Row],[Rating]],Sheet1!$B$3:$B$7,Sheet1!$C$3:$C$7)</f>
        <v>3</v>
      </c>
      <c r="L157" s="8"/>
    </row>
    <row r="158" spans="1:12" x14ac:dyDescent="0.3">
      <c r="A158" t="s">
        <v>124</v>
      </c>
      <c r="B158" t="s">
        <v>8</v>
      </c>
      <c r="C158" t="s">
        <v>12</v>
      </c>
      <c r="D158">
        <v>31</v>
      </c>
      <c r="E158" s="6">
        <v>44084</v>
      </c>
      <c r="F158" s="19">
        <v>41980</v>
      </c>
      <c r="G158" t="s">
        <v>16</v>
      </c>
      <c r="H158" t="s">
        <v>206</v>
      </c>
      <c r="I158" s="8">
        <f ca="1">(TODAY()-All_Staff[[#This Row],[Date Joined]])/365</f>
        <v>3.0082191780821916</v>
      </c>
      <c r="J158">
        <f ca="1">ROUNDUP(IF(All_Staff[[#This Row],[Tenure]]&gt;2,3%,2%)*All_Staff[[#This Row],[Salary]],0)</f>
        <v>1260</v>
      </c>
      <c r="K158">
        <f>_xlfn.XLOOKUP(All_Staff[[#This Row],[Rating]],Sheet1!$B$3:$B$7,Sheet1!$C$3:$C$7)</f>
        <v>3</v>
      </c>
      <c r="L158" s="8"/>
    </row>
    <row r="159" spans="1:12" x14ac:dyDescent="0.3">
      <c r="A159" t="s">
        <v>187</v>
      </c>
      <c r="B159" t="s">
        <v>15</v>
      </c>
      <c r="C159" t="s">
        <v>21</v>
      </c>
      <c r="D159">
        <v>36</v>
      </c>
      <c r="E159" s="6">
        <v>44272</v>
      </c>
      <c r="F159" s="19">
        <v>71380</v>
      </c>
      <c r="G159" t="s">
        <v>16</v>
      </c>
      <c r="H159" t="s">
        <v>206</v>
      </c>
      <c r="I159" s="8">
        <f ca="1">(TODAY()-All_Staff[[#This Row],[Date Joined]])/365</f>
        <v>2.493150684931507</v>
      </c>
      <c r="J159">
        <f ca="1">ROUNDUP(IF(All_Staff[[#This Row],[Tenure]]&gt;2,3%,2%)*All_Staff[[#This Row],[Salary]],0)</f>
        <v>2142</v>
      </c>
      <c r="K159">
        <f>_xlfn.XLOOKUP(All_Staff[[#This Row],[Rating]],Sheet1!$B$3:$B$7,Sheet1!$C$3:$C$7)</f>
        <v>3</v>
      </c>
      <c r="L159" s="8"/>
    </row>
    <row r="160" spans="1:12" x14ac:dyDescent="0.3">
      <c r="A160" t="s">
        <v>191</v>
      </c>
      <c r="B160" t="s">
        <v>15</v>
      </c>
      <c r="C160" t="s">
        <v>9</v>
      </c>
      <c r="D160">
        <v>27</v>
      </c>
      <c r="E160" s="6">
        <v>44547</v>
      </c>
      <c r="F160" s="19">
        <v>113280</v>
      </c>
      <c r="G160" t="s">
        <v>42</v>
      </c>
      <c r="H160" t="s">
        <v>206</v>
      </c>
      <c r="I160" s="8">
        <f ca="1">(TODAY()-All_Staff[[#This Row],[Date Joined]])/365</f>
        <v>1.7397260273972603</v>
      </c>
      <c r="J160">
        <f ca="1">ROUNDUP(IF(All_Staff[[#This Row],[Tenure]]&gt;2,3%,2%)*All_Staff[[#This Row],[Salary]],0)</f>
        <v>2266</v>
      </c>
      <c r="K160">
        <f>_xlfn.XLOOKUP(All_Staff[[#This Row],[Rating]],Sheet1!$B$3:$B$7,Sheet1!$C$3:$C$7)</f>
        <v>1</v>
      </c>
      <c r="L160" s="8"/>
    </row>
    <row r="161" spans="1:12" x14ac:dyDescent="0.3">
      <c r="A161" t="s">
        <v>181</v>
      </c>
      <c r="B161" t="s">
        <v>8</v>
      </c>
      <c r="C161" t="s">
        <v>21</v>
      </c>
      <c r="D161">
        <v>33</v>
      </c>
      <c r="E161" s="6">
        <v>44747</v>
      </c>
      <c r="F161" s="19">
        <v>86570</v>
      </c>
      <c r="G161" t="s">
        <v>16</v>
      </c>
      <c r="H161" t="s">
        <v>206</v>
      </c>
      <c r="I161" s="8">
        <f ca="1">(TODAY()-All_Staff[[#This Row],[Date Joined]])/365</f>
        <v>1.1917808219178083</v>
      </c>
      <c r="J161">
        <f ca="1">ROUNDUP(IF(All_Staff[[#This Row],[Tenure]]&gt;2,3%,2%)*All_Staff[[#This Row],[Salary]],0)</f>
        <v>1732</v>
      </c>
      <c r="K161">
        <f>_xlfn.XLOOKUP(All_Staff[[#This Row],[Rating]],Sheet1!$B$3:$B$7,Sheet1!$C$3:$C$7)</f>
        <v>3</v>
      </c>
      <c r="L161" s="8"/>
    </row>
    <row r="162" spans="1:12" x14ac:dyDescent="0.3">
      <c r="A162" t="s">
        <v>139</v>
      </c>
      <c r="B162" t="s">
        <v>15</v>
      </c>
      <c r="C162" t="s">
        <v>9</v>
      </c>
      <c r="D162">
        <v>26</v>
      </c>
      <c r="E162" s="6">
        <v>44350</v>
      </c>
      <c r="F162" s="19">
        <v>53540</v>
      </c>
      <c r="G162" t="s">
        <v>16</v>
      </c>
      <c r="H162" t="s">
        <v>206</v>
      </c>
      <c r="I162" s="8">
        <f ca="1">(TODAY()-All_Staff[[#This Row],[Date Joined]])/365</f>
        <v>2.2794520547945205</v>
      </c>
      <c r="J162">
        <f ca="1">ROUNDUP(IF(All_Staff[[#This Row],[Tenure]]&gt;2,3%,2%)*All_Staff[[#This Row],[Salary]],0)</f>
        <v>1607</v>
      </c>
      <c r="K162">
        <f>_xlfn.XLOOKUP(All_Staff[[#This Row],[Rating]],Sheet1!$B$3:$B$7,Sheet1!$C$3:$C$7)</f>
        <v>3</v>
      </c>
      <c r="L162" s="8"/>
    </row>
    <row r="163" spans="1:12" x14ac:dyDescent="0.3">
      <c r="A163" t="s">
        <v>190</v>
      </c>
      <c r="B163" t="s">
        <v>15</v>
      </c>
      <c r="C163" t="s">
        <v>12</v>
      </c>
      <c r="D163">
        <v>37</v>
      </c>
      <c r="E163" s="6">
        <v>44640</v>
      </c>
      <c r="F163" s="19">
        <v>69070</v>
      </c>
      <c r="G163" t="s">
        <v>16</v>
      </c>
      <c r="H163" t="s">
        <v>206</v>
      </c>
      <c r="I163" s="8">
        <f ca="1">(TODAY()-All_Staff[[#This Row],[Date Joined]])/365</f>
        <v>1.484931506849315</v>
      </c>
      <c r="J163">
        <f ca="1">ROUNDUP(IF(All_Staff[[#This Row],[Tenure]]&gt;2,3%,2%)*All_Staff[[#This Row],[Salary]],0)</f>
        <v>1382</v>
      </c>
      <c r="K163">
        <f>_xlfn.XLOOKUP(All_Staff[[#This Row],[Rating]],Sheet1!$B$3:$B$7,Sheet1!$C$3:$C$7)</f>
        <v>3</v>
      </c>
      <c r="L163" s="8"/>
    </row>
    <row r="164" spans="1:12" x14ac:dyDescent="0.3">
      <c r="A164" t="s">
        <v>121</v>
      </c>
      <c r="B164" t="s">
        <v>8</v>
      </c>
      <c r="C164" t="s">
        <v>21</v>
      </c>
      <c r="D164">
        <v>30</v>
      </c>
      <c r="E164" s="6">
        <v>44328</v>
      </c>
      <c r="F164" s="19">
        <v>67910</v>
      </c>
      <c r="G164" t="s">
        <v>24</v>
      </c>
      <c r="H164" t="s">
        <v>206</v>
      </c>
      <c r="I164" s="8">
        <f ca="1">(TODAY()-All_Staff[[#This Row],[Date Joined]])/365</f>
        <v>2.3397260273972602</v>
      </c>
      <c r="J164">
        <f ca="1">ROUNDUP(IF(All_Staff[[#This Row],[Tenure]]&gt;2,3%,2%)*All_Staff[[#This Row],[Salary]],0)</f>
        <v>2038</v>
      </c>
      <c r="K164">
        <f>_xlfn.XLOOKUP(All_Staff[[#This Row],[Rating]],Sheet1!$B$3:$B$7,Sheet1!$C$3:$C$7)</f>
        <v>2</v>
      </c>
      <c r="L164" s="8"/>
    </row>
    <row r="165" spans="1:12" x14ac:dyDescent="0.3">
      <c r="A165" t="s">
        <v>119</v>
      </c>
      <c r="B165" t="s">
        <v>15</v>
      </c>
      <c r="C165" t="s">
        <v>12</v>
      </c>
      <c r="D165">
        <v>30</v>
      </c>
      <c r="E165" s="6">
        <v>44214</v>
      </c>
      <c r="F165" s="19">
        <v>69120</v>
      </c>
      <c r="G165" t="s">
        <v>16</v>
      </c>
      <c r="H165" t="s">
        <v>206</v>
      </c>
      <c r="I165" s="8">
        <f ca="1">(TODAY()-All_Staff[[#This Row],[Date Joined]])/365</f>
        <v>2.6520547945205482</v>
      </c>
      <c r="J165">
        <f ca="1">ROUNDUP(IF(All_Staff[[#This Row],[Tenure]]&gt;2,3%,2%)*All_Staff[[#This Row],[Salary]],0)</f>
        <v>2074</v>
      </c>
      <c r="K165">
        <f>_xlfn.XLOOKUP(All_Staff[[#This Row],[Rating]],Sheet1!$B$3:$B$7,Sheet1!$C$3:$C$7)</f>
        <v>3</v>
      </c>
      <c r="L165" s="8"/>
    </row>
    <row r="166" spans="1:12" x14ac:dyDescent="0.3">
      <c r="A166" t="s">
        <v>132</v>
      </c>
      <c r="B166" t="s">
        <v>8</v>
      </c>
      <c r="C166" t="s">
        <v>21</v>
      </c>
      <c r="D166">
        <v>34</v>
      </c>
      <c r="E166" s="6">
        <v>44550</v>
      </c>
      <c r="F166" s="19">
        <v>60130</v>
      </c>
      <c r="G166" t="s">
        <v>16</v>
      </c>
      <c r="H166" t="s">
        <v>206</v>
      </c>
      <c r="I166" s="8">
        <f ca="1">(TODAY()-All_Staff[[#This Row],[Date Joined]])/365</f>
        <v>1.7315068493150685</v>
      </c>
      <c r="J166">
        <f ca="1">ROUNDUP(IF(All_Staff[[#This Row],[Tenure]]&gt;2,3%,2%)*All_Staff[[#This Row],[Salary]],0)</f>
        <v>1203</v>
      </c>
      <c r="K166">
        <f>_xlfn.XLOOKUP(All_Staff[[#This Row],[Rating]],Sheet1!$B$3:$B$7,Sheet1!$C$3:$C$7)</f>
        <v>3</v>
      </c>
      <c r="L166" s="8"/>
    </row>
    <row r="167" spans="1:12" x14ac:dyDescent="0.3">
      <c r="A167" t="s">
        <v>161</v>
      </c>
      <c r="B167" t="s">
        <v>15</v>
      </c>
      <c r="C167" t="s">
        <v>9</v>
      </c>
      <c r="D167">
        <v>23</v>
      </c>
      <c r="E167" s="6">
        <v>44378</v>
      </c>
      <c r="F167" s="19">
        <v>106460</v>
      </c>
      <c r="G167" t="s">
        <v>16</v>
      </c>
      <c r="H167" t="s">
        <v>206</v>
      </c>
      <c r="I167" s="8">
        <f ca="1">(TODAY()-All_Staff[[#This Row],[Date Joined]])/365</f>
        <v>2.2027397260273971</v>
      </c>
      <c r="J167">
        <f ca="1">ROUNDUP(IF(All_Staff[[#This Row],[Tenure]]&gt;2,3%,2%)*All_Staff[[#This Row],[Salary]],0)</f>
        <v>3194</v>
      </c>
      <c r="K167">
        <f>_xlfn.XLOOKUP(All_Staff[[#This Row],[Rating]],Sheet1!$B$3:$B$7,Sheet1!$C$3:$C$7)</f>
        <v>3</v>
      </c>
      <c r="L167" s="8"/>
    </row>
    <row r="168" spans="1:12" x14ac:dyDescent="0.3">
      <c r="A168" t="s">
        <v>148</v>
      </c>
      <c r="B168" t="s">
        <v>8</v>
      </c>
      <c r="C168" t="s">
        <v>56</v>
      </c>
      <c r="D168">
        <v>37</v>
      </c>
      <c r="E168" s="6">
        <v>44389</v>
      </c>
      <c r="F168" s="19">
        <v>118100</v>
      </c>
      <c r="G168" t="s">
        <v>16</v>
      </c>
      <c r="H168" t="s">
        <v>206</v>
      </c>
      <c r="I168" s="8">
        <f ca="1">(TODAY()-All_Staff[[#This Row],[Date Joined]])/365</f>
        <v>2.1726027397260275</v>
      </c>
      <c r="J168">
        <f ca="1">ROUNDUP(IF(All_Staff[[#This Row],[Tenure]]&gt;2,3%,2%)*All_Staff[[#This Row],[Salary]],0)</f>
        <v>3543</v>
      </c>
      <c r="K168">
        <f>_xlfn.XLOOKUP(All_Staff[[#This Row],[Rating]],Sheet1!$B$3:$B$7,Sheet1!$C$3:$C$7)</f>
        <v>3</v>
      </c>
      <c r="L168" s="8"/>
    </row>
    <row r="169" spans="1:12" x14ac:dyDescent="0.3">
      <c r="A169" t="s">
        <v>164</v>
      </c>
      <c r="B169" t="s">
        <v>8</v>
      </c>
      <c r="C169" t="s">
        <v>9</v>
      </c>
      <c r="D169">
        <v>36</v>
      </c>
      <c r="E169" s="6">
        <v>44468</v>
      </c>
      <c r="F169" s="19">
        <v>78390</v>
      </c>
      <c r="G169" t="s">
        <v>16</v>
      </c>
      <c r="H169" t="s">
        <v>206</v>
      </c>
      <c r="I169" s="8">
        <f ca="1">(TODAY()-All_Staff[[#This Row],[Date Joined]])/365</f>
        <v>1.9561643835616438</v>
      </c>
      <c r="J169">
        <f ca="1">ROUNDUP(IF(All_Staff[[#This Row],[Tenure]]&gt;2,3%,2%)*All_Staff[[#This Row],[Salary]],0)</f>
        <v>1568</v>
      </c>
      <c r="K169">
        <f>_xlfn.XLOOKUP(All_Staff[[#This Row],[Rating]],Sheet1!$B$3:$B$7,Sheet1!$C$3:$C$7)</f>
        <v>3</v>
      </c>
      <c r="L169" s="8"/>
    </row>
    <row r="170" spans="1:12" x14ac:dyDescent="0.3">
      <c r="A170" t="s">
        <v>147</v>
      </c>
      <c r="B170" t="s">
        <v>8</v>
      </c>
      <c r="C170" t="s">
        <v>9</v>
      </c>
      <c r="D170">
        <v>30</v>
      </c>
      <c r="E170" s="6">
        <v>44789</v>
      </c>
      <c r="F170" s="19">
        <v>114180</v>
      </c>
      <c r="G170" t="s">
        <v>16</v>
      </c>
      <c r="H170" t="s">
        <v>206</v>
      </c>
      <c r="I170" s="8">
        <f ca="1">(TODAY()-All_Staff[[#This Row],[Date Joined]])/365</f>
        <v>1.0767123287671232</v>
      </c>
      <c r="J170">
        <f ca="1">ROUNDUP(IF(All_Staff[[#This Row],[Tenure]]&gt;2,3%,2%)*All_Staff[[#This Row],[Salary]],0)</f>
        <v>2284</v>
      </c>
      <c r="K170">
        <f>_xlfn.XLOOKUP(All_Staff[[#This Row],[Rating]],Sheet1!$B$3:$B$7,Sheet1!$C$3:$C$7)</f>
        <v>3</v>
      </c>
      <c r="L170" s="8"/>
    </row>
    <row r="171" spans="1:12" x14ac:dyDescent="0.3">
      <c r="A171" t="s">
        <v>189</v>
      </c>
      <c r="B171" t="s">
        <v>8</v>
      </c>
      <c r="C171" t="s">
        <v>9</v>
      </c>
      <c r="D171">
        <v>28</v>
      </c>
      <c r="E171" s="6">
        <v>44590</v>
      </c>
      <c r="F171" s="19">
        <v>104120</v>
      </c>
      <c r="G171" t="s">
        <v>16</v>
      </c>
      <c r="H171" t="s">
        <v>206</v>
      </c>
      <c r="I171" s="8">
        <f ca="1">(TODAY()-All_Staff[[#This Row],[Date Joined]])/365</f>
        <v>1.6219178082191781</v>
      </c>
      <c r="J171">
        <f ca="1">ROUNDUP(IF(All_Staff[[#This Row],[Tenure]]&gt;2,3%,2%)*All_Staff[[#This Row],[Salary]],0)</f>
        <v>2083</v>
      </c>
      <c r="K171">
        <f>_xlfn.XLOOKUP(All_Staff[[#This Row],[Rating]],Sheet1!$B$3:$B$7,Sheet1!$C$3:$C$7)</f>
        <v>3</v>
      </c>
      <c r="L171" s="8"/>
    </row>
    <row r="172" spans="1:12" x14ac:dyDescent="0.3">
      <c r="A172" t="s">
        <v>138</v>
      </c>
      <c r="B172" t="s">
        <v>15</v>
      </c>
      <c r="C172" t="s">
        <v>9</v>
      </c>
      <c r="D172">
        <v>30</v>
      </c>
      <c r="E172" s="6">
        <v>44640</v>
      </c>
      <c r="F172" s="19">
        <v>67950</v>
      </c>
      <c r="G172" t="s">
        <v>16</v>
      </c>
      <c r="H172" t="s">
        <v>206</v>
      </c>
      <c r="I172" s="8">
        <f ca="1">(TODAY()-All_Staff[[#This Row],[Date Joined]])/365</f>
        <v>1.484931506849315</v>
      </c>
      <c r="J172">
        <f ca="1">ROUNDUP(IF(All_Staff[[#This Row],[Tenure]]&gt;2,3%,2%)*All_Staff[[#This Row],[Salary]],0)</f>
        <v>1359</v>
      </c>
      <c r="K172">
        <f>_xlfn.XLOOKUP(All_Staff[[#This Row],[Rating]],Sheet1!$B$3:$B$7,Sheet1!$C$3:$C$7)</f>
        <v>3</v>
      </c>
      <c r="L172" s="8"/>
    </row>
    <row r="173" spans="1:12" x14ac:dyDescent="0.3">
      <c r="A173" t="s">
        <v>137</v>
      </c>
      <c r="B173" t="s">
        <v>8</v>
      </c>
      <c r="C173" t="s">
        <v>12</v>
      </c>
      <c r="D173">
        <v>29</v>
      </c>
      <c r="E173" s="6">
        <v>43962</v>
      </c>
      <c r="F173" s="19">
        <v>34980</v>
      </c>
      <c r="G173" t="s">
        <v>16</v>
      </c>
      <c r="H173" t="s">
        <v>206</v>
      </c>
      <c r="I173" s="8">
        <f ca="1">(TODAY()-All_Staff[[#This Row],[Date Joined]])/365</f>
        <v>3.3424657534246576</v>
      </c>
      <c r="J173">
        <f ca="1">ROUNDUP(IF(All_Staff[[#This Row],[Tenure]]&gt;2,3%,2%)*All_Staff[[#This Row],[Salary]],0)</f>
        <v>1050</v>
      </c>
      <c r="K173">
        <f>_xlfn.XLOOKUP(All_Staff[[#This Row],[Rating]],Sheet1!$B$3:$B$7,Sheet1!$C$3:$C$7)</f>
        <v>3</v>
      </c>
      <c r="L173" s="8"/>
    </row>
    <row r="174" spans="1:12" x14ac:dyDescent="0.3">
      <c r="A174" t="s">
        <v>153</v>
      </c>
      <c r="B174" t="s">
        <v>8</v>
      </c>
      <c r="C174" t="s">
        <v>12</v>
      </c>
      <c r="D174">
        <v>24</v>
      </c>
      <c r="E174" s="6">
        <v>44087</v>
      </c>
      <c r="F174" s="19">
        <v>62780</v>
      </c>
      <c r="G174" t="s">
        <v>16</v>
      </c>
      <c r="H174" t="s">
        <v>206</v>
      </c>
      <c r="I174" s="8">
        <f ca="1">(TODAY()-All_Staff[[#This Row],[Date Joined]])/365</f>
        <v>3</v>
      </c>
      <c r="J174">
        <f ca="1">ROUNDUP(IF(All_Staff[[#This Row],[Tenure]]&gt;2,3%,2%)*All_Staff[[#This Row],[Salary]],0)</f>
        <v>1884</v>
      </c>
      <c r="K174">
        <f>_xlfn.XLOOKUP(All_Staff[[#This Row],[Rating]],Sheet1!$B$3:$B$7,Sheet1!$C$3:$C$7)</f>
        <v>3</v>
      </c>
      <c r="L174" s="8"/>
    </row>
    <row r="175" spans="1:12" x14ac:dyDescent="0.3">
      <c r="A175" t="s">
        <v>117</v>
      </c>
      <c r="B175" t="s">
        <v>15</v>
      </c>
      <c r="C175" t="s">
        <v>12</v>
      </c>
      <c r="D175">
        <v>20</v>
      </c>
      <c r="E175" s="6">
        <v>44397</v>
      </c>
      <c r="F175" s="19">
        <v>107700</v>
      </c>
      <c r="G175" t="s">
        <v>16</v>
      </c>
      <c r="H175" t="s">
        <v>206</v>
      </c>
      <c r="I175" s="8">
        <f ca="1">(TODAY()-All_Staff[[#This Row],[Date Joined]])/365</f>
        <v>2.1506849315068495</v>
      </c>
      <c r="J175">
        <f ca="1">ROUNDUP(IF(All_Staff[[#This Row],[Tenure]]&gt;2,3%,2%)*All_Staff[[#This Row],[Salary]],0)</f>
        <v>3231</v>
      </c>
      <c r="K175">
        <f>_xlfn.XLOOKUP(All_Staff[[#This Row],[Rating]],Sheet1!$B$3:$B$7,Sheet1!$C$3:$C$7)</f>
        <v>3</v>
      </c>
      <c r="L175" s="8"/>
    </row>
    <row r="176" spans="1:12" x14ac:dyDescent="0.3">
      <c r="A176" t="s">
        <v>168</v>
      </c>
      <c r="B176" t="s">
        <v>15</v>
      </c>
      <c r="C176" t="s">
        <v>19</v>
      </c>
      <c r="D176">
        <v>25</v>
      </c>
      <c r="E176" s="6">
        <v>44322</v>
      </c>
      <c r="F176" s="19">
        <v>65700</v>
      </c>
      <c r="G176" t="s">
        <v>16</v>
      </c>
      <c r="H176" t="s">
        <v>206</v>
      </c>
      <c r="I176" s="8">
        <f ca="1">(TODAY()-All_Staff[[#This Row],[Date Joined]])/365</f>
        <v>2.3561643835616439</v>
      </c>
      <c r="J176">
        <f ca="1">ROUNDUP(IF(All_Staff[[#This Row],[Tenure]]&gt;2,3%,2%)*All_Staff[[#This Row],[Salary]],0)</f>
        <v>1971</v>
      </c>
      <c r="K176">
        <f>_xlfn.XLOOKUP(All_Staff[[#This Row],[Rating]],Sheet1!$B$3:$B$7,Sheet1!$C$3:$C$7)</f>
        <v>3</v>
      </c>
      <c r="L176" s="8"/>
    </row>
    <row r="177" spans="1:12" x14ac:dyDescent="0.3">
      <c r="A177" t="s">
        <v>135</v>
      </c>
      <c r="B177" t="s">
        <v>8</v>
      </c>
      <c r="C177" t="s">
        <v>12</v>
      </c>
      <c r="D177">
        <v>33</v>
      </c>
      <c r="E177" s="6">
        <v>44313</v>
      </c>
      <c r="F177" s="19">
        <v>75480</v>
      </c>
      <c r="G177" t="s">
        <v>42</v>
      </c>
      <c r="H177" t="s">
        <v>206</v>
      </c>
      <c r="I177" s="8">
        <f ca="1">(TODAY()-All_Staff[[#This Row],[Date Joined]])/365</f>
        <v>2.3808219178082193</v>
      </c>
      <c r="J177">
        <f ca="1">ROUNDUP(IF(All_Staff[[#This Row],[Tenure]]&gt;2,3%,2%)*All_Staff[[#This Row],[Salary]],0)</f>
        <v>2265</v>
      </c>
      <c r="K177">
        <f>_xlfn.XLOOKUP(All_Staff[[#This Row],[Rating]],Sheet1!$B$3:$B$7,Sheet1!$C$3:$C$7)</f>
        <v>1</v>
      </c>
      <c r="L177" s="8"/>
    </row>
    <row r="178" spans="1:12" x14ac:dyDescent="0.3">
      <c r="A178" t="s">
        <v>174</v>
      </c>
      <c r="B178" t="s">
        <v>15</v>
      </c>
      <c r="C178" t="s">
        <v>12</v>
      </c>
      <c r="D178">
        <v>33</v>
      </c>
      <c r="E178" s="6">
        <v>44448</v>
      </c>
      <c r="F178" s="19">
        <v>53870</v>
      </c>
      <c r="G178" t="s">
        <v>16</v>
      </c>
      <c r="H178" t="s">
        <v>206</v>
      </c>
      <c r="I178" s="8">
        <f ca="1">(TODAY()-All_Staff[[#This Row],[Date Joined]])/365</f>
        <v>2.010958904109589</v>
      </c>
      <c r="J178">
        <f ca="1">ROUNDUP(IF(All_Staff[[#This Row],[Tenure]]&gt;2,3%,2%)*All_Staff[[#This Row],[Salary]],0)</f>
        <v>1617</v>
      </c>
      <c r="K178">
        <f>_xlfn.XLOOKUP(All_Staff[[#This Row],[Rating]],Sheet1!$B$3:$B$7,Sheet1!$C$3:$C$7)</f>
        <v>3</v>
      </c>
      <c r="L178" s="8"/>
    </row>
    <row r="179" spans="1:12" x14ac:dyDescent="0.3">
      <c r="A179" t="s">
        <v>141</v>
      </c>
      <c r="B179" t="s">
        <v>8</v>
      </c>
      <c r="C179" t="s">
        <v>19</v>
      </c>
      <c r="D179">
        <v>36</v>
      </c>
      <c r="E179" s="6">
        <v>44433</v>
      </c>
      <c r="F179" s="19">
        <v>78540</v>
      </c>
      <c r="G179" t="s">
        <v>16</v>
      </c>
      <c r="H179" t="s">
        <v>206</v>
      </c>
      <c r="I179" s="8">
        <f ca="1">(TODAY()-All_Staff[[#This Row],[Date Joined]])/365</f>
        <v>2.0520547945205481</v>
      </c>
      <c r="J179">
        <f ca="1">ROUNDUP(IF(All_Staff[[#This Row],[Tenure]]&gt;2,3%,2%)*All_Staff[[#This Row],[Salary]],0)</f>
        <v>2357</v>
      </c>
      <c r="K179">
        <f>_xlfn.XLOOKUP(All_Staff[[#This Row],[Rating]],Sheet1!$B$3:$B$7,Sheet1!$C$3:$C$7)</f>
        <v>3</v>
      </c>
      <c r="L179" s="8"/>
    </row>
    <row r="180" spans="1:12" x14ac:dyDescent="0.3">
      <c r="A180" t="s">
        <v>193</v>
      </c>
      <c r="B180" t="s">
        <v>15</v>
      </c>
      <c r="C180" t="s">
        <v>9</v>
      </c>
      <c r="D180">
        <v>19</v>
      </c>
      <c r="E180" s="6">
        <v>44218</v>
      </c>
      <c r="F180" s="19">
        <v>58960</v>
      </c>
      <c r="G180" t="s">
        <v>16</v>
      </c>
      <c r="H180" t="s">
        <v>206</v>
      </c>
      <c r="I180" s="8">
        <f ca="1">(TODAY()-All_Staff[[#This Row],[Date Joined]])/365</f>
        <v>2.6410958904109587</v>
      </c>
      <c r="J180">
        <f ca="1">ROUNDUP(IF(All_Staff[[#This Row],[Tenure]]&gt;2,3%,2%)*All_Staff[[#This Row],[Salary]],0)</f>
        <v>1769</v>
      </c>
      <c r="K180">
        <f>_xlfn.XLOOKUP(All_Staff[[#This Row],[Rating]],Sheet1!$B$3:$B$7,Sheet1!$C$3:$C$7)</f>
        <v>3</v>
      </c>
      <c r="L180" s="8"/>
    </row>
    <row r="181" spans="1:12" x14ac:dyDescent="0.3">
      <c r="A181" t="s">
        <v>162</v>
      </c>
      <c r="B181" t="s">
        <v>15</v>
      </c>
      <c r="C181" t="s">
        <v>9</v>
      </c>
      <c r="D181">
        <v>46</v>
      </c>
      <c r="E181" s="6">
        <v>44697</v>
      </c>
      <c r="F181" s="19">
        <v>70610</v>
      </c>
      <c r="G181" t="s">
        <v>16</v>
      </c>
      <c r="H181" t="s">
        <v>206</v>
      </c>
      <c r="I181" s="8">
        <f ca="1">(TODAY()-All_Staff[[#This Row],[Date Joined]])/365</f>
        <v>1.3287671232876712</v>
      </c>
      <c r="J181">
        <f ca="1">ROUNDUP(IF(All_Staff[[#This Row],[Tenure]]&gt;2,3%,2%)*All_Staff[[#This Row],[Salary]],0)</f>
        <v>1413</v>
      </c>
      <c r="K181">
        <f>_xlfn.XLOOKUP(All_Staff[[#This Row],[Rating]],Sheet1!$B$3:$B$7,Sheet1!$C$3:$C$7)</f>
        <v>3</v>
      </c>
      <c r="L181" s="8"/>
    </row>
    <row r="182" spans="1:12" x14ac:dyDescent="0.3">
      <c r="A182" t="s">
        <v>171</v>
      </c>
      <c r="B182" t="s">
        <v>15</v>
      </c>
      <c r="C182" t="s">
        <v>21</v>
      </c>
      <c r="D182">
        <v>33</v>
      </c>
      <c r="E182" s="6">
        <v>44181</v>
      </c>
      <c r="F182" s="19">
        <v>59430</v>
      </c>
      <c r="G182" t="s">
        <v>16</v>
      </c>
      <c r="H182" t="s">
        <v>206</v>
      </c>
      <c r="I182" s="8">
        <f ca="1">(TODAY()-All_Staff[[#This Row],[Date Joined]])/365</f>
        <v>2.7424657534246575</v>
      </c>
      <c r="J182">
        <f ca="1">ROUNDUP(IF(All_Staff[[#This Row],[Tenure]]&gt;2,3%,2%)*All_Staff[[#This Row],[Salary]],0)</f>
        <v>1783</v>
      </c>
      <c r="K182">
        <f>_xlfn.XLOOKUP(All_Staff[[#This Row],[Rating]],Sheet1!$B$3:$B$7,Sheet1!$C$3:$C$7)</f>
        <v>3</v>
      </c>
      <c r="L182" s="8"/>
    </row>
    <row r="183" spans="1:12" x14ac:dyDescent="0.3">
      <c r="A183" t="s">
        <v>144</v>
      </c>
      <c r="B183" t="s">
        <v>15</v>
      </c>
      <c r="C183" t="s">
        <v>9</v>
      </c>
      <c r="D183">
        <v>33</v>
      </c>
      <c r="E183" s="6">
        <v>44640</v>
      </c>
      <c r="F183" s="19">
        <v>48530</v>
      </c>
      <c r="G183" t="s">
        <v>13</v>
      </c>
      <c r="H183" t="s">
        <v>206</v>
      </c>
      <c r="I183" s="8">
        <f ca="1">(TODAY()-All_Staff[[#This Row],[Date Joined]])/365</f>
        <v>1.484931506849315</v>
      </c>
      <c r="J183">
        <f ca="1">ROUNDUP(IF(All_Staff[[#This Row],[Tenure]]&gt;2,3%,2%)*All_Staff[[#This Row],[Salary]],0)</f>
        <v>971</v>
      </c>
      <c r="K183">
        <f>_xlfn.XLOOKUP(All_Staff[[#This Row],[Rating]],Sheet1!$B$3:$B$7,Sheet1!$C$3:$C$7)</f>
        <v>4</v>
      </c>
      <c r="L183" s="8"/>
    </row>
    <row r="184" spans="1:12" x14ac:dyDescent="0.3">
      <c r="A184" t="s">
        <v>163</v>
      </c>
      <c r="B184" t="s">
        <v>8</v>
      </c>
      <c r="C184" t="s">
        <v>12</v>
      </c>
      <c r="D184">
        <v>33</v>
      </c>
      <c r="E184" s="6">
        <v>44129</v>
      </c>
      <c r="F184" s="19">
        <v>96140</v>
      </c>
      <c r="G184" t="s">
        <v>16</v>
      </c>
      <c r="H184" t="s">
        <v>206</v>
      </c>
      <c r="I184" s="8">
        <f ca="1">(TODAY()-All_Staff[[#This Row],[Date Joined]])/365</f>
        <v>2.8849315068493149</v>
      </c>
      <c r="J184">
        <f ca="1">ROUNDUP(IF(All_Staff[[#This Row],[Tenure]]&gt;2,3%,2%)*All_Staff[[#This Row],[Salary]],0)</f>
        <v>2885</v>
      </c>
      <c r="K184">
        <f>_xlfn.XLOOKUP(All_Staff[[#This Row],[Rating]],Sheet1!$B$3:$B$7,Sheet1!$C$3:$C$7)</f>
        <v>3</v>
      </c>
      <c r="L184" s="8"/>
    </row>
  </sheetData>
  <conditionalFormatting sqref="F1:F1048576">
    <cfRule type="colorScale" priority="2">
      <colorScale>
        <cfvo type="min"/>
        <cfvo type="percentile" val="50"/>
        <cfvo type="max"/>
        <color rgb="FF63BE7B"/>
        <color rgb="FFFFEB84"/>
        <color rgb="FFF8696B"/>
      </colorScale>
    </cfRule>
  </conditionalFormatting>
  <conditionalFormatting sqref="F2:F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44398-189A-4170-9FF5-B96986D5CBB1}">
  <sheetPr>
    <tabColor rgb="FFFF0000"/>
  </sheetPr>
  <dimension ref="A1:G105"/>
  <sheetViews>
    <sheetView topLeftCell="A43" workbookViewId="0">
      <selection activeCell="C12" sqref="C12"/>
    </sheetView>
  </sheetViews>
  <sheetFormatPr defaultRowHeight="14.4" x14ac:dyDescent="0.3"/>
  <cols>
    <col min="2" max="2" width="9" customWidth="1"/>
    <col min="3" max="3" width="13" customWidth="1"/>
    <col min="5" max="5" width="12.6640625" customWidth="1"/>
  </cols>
  <sheetData>
    <row r="1" spans="1:7" x14ac:dyDescent="0.3">
      <c r="A1" s="41" t="s">
        <v>110</v>
      </c>
      <c r="B1" s="41"/>
      <c r="C1" s="41"/>
      <c r="D1" s="41"/>
      <c r="E1" s="41"/>
      <c r="F1" s="41"/>
      <c r="G1" s="41"/>
    </row>
    <row r="2" spans="1:7" x14ac:dyDescent="0.3">
      <c r="A2" s="41"/>
      <c r="B2" s="41"/>
      <c r="C2" s="41"/>
      <c r="D2" s="41"/>
      <c r="E2" s="41"/>
      <c r="F2" s="41"/>
      <c r="G2" s="41"/>
    </row>
    <row r="3" spans="1:7" x14ac:dyDescent="0.3">
      <c r="A3" s="42"/>
      <c r="B3" s="42"/>
      <c r="C3" s="42"/>
      <c r="D3" s="42"/>
      <c r="E3" s="42"/>
      <c r="F3" s="42"/>
      <c r="G3" s="42"/>
    </row>
    <row r="4" spans="1:7" ht="13.2" customHeight="1" x14ac:dyDescent="0.3">
      <c r="A4" s="2" t="s">
        <v>0</v>
      </c>
      <c r="B4" s="2" t="s">
        <v>1</v>
      </c>
      <c r="C4" s="2" t="s">
        <v>2</v>
      </c>
      <c r="D4" s="2" t="s">
        <v>3</v>
      </c>
      <c r="E4" s="3" t="s">
        <v>4</v>
      </c>
      <c r="F4" s="2" t="s">
        <v>5</v>
      </c>
      <c r="G4" s="2" t="s">
        <v>6</v>
      </c>
    </row>
    <row r="5" spans="1:7" x14ac:dyDescent="0.3">
      <c r="A5" s="2" t="s">
        <v>58</v>
      </c>
      <c r="B5" s="2" t="s">
        <v>15</v>
      </c>
      <c r="C5" s="2" t="s">
        <v>19</v>
      </c>
      <c r="D5" s="2">
        <v>22</v>
      </c>
      <c r="E5" s="3">
        <v>44446</v>
      </c>
      <c r="F5" s="2">
        <v>112780</v>
      </c>
      <c r="G5" s="2" t="s">
        <v>13</v>
      </c>
    </row>
    <row r="6" spans="1:7" x14ac:dyDescent="0.3">
      <c r="A6" s="2" t="s">
        <v>70</v>
      </c>
      <c r="B6" s="2" t="s">
        <v>15</v>
      </c>
      <c r="C6" s="2" t="s">
        <v>9</v>
      </c>
      <c r="D6" s="2">
        <v>46</v>
      </c>
      <c r="E6" s="3">
        <v>44758</v>
      </c>
      <c r="F6" s="2">
        <v>70610</v>
      </c>
      <c r="G6" s="2" t="s">
        <v>16</v>
      </c>
    </row>
    <row r="7" spans="1:7" x14ac:dyDescent="0.3">
      <c r="A7" s="2" t="s">
        <v>75</v>
      </c>
      <c r="B7" s="2" t="s">
        <v>8</v>
      </c>
      <c r="C7" s="2" t="s">
        <v>19</v>
      </c>
      <c r="D7" s="2">
        <v>28</v>
      </c>
      <c r="E7" s="3">
        <v>44357</v>
      </c>
      <c r="F7" s="2">
        <v>53240</v>
      </c>
      <c r="G7" s="2" t="s">
        <v>16</v>
      </c>
    </row>
    <row r="8" spans="1:7" x14ac:dyDescent="0.3">
      <c r="A8" s="2" t="s">
        <v>49</v>
      </c>
      <c r="B8" s="2"/>
      <c r="C8" s="2" t="s">
        <v>21</v>
      </c>
      <c r="D8" s="2">
        <v>37</v>
      </c>
      <c r="E8" s="3">
        <v>44146</v>
      </c>
      <c r="F8" s="2">
        <v>115440</v>
      </c>
      <c r="G8" s="2" t="s">
        <v>24</v>
      </c>
    </row>
    <row r="9" spans="1:7" x14ac:dyDescent="0.3">
      <c r="A9" s="2" t="s">
        <v>65</v>
      </c>
      <c r="B9" s="2" t="s">
        <v>15</v>
      </c>
      <c r="C9" s="2" t="s">
        <v>19</v>
      </c>
      <c r="D9" s="2">
        <v>32</v>
      </c>
      <c r="E9" s="3">
        <v>44465</v>
      </c>
      <c r="F9" s="2">
        <v>53540</v>
      </c>
      <c r="G9" s="2" t="s">
        <v>16</v>
      </c>
    </row>
    <row r="10" spans="1:7" x14ac:dyDescent="0.3">
      <c r="A10" s="2" t="s">
        <v>81</v>
      </c>
      <c r="B10" s="2" t="s">
        <v>8</v>
      </c>
      <c r="C10" s="2" t="s">
        <v>9</v>
      </c>
      <c r="D10" s="2">
        <v>30</v>
      </c>
      <c r="E10" s="3">
        <v>44861</v>
      </c>
      <c r="F10" s="2">
        <v>112570</v>
      </c>
      <c r="G10" s="2" t="s">
        <v>16</v>
      </c>
    </row>
    <row r="11" spans="1:7" x14ac:dyDescent="0.3">
      <c r="A11" s="2" t="s">
        <v>51</v>
      </c>
      <c r="B11" s="2" t="s">
        <v>15</v>
      </c>
      <c r="C11" s="2" t="s">
        <v>9</v>
      </c>
      <c r="D11" s="2">
        <v>33</v>
      </c>
      <c r="E11" s="3">
        <v>44701</v>
      </c>
      <c r="F11" s="2">
        <v>48530</v>
      </c>
      <c r="G11" s="2" t="s">
        <v>13</v>
      </c>
    </row>
    <row r="12" spans="1:7" x14ac:dyDescent="0.3">
      <c r="A12" s="2" t="s">
        <v>61</v>
      </c>
      <c r="B12" s="2" t="s">
        <v>8</v>
      </c>
      <c r="C12" s="2" t="s">
        <v>12</v>
      </c>
      <c r="D12" s="2">
        <v>24</v>
      </c>
      <c r="E12" s="3">
        <v>44148</v>
      </c>
      <c r="F12" s="2">
        <v>62780</v>
      </c>
      <c r="G12" s="2" t="s">
        <v>16</v>
      </c>
    </row>
    <row r="13" spans="1:7" x14ac:dyDescent="0.3">
      <c r="A13" s="2" t="s">
        <v>82</v>
      </c>
      <c r="B13" s="2" t="s">
        <v>15</v>
      </c>
      <c r="C13" s="2" t="s">
        <v>12</v>
      </c>
      <c r="D13" s="2">
        <v>33</v>
      </c>
      <c r="E13" s="3">
        <v>44509</v>
      </c>
      <c r="F13" s="2">
        <v>53870</v>
      </c>
      <c r="G13" s="2" t="s">
        <v>16</v>
      </c>
    </row>
    <row r="14" spans="1:7" x14ac:dyDescent="0.3">
      <c r="A14" s="2" t="s">
        <v>60</v>
      </c>
      <c r="B14" s="2" t="s">
        <v>8</v>
      </c>
      <c r="C14" s="2" t="s">
        <v>56</v>
      </c>
      <c r="D14" s="2">
        <v>27</v>
      </c>
      <c r="E14" s="3">
        <v>44122</v>
      </c>
      <c r="F14" s="2">
        <v>119110</v>
      </c>
      <c r="G14" s="2" t="s">
        <v>16</v>
      </c>
    </row>
    <row r="15" spans="1:7" x14ac:dyDescent="0.3">
      <c r="A15" s="2" t="s">
        <v>87</v>
      </c>
      <c r="B15" s="2" t="s">
        <v>15</v>
      </c>
      <c r="C15" s="2" t="s">
        <v>12</v>
      </c>
      <c r="D15" s="2">
        <v>29</v>
      </c>
      <c r="E15" s="3">
        <v>44180</v>
      </c>
      <c r="F15" s="2">
        <v>112110</v>
      </c>
      <c r="G15" s="2" t="s">
        <v>24</v>
      </c>
    </row>
    <row r="16" spans="1:7" x14ac:dyDescent="0.3">
      <c r="A16" s="2" t="s">
        <v>76</v>
      </c>
      <c r="B16" s="2" t="s">
        <v>15</v>
      </c>
      <c r="C16" s="2" t="s">
        <v>19</v>
      </c>
      <c r="D16" s="2">
        <v>25</v>
      </c>
      <c r="E16" s="3">
        <v>44383</v>
      </c>
      <c r="F16" s="2">
        <v>65700</v>
      </c>
      <c r="G16" s="2" t="s">
        <v>16</v>
      </c>
    </row>
    <row r="17" spans="1:7" x14ac:dyDescent="0.3">
      <c r="A17" s="2" t="s">
        <v>97</v>
      </c>
      <c r="B17" s="2" t="s">
        <v>15</v>
      </c>
      <c r="C17" s="2" t="s">
        <v>12</v>
      </c>
      <c r="D17" s="2">
        <v>37</v>
      </c>
      <c r="E17" s="3">
        <v>44701</v>
      </c>
      <c r="F17" s="2">
        <v>69070</v>
      </c>
      <c r="G17" s="2" t="s">
        <v>16</v>
      </c>
    </row>
    <row r="18" spans="1:7" x14ac:dyDescent="0.3">
      <c r="A18" s="2" t="s">
        <v>22</v>
      </c>
      <c r="B18" s="2" t="s">
        <v>15</v>
      </c>
      <c r="C18" s="2" t="s">
        <v>12</v>
      </c>
      <c r="D18" s="2">
        <v>20</v>
      </c>
      <c r="E18" s="3">
        <v>44459</v>
      </c>
      <c r="F18" s="2">
        <v>107700</v>
      </c>
      <c r="G18" s="2" t="s">
        <v>16</v>
      </c>
    </row>
    <row r="19" spans="1:7" x14ac:dyDescent="0.3">
      <c r="A19" s="2" t="s">
        <v>84</v>
      </c>
      <c r="B19" s="2" t="s">
        <v>8</v>
      </c>
      <c r="C19" s="2" t="s">
        <v>12</v>
      </c>
      <c r="D19" s="2">
        <v>32</v>
      </c>
      <c r="E19" s="3">
        <v>44354</v>
      </c>
      <c r="F19" s="2">
        <v>43840</v>
      </c>
      <c r="G19" s="2" t="s">
        <v>13</v>
      </c>
    </row>
    <row r="20" spans="1:7" x14ac:dyDescent="0.3">
      <c r="A20" s="2" t="s">
        <v>105</v>
      </c>
      <c r="B20" s="2" t="s">
        <v>15</v>
      </c>
      <c r="C20" s="2" t="s">
        <v>9</v>
      </c>
      <c r="D20" s="2">
        <v>40</v>
      </c>
      <c r="E20" s="3">
        <v>44263</v>
      </c>
      <c r="F20" s="2">
        <v>99750</v>
      </c>
      <c r="G20" s="2" t="s">
        <v>16</v>
      </c>
    </row>
    <row r="21" spans="1:7" x14ac:dyDescent="0.3">
      <c r="A21" s="2" t="s">
        <v>47</v>
      </c>
      <c r="B21" s="2" t="s">
        <v>15</v>
      </c>
      <c r="C21" s="2" t="s">
        <v>9</v>
      </c>
      <c r="D21" s="2">
        <v>21</v>
      </c>
      <c r="E21" s="3">
        <v>44104</v>
      </c>
      <c r="F21" s="2">
        <v>37920</v>
      </c>
      <c r="G21" s="2" t="s">
        <v>16</v>
      </c>
    </row>
    <row r="22" spans="1:7" x14ac:dyDescent="0.3">
      <c r="A22" s="2" t="s">
        <v>31</v>
      </c>
      <c r="B22" s="2" t="s">
        <v>15</v>
      </c>
      <c r="C22" s="2" t="s">
        <v>9</v>
      </c>
      <c r="D22" s="2">
        <v>21</v>
      </c>
      <c r="E22" s="3">
        <v>44762</v>
      </c>
      <c r="F22" s="2">
        <v>57090</v>
      </c>
      <c r="G22" s="2" t="s">
        <v>16</v>
      </c>
    </row>
    <row r="23" spans="1:7" x14ac:dyDescent="0.3">
      <c r="A23" s="2" t="s">
        <v>30</v>
      </c>
      <c r="B23" s="2" t="s">
        <v>8</v>
      </c>
      <c r="C23" s="2" t="s">
        <v>12</v>
      </c>
      <c r="D23" s="2">
        <v>31</v>
      </c>
      <c r="E23" s="3">
        <v>44145</v>
      </c>
      <c r="F23" s="2">
        <v>41980</v>
      </c>
      <c r="G23" s="2" t="s">
        <v>16</v>
      </c>
    </row>
    <row r="24" spans="1:7" x14ac:dyDescent="0.3">
      <c r="A24" s="2" t="s">
        <v>78</v>
      </c>
      <c r="B24" s="2" t="s">
        <v>15</v>
      </c>
      <c r="C24" s="2" t="s">
        <v>56</v>
      </c>
      <c r="D24" s="2">
        <v>21</v>
      </c>
      <c r="E24" s="3">
        <v>44242</v>
      </c>
      <c r="F24" s="2">
        <v>75880</v>
      </c>
      <c r="G24" s="2" t="s">
        <v>16</v>
      </c>
    </row>
    <row r="25" spans="1:7" x14ac:dyDescent="0.3">
      <c r="A25" s="2" t="s">
        <v>36</v>
      </c>
      <c r="B25" s="2" t="s">
        <v>8</v>
      </c>
      <c r="C25" s="2" t="s">
        <v>21</v>
      </c>
      <c r="D25" s="2">
        <v>34</v>
      </c>
      <c r="E25" s="3">
        <v>44653</v>
      </c>
      <c r="F25" s="2">
        <v>58940</v>
      </c>
      <c r="G25" s="2" t="s">
        <v>16</v>
      </c>
    </row>
    <row r="26" spans="1:7" x14ac:dyDescent="0.3">
      <c r="A26" s="2" t="s">
        <v>27</v>
      </c>
      <c r="B26" s="2" t="s">
        <v>8</v>
      </c>
      <c r="C26" s="2" t="s">
        <v>21</v>
      </c>
      <c r="D26" s="2">
        <v>30</v>
      </c>
      <c r="E26" s="3">
        <v>44389</v>
      </c>
      <c r="F26" s="2">
        <v>67910</v>
      </c>
      <c r="G26" s="2" t="s">
        <v>24</v>
      </c>
    </row>
    <row r="27" spans="1:7" x14ac:dyDescent="0.3">
      <c r="A27" s="2" t="s">
        <v>26</v>
      </c>
      <c r="B27" s="2" t="s">
        <v>8</v>
      </c>
      <c r="C27" s="2" t="s">
        <v>12</v>
      </c>
      <c r="D27" s="2">
        <v>31</v>
      </c>
      <c r="E27" s="3">
        <v>44663</v>
      </c>
      <c r="F27" s="2">
        <v>58100</v>
      </c>
      <c r="G27" s="2" t="s">
        <v>16</v>
      </c>
    </row>
    <row r="28" spans="1:7" x14ac:dyDescent="0.3">
      <c r="A28" s="2" t="s">
        <v>53</v>
      </c>
      <c r="B28" s="2" t="s">
        <v>15</v>
      </c>
      <c r="C28" s="2" t="s">
        <v>21</v>
      </c>
      <c r="D28" s="2">
        <v>27</v>
      </c>
      <c r="E28" s="3">
        <v>44567</v>
      </c>
      <c r="F28" s="2">
        <v>48980</v>
      </c>
      <c r="G28" s="2" t="s">
        <v>16</v>
      </c>
    </row>
    <row r="29" spans="1:7" x14ac:dyDescent="0.3">
      <c r="A29" s="2" t="s">
        <v>20</v>
      </c>
      <c r="B29" s="2"/>
      <c r="C29" s="2" t="s">
        <v>21</v>
      </c>
      <c r="D29" s="2">
        <v>30</v>
      </c>
      <c r="E29" s="3">
        <v>44597</v>
      </c>
      <c r="F29" s="2">
        <v>64000</v>
      </c>
      <c r="G29" s="2" t="s">
        <v>16</v>
      </c>
    </row>
    <row r="30" spans="1:7" x14ac:dyDescent="0.3">
      <c r="A30" s="2" t="s">
        <v>7</v>
      </c>
      <c r="B30" s="2" t="s">
        <v>8</v>
      </c>
      <c r="C30" s="2" t="s">
        <v>9</v>
      </c>
      <c r="D30" s="2">
        <v>42</v>
      </c>
      <c r="E30" s="3">
        <v>44779</v>
      </c>
      <c r="F30" s="2">
        <v>75000</v>
      </c>
      <c r="G30" s="2" t="s">
        <v>10</v>
      </c>
    </row>
    <row r="31" spans="1:7" x14ac:dyDescent="0.3">
      <c r="A31" s="2" t="s">
        <v>74</v>
      </c>
      <c r="B31" s="2" t="s">
        <v>8</v>
      </c>
      <c r="C31" s="2" t="s">
        <v>12</v>
      </c>
      <c r="D31" s="2">
        <v>40</v>
      </c>
      <c r="E31" s="3">
        <v>44337</v>
      </c>
      <c r="F31" s="2">
        <v>87620</v>
      </c>
      <c r="G31" s="2" t="s">
        <v>16</v>
      </c>
    </row>
    <row r="32" spans="1:7" x14ac:dyDescent="0.3">
      <c r="A32" s="2" t="s">
        <v>44</v>
      </c>
      <c r="B32" s="2" t="s">
        <v>8</v>
      </c>
      <c r="C32" s="2" t="s">
        <v>12</v>
      </c>
      <c r="D32" s="2">
        <v>29</v>
      </c>
      <c r="E32" s="3">
        <v>44023</v>
      </c>
      <c r="F32" s="2">
        <v>34980</v>
      </c>
      <c r="G32" s="2" t="s">
        <v>16</v>
      </c>
    </row>
    <row r="33" spans="1:7" x14ac:dyDescent="0.3">
      <c r="A33" s="2" t="s">
        <v>35</v>
      </c>
      <c r="B33" s="2" t="s">
        <v>8</v>
      </c>
      <c r="C33" s="2" t="s">
        <v>21</v>
      </c>
      <c r="D33" s="2">
        <v>28</v>
      </c>
      <c r="E33" s="3">
        <v>44185</v>
      </c>
      <c r="F33" s="2">
        <v>75970</v>
      </c>
      <c r="G33" s="2" t="s">
        <v>16</v>
      </c>
    </row>
    <row r="34" spans="1:7" x14ac:dyDescent="0.3">
      <c r="A34" s="2" t="s">
        <v>38</v>
      </c>
      <c r="B34" s="2" t="s">
        <v>8</v>
      </c>
      <c r="C34" s="2" t="s">
        <v>21</v>
      </c>
      <c r="D34" s="2">
        <v>34</v>
      </c>
      <c r="E34" s="3">
        <v>44612</v>
      </c>
      <c r="F34" s="2">
        <v>60130</v>
      </c>
      <c r="G34" s="2" t="s">
        <v>16</v>
      </c>
    </row>
    <row r="35" spans="1:7" x14ac:dyDescent="0.3">
      <c r="A35" s="2" t="s">
        <v>41</v>
      </c>
      <c r="B35" s="2" t="s">
        <v>8</v>
      </c>
      <c r="C35" s="2" t="s">
        <v>12</v>
      </c>
      <c r="D35" s="2">
        <v>33</v>
      </c>
      <c r="E35" s="3">
        <v>44374</v>
      </c>
      <c r="F35" s="2">
        <v>75480</v>
      </c>
      <c r="G35" s="2" t="s">
        <v>42</v>
      </c>
    </row>
    <row r="36" spans="1:7" x14ac:dyDescent="0.3">
      <c r="A36" s="2" t="s">
        <v>40</v>
      </c>
      <c r="B36" s="2" t="s">
        <v>15</v>
      </c>
      <c r="C36" s="2" t="s">
        <v>9</v>
      </c>
      <c r="D36" s="2">
        <v>33</v>
      </c>
      <c r="E36" s="3">
        <v>44164</v>
      </c>
      <c r="F36" s="2">
        <v>115920</v>
      </c>
      <c r="G36" s="2" t="s">
        <v>16</v>
      </c>
    </row>
    <row r="37" spans="1:7" x14ac:dyDescent="0.3">
      <c r="A37" s="2" t="s">
        <v>48</v>
      </c>
      <c r="B37" s="2" t="s">
        <v>8</v>
      </c>
      <c r="C37" s="2" t="s">
        <v>19</v>
      </c>
      <c r="D37" s="2">
        <v>36</v>
      </c>
      <c r="E37" s="3">
        <v>44494</v>
      </c>
      <c r="F37" s="2">
        <v>78540</v>
      </c>
      <c r="G37" s="2" t="s">
        <v>16</v>
      </c>
    </row>
    <row r="38" spans="1:7" x14ac:dyDescent="0.3">
      <c r="A38" s="2" t="s">
        <v>34</v>
      </c>
      <c r="B38" s="2" t="s">
        <v>15</v>
      </c>
      <c r="C38" s="2" t="s">
        <v>9</v>
      </c>
      <c r="D38" s="2">
        <v>25</v>
      </c>
      <c r="E38" s="3">
        <v>44726</v>
      </c>
      <c r="F38" s="2">
        <v>109190</v>
      </c>
      <c r="G38" s="2" t="s">
        <v>13</v>
      </c>
    </row>
    <row r="39" spans="1:7" x14ac:dyDescent="0.3">
      <c r="A39" s="2" t="s">
        <v>73</v>
      </c>
      <c r="B39" s="2" t="s">
        <v>8</v>
      </c>
      <c r="C39" s="2" t="s">
        <v>19</v>
      </c>
      <c r="D39" s="2">
        <v>34</v>
      </c>
      <c r="E39" s="3">
        <v>44721</v>
      </c>
      <c r="F39" s="2">
        <v>49630</v>
      </c>
      <c r="G39" s="2" t="s">
        <v>24</v>
      </c>
    </row>
    <row r="40" spans="1:7" x14ac:dyDescent="0.3">
      <c r="A40" s="2" t="s">
        <v>107</v>
      </c>
      <c r="B40" s="2" t="s">
        <v>8</v>
      </c>
      <c r="C40" s="2" t="s">
        <v>9</v>
      </c>
      <c r="D40" s="2">
        <v>28</v>
      </c>
      <c r="E40" s="3">
        <v>44630</v>
      </c>
      <c r="F40" s="2">
        <v>99970</v>
      </c>
      <c r="G40" s="2" t="s">
        <v>16</v>
      </c>
    </row>
    <row r="41" spans="1:7" x14ac:dyDescent="0.3">
      <c r="A41" s="2" t="s">
        <v>71</v>
      </c>
      <c r="B41" s="2" t="s">
        <v>8</v>
      </c>
      <c r="C41" s="2" t="s">
        <v>12</v>
      </c>
      <c r="D41" s="2">
        <v>33</v>
      </c>
      <c r="E41" s="3">
        <v>44190</v>
      </c>
      <c r="F41" s="2">
        <v>96140</v>
      </c>
      <c r="G41" s="2" t="s">
        <v>16</v>
      </c>
    </row>
    <row r="42" spans="1:7" x14ac:dyDescent="0.3">
      <c r="A42" s="2" t="s">
        <v>50</v>
      </c>
      <c r="B42" s="2" t="s">
        <v>15</v>
      </c>
      <c r="C42" s="2" t="s">
        <v>9</v>
      </c>
      <c r="D42" s="2">
        <v>31</v>
      </c>
      <c r="E42" s="3">
        <v>44724</v>
      </c>
      <c r="F42" s="2">
        <v>103550</v>
      </c>
      <c r="G42" s="2" t="s">
        <v>16</v>
      </c>
    </row>
    <row r="43" spans="1:7" x14ac:dyDescent="0.3">
      <c r="A43" s="2" t="s">
        <v>14</v>
      </c>
      <c r="B43" s="2" t="s">
        <v>15</v>
      </c>
      <c r="C43" s="2" t="s">
        <v>12</v>
      </c>
      <c r="D43" s="2">
        <v>31</v>
      </c>
      <c r="E43" s="3">
        <v>44511</v>
      </c>
      <c r="F43" s="2">
        <v>48950</v>
      </c>
      <c r="G43" s="2" t="s">
        <v>16</v>
      </c>
    </row>
    <row r="44" spans="1:7" x14ac:dyDescent="0.3">
      <c r="A44" s="2" t="s">
        <v>63</v>
      </c>
      <c r="B44" s="2" t="s">
        <v>15</v>
      </c>
      <c r="C44" s="2" t="s">
        <v>21</v>
      </c>
      <c r="D44" s="2">
        <v>24</v>
      </c>
      <c r="E44" s="3">
        <v>44436</v>
      </c>
      <c r="F44" s="2">
        <v>52610</v>
      </c>
      <c r="G44" s="2" t="s">
        <v>24</v>
      </c>
    </row>
    <row r="45" spans="1:7" x14ac:dyDescent="0.3">
      <c r="A45" s="2" t="s">
        <v>72</v>
      </c>
      <c r="B45" s="2" t="s">
        <v>8</v>
      </c>
      <c r="C45" s="2" t="s">
        <v>9</v>
      </c>
      <c r="D45" s="2">
        <v>36</v>
      </c>
      <c r="E45" s="3">
        <v>44529</v>
      </c>
      <c r="F45" s="2">
        <v>78390</v>
      </c>
      <c r="G45" s="2" t="s">
        <v>16</v>
      </c>
    </row>
    <row r="46" spans="1:7" x14ac:dyDescent="0.3">
      <c r="A46" s="2" t="s">
        <v>88</v>
      </c>
      <c r="B46" s="2" t="s">
        <v>8</v>
      </c>
      <c r="C46" s="2" t="s">
        <v>21</v>
      </c>
      <c r="D46" s="2">
        <v>33</v>
      </c>
      <c r="E46" s="3">
        <v>44809</v>
      </c>
      <c r="F46" s="2">
        <v>86570</v>
      </c>
      <c r="G46" s="2" t="s">
        <v>16</v>
      </c>
    </row>
    <row r="47" spans="1:7" x14ac:dyDescent="0.3">
      <c r="A47" s="2" t="s">
        <v>92</v>
      </c>
      <c r="B47" s="2" t="s">
        <v>8</v>
      </c>
      <c r="C47" s="2" t="s">
        <v>12</v>
      </c>
      <c r="D47" s="2">
        <v>27</v>
      </c>
      <c r="E47" s="3">
        <v>44686</v>
      </c>
      <c r="F47" s="2">
        <v>83750</v>
      </c>
      <c r="G47" s="2" t="s">
        <v>16</v>
      </c>
    </row>
    <row r="48" spans="1:7" x14ac:dyDescent="0.3">
      <c r="A48" s="2" t="s">
        <v>102</v>
      </c>
      <c r="B48" s="2" t="s">
        <v>8</v>
      </c>
      <c r="C48" s="2" t="s">
        <v>21</v>
      </c>
      <c r="D48" s="2">
        <v>34</v>
      </c>
      <c r="E48" s="3">
        <v>44445</v>
      </c>
      <c r="F48" s="2">
        <v>92450</v>
      </c>
      <c r="G48" s="2" t="s">
        <v>16</v>
      </c>
    </row>
    <row r="49" spans="1:7" x14ac:dyDescent="0.3">
      <c r="A49" s="2" t="s">
        <v>64</v>
      </c>
      <c r="B49" s="2" t="s">
        <v>15</v>
      </c>
      <c r="C49" s="2" t="s">
        <v>12</v>
      </c>
      <c r="D49" s="2">
        <v>20</v>
      </c>
      <c r="E49" s="3">
        <v>44183</v>
      </c>
      <c r="F49" s="2">
        <v>112650</v>
      </c>
      <c r="G49" s="2" t="s">
        <v>16</v>
      </c>
    </row>
    <row r="50" spans="1:7" x14ac:dyDescent="0.3">
      <c r="A50" s="2" t="s">
        <v>104</v>
      </c>
      <c r="B50" s="2" t="s">
        <v>15</v>
      </c>
      <c r="C50" s="2" t="s">
        <v>9</v>
      </c>
      <c r="D50" s="2">
        <v>20</v>
      </c>
      <c r="E50" s="3">
        <v>44744</v>
      </c>
      <c r="F50" s="2">
        <v>79570</v>
      </c>
      <c r="G50" s="2" t="s">
        <v>16</v>
      </c>
    </row>
    <row r="51" spans="1:7" x14ac:dyDescent="0.3">
      <c r="A51" s="2" t="s">
        <v>91</v>
      </c>
      <c r="B51" s="2" t="s">
        <v>8</v>
      </c>
      <c r="C51" s="2" t="s">
        <v>19</v>
      </c>
      <c r="D51" s="2">
        <v>20</v>
      </c>
      <c r="E51" s="3">
        <v>44537</v>
      </c>
      <c r="F51" s="2">
        <v>68900</v>
      </c>
      <c r="G51" s="2" t="s">
        <v>24</v>
      </c>
    </row>
    <row r="52" spans="1:7" x14ac:dyDescent="0.3">
      <c r="A52" s="2" t="s">
        <v>39</v>
      </c>
      <c r="B52" s="2" t="s">
        <v>8</v>
      </c>
      <c r="C52" s="2" t="s">
        <v>12</v>
      </c>
      <c r="D52" s="2">
        <v>25</v>
      </c>
      <c r="E52" s="3">
        <v>44694</v>
      </c>
      <c r="F52" s="2">
        <v>80700</v>
      </c>
      <c r="G52" s="2" t="s">
        <v>13</v>
      </c>
    </row>
    <row r="53" spans="1:7" x14ac:dyDescent="0.3">
      <c r="A53" s="2" t="s">
        <v>100</v>
      </c>
      <c r="B53" s="2" t="s">
        <v>15</v>
      </c>
      <c r="C53" s="2" t="s">
        <v>9</v>
      </c>
      <c r="D53" s="2">
        <v>19</v>
      </c>
      <c r="E53" s="3">
        <v>44277</v>
      </c>
      <c r="F53" s="2">
        <v>58960</v>
      </c>
      <c r="G53" s="2" t="s">
        <v>16</v>
      </c>
    </row>
    <row r="54" spans="1:7" x14ac:dyDescent="0.3">
      <c r="A54" s="2" t="s">
        <v>106</v>
      </c>
      <c r="B54" s="2" t="s">
        <v>15</v>
      </c>
      <c r="C54" s="2" t="s">
        <v>12</v>
      </c>
      <c r="D54" s="2">
        <v>36</v>
      </c>
      <c r="E54" s="3">
        <v>44019</v>
      </c>
      <c r="F54" s="2">
        <v>118840</v>
      </c>
      <c r="G54" s="2" t="s">
        <v>16</v>
      </c>
    </row>
    <row r="55" spans="1:7" x14ac:dyDescent="0.3">
      <c r="A55" s="2" t="s">
        <v>29</v>
      </c>
      <c r="B55" s="2" t="s">
        <v>15</v>
      </c>
      <c r="C55" s="2" t="s">
        <v>21</v>
      </c>
      <c r="D55" s="2">
        <v>28</v>
      </c>
      <c r="E55" s="3">
        <v>44041</v>
      </c>
      <c r="F55" s="2">
        <v>48170</v>
      </c>
      <c r="G55" s="2" t="s">
        <v>13</v>
      </c>
    </row>
    <row r="56" spans="1:7" x14ac:dyDescent="0.3">
      <c r="A56" s="2" t="s">
        <v>108</v>
      </c>
      <c r="B56" s="2" t="s">
        <v>8</v>
      </c>
      <c r="C56" s="2" t="s">
        <v>56</v>
      </c>
      <c r="D56" s="2">
        <v>32</v>
      </c>
      <c r="E56" s="3">
        <v>44400</v>
      </c>
      <c r="F56" s="2">
        <v>45510</v>
      </c>
      <c r="G56" s="2" t="s">
        <v>16</v>
      </c>
    </row>
    <row r="57" spans="1:7" x14ac:dyDescent="0.3">
      <c r="A57" s="2" t="s">
        <v>64</v>
      </c>
      <c r="B57" s="2" t="s">
        <v>15</v>
      </c>
      <c r="C57" s="2" t="s">
        <v>9</v>
      </c>
      <c r="D57" s="2">
        <v>34</v>
      </c>
      <c r="E57" s="3">
        <v>44703</v>
      </c>
      <c r="F57" s="2">
        <v>112650</v>
      </c>
      <c r="G57" s="2" t="s">
        <v>16</v>
      </c>
    </row>
    <row r="58" spans="1:7" x14ac:dyDescent="0.3">
      <c r="A58" s="2" t="s">
        <v>83</v>
      </c>
      <c r="B58" s="2" t="s">
        <v>8</v>
      </c>
      <c r="C58" s="2" t="s">
        <v>9</v>
      </c>
      <c r="D58" s="2">
        <v>36</v>
      </c>
      <c r="E58" s="3">
        <v>44085</v>
      </c>
      <c r="F58" s="2">
        <v>114890</v>
      </c>
      <c r="G58" s="2" t="s">
        <v>16</v>
      </c>
    </row>
    <row r="59" spans="1:7" x14ac:dyDescent="0.3">
      <c r="A59" s="2" t="s">
        <v>67</v>
      </c>
      <c r="B59" s="2" t="s">
        <v>15</v>
      </c>
      <c r="C59" s="2" t="s">
        <v>12</v>
      </c>
      <c r="D59" s="2">
        <v>30</v>
      </c>
      <c r="E59" s="3">
        <v>44850</v>
      </c>
      <c r="F59" s="2">
        <v>69710</v>
      </c>
      <c r="G59" s="2" t="s">
        <v>16</v>
      </c>
    </row>
    <row r="60" spans="1:7" x14ac:dyDescent="0.3">
      <c r="A60" s="2" t="s">
        <v>94</v>
      </c>
      <c r="B60" s="2" t="s">
        <v>15</v>
      </c>
      <c r="C60" s="2" t="s">
        <v>21</v>
      </c>
      <c r="D60" s="2">
        <v>36</v>
      </c>
      <c r="E60" s="3">
        <v>44333</v>
      </c>
      <c r="F60" s="2">
        <v>71380</v>
      </c>
      <c r="G60" s="2" t="s">
        <v>16</v>
      </c>
    </row>
    <row r="61" spans="1:7" x14ac:dyDescent="0.3">
      <c r="A61" s="2" t="s">
        <v>33</v>
      </c>
      <c r="B61" s="2" t="s">
        <v>8</v>
      </c>
      <c r="C61" s="2" t="s">
        <v>19</v>
      </c>
      <c r="D61" s="2">
        <v>38</v>
      </c>
      <c r="E61" s="3">
        <v>44377</v>
      </c>
      <c r="F61" s="2">
        <v>109160</v>
      </c>
      <c r="G61" s="2" t="s">
        <v>10</v>
      </c>
    </row>
    <row r="62" spans="1:7" x14ac:dyDescent="0.3">
      <c r="A62" s="2" t="s">
        <v>98</v>
      </c>
      <c r="B62" s="2" t="s">
        <v>15</v>
      </c>
      <c r="C62" s="2" t="s">
        <v>9</v>
      </c>
      <c r="D62" s="2">
        <v>27</v>
      </c>
      <c r="E62" s="3">
        <v>44609</v>
      </c>
      <c r="F62" s="2">
        <v>113280</v>
      </c>
      <c r="G62" s="2" t="s">
        <v>42</v>
      </c>
    </row>
    <row r="63" spans="1:7" x14ac:dyDescent="0.3">
      <c r="A63" s="2" t="s">
        <v>25</v>
      </c>
      <c r="B63" s="2" t="s">
        <v>15</v>
      </c>
      <c r="C63" s="2" t="s">
        <v>12</v>
      </c>
      <c r="D63" s="2">
        <v>30</v>
      </c>
      <c r="E63" s="3">
        <v>44273</v>
      </c>
      <c r="F63" s="2">
        <v>69120</v>
      </c>
      <c r="G63" s="2" t="s">
        <v>16</v>
      </c>
    </row>
    <row r="64" spans="1:7" x14ac:dyDescent="0.3">
      <c r="A64" s="2" t="s">
        <v>55</v>
      </c>
      <c r="B64" s="2" t="s">
        <v>8</v>
      </c>
      <c r="C64" s="2" t="s">
        <v>56</v>
      </c>
      <c r="D64" s="2">
        <v>37</v>
      </c>
      <c r="E64" s="3">
        <v>44451</v>
      </c>
      <c r="F64" s="2">
        <v>118100</v>
      </c>
      <c r="G64" s="2" t="s">
        <v>16</v>
      </c>
    </row>
    <row r="65" spans="1:7" x14ac:dyDescent="0.3">
      <c r="A65" s="2" t="s">
        <v>62</v>
      </c>
      <c r="B65" s="2" t="s">
        <v>8</v>
      </c>
      <c r="C65" s="2" t="s">
        <v>9</v>
      </c>
      <c r="D65" s="2">
        <v>22</v>
      </c>
      <c r="E65" s="3">
        <v>44450</v>
      </c>
      <c r="F65" s="2">
        <v>76900</v>
      </c>
      <c r="G65" s="2" t="s">
        <v>13</v>
      </c>
    </row>
    <row r="66" spans="1:7" x14ac:dyDescent="0.3">
      <c r="A66" s="2" t="s">
        <v>17</v>
      </c>
      <c r="B66" s="2" t="s">
        <v>8</v>
      </c>
      <c r="C66" s="2" t="s">
        <v>12</v>
      </c>
      <c r="D66" s="2">
        <v>43</v>
      </c>
      <c r="E66" s="3">
        <v>45045</v>
      </c>
      <c r="F66" s="2">
        <v>114870</v>
      </c>
      <c r="G66" s="2" t="s">
        <v>16</v>
      </c>
    </row>
    <row r="67" spans="1:7" x14ac:dyDescent="0.3">
      <c r="A67" s="2" t="s">
        <v>52</v>
      </c>
      <c r="B67" s="2"/>
      <c r="C67" s="2" t="s">
        <v>12</v>
      </c>
      <c r="D67" s="2">
        <v>32</v>
      </c>
      <c r="E67" s="3">
        <v>44774</v>
      </c>
      <c r="F67" s="2">
        <v>91310</v>
      </c>
      <c r="G67" s="2" t="s">
        <v>16</v>
      </c>
    </row>
    <row r="68" spans="1:7" x14ac:dyDescent="0.3">
      <c r="A68" s="2" t="s">
        <v>43</v>
      </c>
      <c r="B68" s="2" t="s">
        <v>8</v>
      </c>
      <c r="C68" s="2" t="s">
        <v>9</v>
      </c>
      <c r="D68" s="2">
        <v>28</v>
      </c>
      <c r="E68" s="3">
        <v>44486</v>
      </c>
      <c r="F68" s="2">
        <v>104770</v>
      </c>
      <c r="G68" s="2" t="s">
        <v>16</v>
      </c>
    </row>
    <row r="69" spans="1:7" x14ac:dyDescent="0.3">
      <c r="A69" s="2" t="s">
        <v>89</v>
      </c>
      <c r="B69" s="2" t="s">
        <v>15</v>
      </c>
      <c r="C69" s="2" t="s">
        <v>19</v>
      </c>
      <c r="D69" s="2">
        <v>27</v>
      </c>
      <c r="E69" s="3">
        <v>44134</v>
      </c>
      <c r="F69" s="2">
        <v>54970</v>
      </c>
      <c r="G69" s="2" t="s">
        <v>16</v>
      </c>
    </row>
    <row r="70" spans="1:7" x14ac:dyDescent="0.3">
      <c r="A70" s="2" t="s">
        <v>11</v>
      </c>
      <c r="B70" s="2"/>
      <c r="C70" s="2" t="s">
        <v>12</v>
      </c>
      <c r="D70" s="2">
        <v>26</v>
      </c>
      <c r="E70" s="3">
        <v>44271</v>
      </c>
      <c r="F70" s="2">
        <v>90700</v>
      </c>
      <c r="G70" s="2" t="s">
        <v>13</v>
      </c>
    </row>
    <row r="71" spans="1:7" x14ac:dyDescent="0.3">
      <c r="A71" s="2" t="s">
        <v>109</v>
      </c>
      <c r="B71" s="2" t="s">
        <v>8</v>
      </c>
      <c r="C71" s="2" t="s">
        <v>19</v>
      </c>
      <c r="D71" s="2">
        <v>38</v>
      </c>
      <c r="E71" s="3">
        <v>44329</v>
      </c>
      <c r="F71" s="2">
        <v>56870</v>
      </c>
      <c r="G71" s="2" t="s">
        <v>13</v>
      </c>
    </row>
    <row r="72" spans="1:7" x14ac:dyDescent="0.3">
      <c r="A72" s="2" t="s">
        <v>77</v>
      </c>
      <c r="B72" s="2" t="s">
        <v>8</v>
      </c>
      <c r="C72" s="2" t="s">
        <v>19</v>
      </c>
      <c r="D72" s="2">
        <v>25</v>
      </c>
      <c r="E72" s="3">
        <v>44205</v>
      </c>
      <c r="F72" s="2">
        <v>92700</v>
      </c>
      <c r="G72" s="2" t="s">
        <v>16</v>
      </c>
    </row>
    <row r="73" spans="1:7" x14ac:dyDescent="0.3">
      <c r="A73" s="2" t="s">
        <v>32</v>
      </c>
      <c r="B73" s="2" t="s">
        <v>8</v>
      </c>
      <c r="C73" s="2" t="s">
        <v>21</v>
      </c>
      <c r="D73" s="2">
        <v>21</v>
      </c>
      <c r="E73" s="3">
        <v>44317</v>
      </c>
      <c r="F73" s="2">
        <v>65920</v>
      </c>
      <c r="G73" s="2" t="s">
        <v>16</v>
      </c>
    </row>
    <row r="74" spans="1:7" x14ac:dyDescent="0.3">
      <c r="A74" s="2" t="s">
        <v>59</v>
      </c>
      <c r="B74" s="2" t="s">
        <v>15</v>
      </c>
      <c r="C74" s="2" t="s">
        <v>9</v>
      </c>
      <c r="D74" s="2">
        <v>26</v>
      </c>
      <c r="E74" s="3">
        <v>44225</v>
      </c>
      <c r="F74" s="2">
        <v>47360</v>
      </c>
      <c r="G74" s="2" t="s">
        <v>16</v>
      </c>
    </row>
    <row r="75" spans="1:7" x14ac:dyDescent="0.3">
      <c r="A75" s="2" t="s">
        <v>37</v>
      </c>
      <c r="B75" s="2" t="s">
        <v>15</v>
      </c>
      <c r="C75" s="2" t="s">
        <v>9</v>
      </c>
      <c r="D75" s="2">
        <v>30</v>
      </c>
      <c r="E75" s="3">
        <v>44666</v>
      </c>
      <c r="F75" s="2">
        <v>60570</v>
      </c>
      <c r="G75" s="2" t="s">
        <v>16</v>
      </c>
    </row>
    <row r="76" spans="1:7" x14ac:dyDescent="0.3">
      <c r="A76" s="2" t="s">
        <v>96</v>
      </c>
      <c r="B76" s="2" t="s">
        <v>8</v>
      </c>
      <c r="C76" s="2" t="s">
        <v>9</v>
      </c>
      <c r="D76" s="2">
        <v>28</v>
      </c>
      <c r="E76" s="3">
        <v>44649</v>
      </c>
      <c r="F76" s="2">
        <v>104120</v>
      </c>
      <c r="G76" s="2" t="s">
        <v>16</v>
      </c>
    </row>
    <row r="77" spans="1:7" x14ac:dyDescent="0.3">
      <c r="A77" s="2" t="s">
        <v>23</v>
      </c>
      <c r="B77" s="2" t="s">
        <v>15</v>
      </c>
      <c r="C77" s="2" t="s">
        <v>12</v>
      </c>
      <c r="D77" s="2">
        <v>37</v>
      </c>
      <c r="E77" s="3">
        <v>44338</v>
      </c>
      <c r="F77" s="2">
        <v>88050</v>
      </c>
      <c r="G77" s="2" t="s">
        <v>24</v>
      </c>
    </row>
    <row r="78" spans="1:7" x14ac:dyDescent="0.3">
      <c r="A78" s="2" t="s">
        <v>103</v>
      </c>
      <c r="B78" s="2" t="s">
        <v>15</v>
      </c>
      <c r="C78" s="2" t="s">
        <v>12</v>
      </c>
      <c r="D78" s="2">
        <v>24</v>
      </c>
      <c r="E78" s="3">
        <v>44686</v>
      </c>
      <c r="F78" s="2">
        <v>100420</v>
      </c>
      <c r="G78" s="2" t="s">
        <v>16</v>
      </c>
    </row>
    <row r="79" spans="1:7" x14ac:dyDescent="0.3">
      <c r="A79" s="2" t="s">
        <v>54</v>
      </c>
      <c r="B79" s="2" t="s">
        <v>8</v>
      </c>
      <c r="C79" s="2" t="s">
        <v>9</v>
      </c>
      <c r="D79" s="2">
        <v>30</v>
      </c>
      <c r="E79" s="3">
        <v>44850</v>
      </c>
      <c r="F79" s="2">
        <v>114180</v>
      </c>
      <c r="G79" s="2" t="s">
        <v>16</v>
      </c>
    </row>
    <row r="80" spans="1:7" x14ac:dyDescent="0.3">
      <c r="A80" s="2" t="s">
        <v>86</v>
      </c>
      <c r="B80" s="2" t="s">
        <v>8</v>
      </c>
      <c r="C80" s="2" t="s">
        <v>12</v>
      </c>
      <c r="D80" s="2">
        <v>21</v>
      </c>
      <c r="E80" s="3">
        <v>44678</v>
      </c>
      <c r="F80" s="2">
        <v>33920</v>
      </c>
      <c r="G80" s="2" t="s">
        <v>16</v>
      </c>
    </row>
    <row r="81" spans="1:7" x14ac:dyDescent="0.3">
      <c r="A81" s="2" t="s">
        <v>69</v>
      </c>
      <c r="B81" s="2" t="s">
        <v>15</v>
      </c>
      <c r="C81" s="2" t="s">
        <v>9</v>
      </c>
      <c r="D81" s="2">
        <v>23</v>
      </c>
      <c r="E81" s="3">
        <v>44440</v>
      </c>
      <c r="F81" s="2">
        <v>106460</v>
      </c>
      <c r="G81" s="2" t="s">
        <v>16</v>
      </c>
    </row>
    <row r="82" spans="1:7" x14ac:dyDescent="0.3">
      <c r="A82" s="2" t="s">
        <v>57</v>
      </c>
      <c r="B82" s="2" t="s">
        <v>15</v>
      </c>
      <c r="C82" s="2" t="s">
        <v>9</v>
      </c>
      <c r="D82" s="2">
        <v>35</v>
      </c>
      <c r="E82" s="3">
        <v>44727</v>
      </c>
      <c r="F82" s="2">
        <v>40400</v>
      </c>
      <c r="G82" s="2" t="s">
        <v>16</v>
      </c>
    </row>
    <row r="83" spans="1:7" x14ac:dyDescent="0.3">
      <c r="A83" s="2" t="s">
        <v>68</v>
      </c>
      <c r="B83" s="2" t="s">
        <v>15</v>
      </c>
      <c r="C83" s="2" t="s">
        <v>21</v>
      </c>
      <c r="D83" s="2">
        <v>27</v>
      </c>
      <c r="E83" s="3">
        <v>44236</v>
      </c>
      <c r="F83" s="2">
        <v>91650</v>
      </c>
      <c r="G83" s="2" t="s">
        <v>13</v>
      </c>
    </row>
    <row r="84" spans="1:7" x14ac:dyDescent="0.3">
      <c r="A84" s="2" t="s">
        <v>99</v>
      </c>
      <c r="B84" s="2" t="s">
        <v>15</v>
      </c>
      <c r="C84" s="2" t="s">
        <v>19</v>
      </c>
      <c r="D84" s="2">
        <v>43</v>
      </c>
      <c r="E84" s="3">
        <v>44620</v>
      </c>
      <c r="F84" s="2">
        <v>36040</v>
      </c>
      <c r="G84" s="2" t="s">
        <v>16</v>
      </c>
    </row>
    <row r="85" spans="1:7" x14ac:dyDescent="0.3">
      <c r="A85" s="2" t="s">
        <v>101</v>
      </c>
      <c r="B85" s="2" t="s">
        <v>8</v>
      </c>
      <c r="C85" s="2" t="s">
        <v>12</v>
      </c>
      <c r="D85" s="2">
        <v>40</v>
      </c>
      <c r="E85" s="3">
        <v>44381</v>
      </c>
      <c r="F85" s="2">
        <v>104410</v>
      </c>
      <c r="G85" s="2" t="s">
        <v>16</v>
      </c>
    </row>
    <row r="86" spans="1:7" x14ac:dyDescent="0.3">
      <c r="A86" s="2" t="s">
        <v>85</v>
      </c>
      <c r="B86" s="2" t="s">
        <v>15</v>
      </c>
      <c r="C86" s="2" t="s">
        <v>21</v>
      </c>
      <c r="D86" s="2">
        <v>30</v>
      </c>
      <c r="E86" s="3">
        <v>44606</v>
      </c>
      <c r="F86" s="2">
        <v>96800</v>
      </c>
      <c r="G86" s="2" t="s">
        <v>16</v>
      </c>
    </row>
    <row r="87" spans="1:7" x14ac:dyDescent="0.3">
      <c r="A87" s="2" t="s">
        <v>28</v>
      </c>
      <c r="B87" s="2" t="s">
        <v>8</v>
      </c>
      <c r="C87" s="2" t="s">
        <v>21</v>
      </c>
      <c r="D87" s="2">
        <v>34</v>
      </c>
      <c r="E87" s="3">
        <v>44459</v>
      </c>
      <c r="F87" s="2">
        <v>85000</v>
      </c>
      <c r="G87" s="2" t="s">
        <v>16</v>
      </c>
    </row>
    <row r="88" spans="1:7" x14ac:dyDescent="0.3">
      <c r="A88" s="2" t="s">
        <v>80</v>
      </c>
      <c r="B88" s="2" t="s">
        <v>15</v>
      </c>
      <c r="C88" s="2" t="s">
        <v>19</v>
      </c>
      <c r="D88" s="2">
        <v>28</v>
      </c>
      <c r="E88" s="3">
        <v>44820</v>
      </c>
      <c r="F88" s="2">
        <v>43510</v>
      </c>
      <c r="G88" s="2" t="s">
        <v>42</v>
      </c>
    </row>
    <row r="89" spans="1:7" x14ac:dyDescent="0.3">
      <c r="A89" s="2" t="s">
        <v>79</v>
      </c>
      <c r="B89" s="2" t="s">
        <v>15</v>
      </c>
      <c r="C89" s="2" t="s">
        <v>21</v>
      </c>
      <c r="D89" s="2">
        <v>33</v>
      </c>
      <c r="E89" s="3">
        <v>44243</v>
      </c>
      <c r="F89" s="2">
        <v>59430</v>
      </c>
      <c r="G89" s="2" t="s">
        <v>16</v>
      </c>
    </row>
    <row r="90" spans="1:7" x14ac:dyDescent="0.3">
      <c r="A90" s="2" t="s">
        <v>93</v>
      </c>
      <c r="B90" s="2" t="s">
        <v>8</v>
      </c>
      <c r="C90" s="2" t="s">
        <v>21</v>
      </c>
      <c r="D90" s="2">
        <v>33</v>
      </c>
      <c r="E90" s="3">
        <v>44067</v>
      </c>
      <c r="F90" s="2">
        <v>65360</v>
      </c>
      <c r="G90" s="2" t="s">
        <v>16</v>
      </c>
    </row>
    <row r="91" spans="1:7" x14ac:dyDescent="0.3">
      <c r="A91" s="2" t="s">
        <v>66</v>
      </c>
      <c r="B91" s="2" t="s">
        <v>8</v>
      </c>
      <c r="C91" s="2" t="s">
        <v>9</v>
      </c>
      <c r="D91" s="2">
        <v>32</v>
      </c>
      <c r="E91" s="3">
        <v>44611</v>
      </c>
      <c r="F91" s="2">
        <v>41570</v>
      </c>
      <c r="G91" s="2" t="s">
        <v>16</v>
      </c>
    </row>
    <row r="92" spans="1:7" x14ac:dyDescent="0.3">
      <c r="A92" s="2" t="s">
        <v>95</v>
      </c>
      <c r="B92" s="2" t="s">
        <v>8</v>
      </c>
      <c r="C92" s="2" t="s">
        <v>12</v>
      </c>
      <c r="D92" s="2">
        <v>33</v>
      </c>
      <c r="E92" s="3">
        <v>44312</v>
      </c>
      <c r="F92" s="2">
        <v>75280</v>
      </c>
      <c r="G92" s="2" t="s">
        <v>16</v>
      </c>
    </row>
    <row r="93" spans="1:7" x14ac:dyDescent="0.3">
      <c r="A93" s="2" t="s">
        <v>18</v>
      </c>
      <c r="B93" s="2" t="s">
        <v>15</v>
      </c>
      <c r="C93" s="2" t="s">
        <v>19</v>
      </c>
      <c r="D93" s="2">
        <v>33</v>
      </c>
      <c r="E93" s="3">
        <v>44385</v>
      </c>
      <c r="F93" s="2">
        <v>74550</v>
      </c>
      <c r="G93" s="2" t="s">
        <v>16</v>
      </c>
    </row>
    <row r="94" spans="1:7" x14ac:dyDescent="0.3">
      <c r="A94" s="2" t="s">
        <v>45</v>
      </c>
      <c r="B94" s="2" t="s">
        <v>15</v>
      </c>
      <c r="C94" s="2" t="s">
        <v>9</v>
      </c>
      <c r="D94" s="2">
        <v>30</v>
      </c>
      <c r="E94" s="3">
        <v>44701</v>
      </c>
      <c r="F94" s="2">
        <v>67950</v>
      </c>
      <c r="G94" s="2" t="s">
        <v>16</v>
      </c>
    </row>
    <row r="95" spans="1:7" x14ac:dyDescent="0.3">
      <c r="A95" s="2" t="s">
        <v>90</v>
      </c>
      <c r="B95" s="2" t="s">
        <v>15</v>
      </c>
      <c r="C95" s="2" t="s">
        <v>21</v>
      </c>
      <c r="D95" s="2">
        <v>42</v>
      </c>
      <c r="E95" s="3">
        <v>44731</v>
      </c>
      <c r="F95" s="2">
        <v>70270</v>
      </c>
      <c r="G95" s="2" t="s">
        <v>24</v>
      </c>
    </row>
    <row r="96" spans="1:7" x14ac:dyDescent="0.3">
      <c r="A96" s="2" t="s">
        <v>46</v>
      </c>
      <c r="B96" s="2" t="s">
        <v>15</v>
      </c>
      <c r="C96" s="2" t="s">
        <v>9</v>
      </c>
      <c r="D96" s="2">
        <v>26</v>
      </c>
      <c r="E96" s="3">
        <v>44411</v>
      </c>
      <c r="F96" s="2">
        <v>53540</v>
      </c>
      <c r="G96" s="2" t="s">
        <v>16</v>
      </c>
    </row>
    <row r="97" spans="1:7" x14ac:dyDescent="0.3">
      <c r="A97" s="2" t="s">
        <v>58</v>
      </c>
      <c r="B97" s="2" t="s">
        <v>15</v>
      </c>
      <c r="C97" s="2" t="s">
        <v>19</v>
      </c>
      <c r="D97" s="2">
        <v>22</v>
      </c>
      <c r="E97" s="2">
        <v>44446</v>
      </c>
      <c r="F97" s="2">
        <v>112780</v>
      </c>
      <c r="G97" s="2" t="s">
        <v>13</v>
      </c>
    </row>
    <row r="98" spans="1:7" x14ac:dyDescent="0.3">
      <c r="A98" s="2" t="s">
        <v>70</v>
      </c>
      <c r="B98" s="2" t="s">
        <v>15</v>
      </c>
      <c r="C98" s="2" t="s">
        <v>9</v>
      </c>
      <c r="D98" s="2">
        <v>46</v>
      </c>
      <c r="E98" s="2">
        <v>44758</v>
      </c>
      <c r="F98" s="2">
        <v>70610</v>
      </c>
      <c r="G98" s="2" t="s">
        <v>16</v>
      </c>
    </row>
    <row r="99" spans="1:7" x14ac:dyDescent="0.3">
      <c r="A99" s="2" t="s">
        <v>75</v>
      </c>
      <c r="B99" s="2" t="s">
        <v>8</v>
      </c>
      <c r="C99" s="2" t="s">
        <v>19</v>
      </c>
      <c r="D99" s="2">
        <v>28</v>
      </c>
      <c r="E99" s="2">
        <v>44357</v>
      </c>
      <c r="F99" s="2">
        <v>53240</v>
      </c>
      <c r="G99" s="2" t="s">
        <v>16</v>
      </c>
    </row>
    <row r="100" spans="1:7" x14ac:dyDescent="0.3">
      <c r="A100" s="2" t="s">
        <v>49</v>
      </c>
      <c r="B100" s="2"/>
      <c r="C100" s="2" t="s">
        <v>21</v>
      </c>
      <c r="D100" s="2">
        <v>37</v>
      </c>
      <c r="E100" s="2">
        <v>44146</v>
      </c>
      <c r="F100" s="2">
        <v>115440</v>
      </c>
      <c r="G100" s="2" t="s">
        <v>24</v>
      </c>
    </row>
    <row r="101" spans="1:7" x14ac:dyDescent="0.3">
      <c r="A101" s="2" t="s">
        <v>65</v>
      </c>
      <c r="B101" s="2" t="s">
        <v>15</v>
      </c>
      <c r="C101" s="2" t="s">
        <v>19</v>
      </c>
      <c r="D101" s="2">
        <v>32</v>
      </c>
      <c r="E101" s="2">
        <v>44465</v>
      </c>
      <c r="F101" s="2">
        <v>53540</v>
      </c>
      <c r="G101" s="2" t="s">
        <v>16</v>
      </c>
    </row>
    <row r="102" spans="1:7" x14ac:dyDescent="0.3">
      <c r="A102" s="2" t="s">
        <v>81</v>
      </c>
      <c r="B102" s="2" t="s">
        <v>8</v>
      </c>
      <c r="C102" s="2" t="s">
        <v>9</v>
      </c>
      <c r="D102" s="2">
        <v>30</v>
      </c>
      <c r="E102" s="2">
        <v>44861</v>
      </c>
      <c r="F102" s="2">
        <v>112570</v>
      </c>
      <c r="G102" s="2" t="s">
        <v>16</v>
      </c>
    </row>
    <row r="103" spans="1:7" x14ac:dyDescent="0.3">
      <c r="A103" s="2" t="s">
        <v>51</v>
      </c>
      <c r="B103" s="2" t="s">
        <v>15</v>
      </c>
      <c r="C103" s="2" t="s">
        <v>9</v>
      </c>
      <c r="D103" s="2">
        <v>33</v>
      </c>
      <c r="E103" s="2">
        <v>44701</v>
      </c>
      <c r="F103" s="2">
        <v>48530</v>
      </c>
      <c r="G103" s="2" t="s">
        <v>13</v>
      </c>
    </row>
    <row r="104" spans="1:7" x14ac:dyDescent="0.3">
      <c r="A104" s="2" t="s">
        <v>61</v>
      </c>
      <c r="B104" s="2" t="s">
        <v>8</v>
      </c>
      <c r="C104" s="2" t="s">
        <v>12</v>
      </c>
      <c r="D104" s="2">
        <v>24</v>
      </c>
      <c r="E104" s="2">
        <v>44148</v>
      </c>
      <c r="F104" s="2">
        <v>62780</v>
      </c>
      <c r="G104" s="2" t="s">
        <v>16</v>
      </c>
    </row>
    <row r="105" spans="1:7" x14ac:dyDescent="0.3">
      <c r="A105" s="4" t="s">
        <v>203</v>
      </c>
      <c r="B105" s="4"/>
      <c r="C105" s="4"/>
      <c r="D105" s="4">
        <f>SUBTOTAL(101,Table1[Age])</f>
        <v>30.52</v>
      </c>
      <c r="E105" s="4"/>
      <c r="F105" s="4">
        <f>SUBTOTAL(101,Table1[Salary])</f>
        <v>77472.100000000006</v>
      </c>
      <c r="G105" s="4">
        <f>SUBTOTAL(103,Table1[Rating])</f>
        <v>100</v>
      </c>
    </row>
  </sheetData>
  <mergeCells count="1">
    <mergeCell ref="A1:G3"/>
  </mergeCells>
  <conditionalFormatting sqref="A5:A104">
    <cfRule type="duplicateValues" dxfId="0" priority="1"/>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C707B-957D-4AA9-9A39-FFE90B7863B8}">
  <sheetPr>
    <tabColor rgb="FFFFC000"/>
  </sheetPr>
  <dimension ref="A1:G113"/>
  <sheetViews>
    <sheetView workbookViewId="0">
      <selection activeCell="C7" sqref="C7"/>
    </sheetView>
  </sheetViews>
  <sheetFormatPr defaultRowHeight="14.4" x14ac:dyDescent="0.3"/>
  <cols>
    <col min="2" max="2" width="9" customWidth="1"/>
    <col min="5" max="5" width="12.6640625" customWidth="1"/>
    <col min="6" max="6" width="13" customWidth="1"/>
  </cols>
  <sheetData>
    <row r="1" spans="1:7" x14ac:dyDescent="0.3">
      <c r="A1" t="s">
        <v>0</v>
      </c>
      <c r="B1" t="s">
        <v>1</v>
      </c>
      <c r="C1" t="s">
        <v>3</v>
      </c>
      <c r="D1" t="s">
        <v>6</v>
      </c>
      <c r="E1" t="s">
        <v>4</v>
      </c>
      <c r="F1" t="s">
        <v>2</v>
      </c>
      <c r="G1" t="s">
        <v>5</v>
      </c>
    </row>
    <row r="2" spans="1:7" x14ac:dyDescent="0.3">
      <c r="A2" t="s">
        <v>156</v>
      </c>
      <c r="B2" t="s">
        <v>15</v>
      </c>
      <c r="C2">
        <v>20</v>
      </c>
      <c r="D2" t="s">
        <v>16</v>
      </c>
      <c r="E2" s="1">
        <v>44122</v>
      </c>
      <c r="F2" t="s">
        <v>12</v>
      </c>
      <c r="G2">
        <v>112650</v>
      </c>
    </row>
    <row r="3" spans="1:7" x14ac:dyDescent="0.3">
      <c r="A3" t="s">
        <v>176</v>
      </c>
      <c r="B3" t="s">
        <v>8</v>
      </c>
      <c r="C3">
        <v>32</v>
      </c>
      <c r="D3" t="s">
        <v>13</v>
      </c>
      <c r="E3" s="1">
        <v>44293</v>
      </c>
      <c r="F3" t="s">
        <v>12</v>
      </c>
      <c r="G3">
        <v>43840</v>
      </c>
    </row>
    <row r="4" spans="1:7" x14ac:dyDescent="0.3">
      <c r="A4" t="s">
        <v>143</v>
      </c>
      <c r="B4" t="s">
        <v>15</v>
      </c>
      <c r="C4">
        <v>31</v>
      </c>
      <c r="D4" t="s">
        <v>16</v>
      </c>
      <c r="E4" s="1">
        <v>44663</v>
      </c>
      <c r="F4" t="s">
        <v>9</v>
      </c>
      <c r="G4">
        <v>103550</v>
      </c>
    </row>
    <row r="5" spans="1:7" x14ac:dyDescent="0.3">
      <c r="A5" t="s">
        <v>201</v>
      </c>
      <c r="B5" t="s">
        <v>8</v>
      </c>
      <c r="C5">
        <v>32</v>
      </c>
      <c r="D5" t="s">
        <v>16</v>
      </c>
      <c r="E5" s="1">
        <v>44339</v>
      </c>
      <c r="F5" t="s">
        <v>56</v>
      </c>
      <c r="G5">
        <v>45510</v>
      </c>
    </row>
    <row r="6" spans="1:7" x14ac:dyDescent="0.3">
      <c r="A6" t="s">
        <v>142</v>
      </c>
      <c r="C6">
        <v>37</v>
      </c>
      <c r="D6" t="s">
        <v>24</v>
      </c>
      <c r="E6" s="1">
        <v>44085</v>
      </c>
      <c r="F6" t="s">
        <v>21</v>
      </c>
      <c r="G6">
        <v>115440</v>
      </c>
    </row>
    <row r="7" spans="1:7" x14ac:dyDescent="0.3">
      <c r="A7" t="s">
        <v>202</v>
      </c>
      <c r="B7" t="s">
        <v>8</v>
      </c>
      <c r="C7">
        <v>38</v>
      </c>
      <c r="D7" t="s">
        <v>13</v>
      </c>
      <c r="E7" s="1">
        <v>44268</v>
      </c>
      <c r="F7" t="s">
        <v>19</v>
      </c>
      <c r="G7">
        <v>56870</v>
      </c>
    </row>
    <row r="8" spans="1:7" x14ac:dyDescent="0.3">
      <c r="A8" t="s">
        <v>169</v>
      </c>
      <c r="B8" t="s">
        <v>8</v>
      </c>
      <c r="C8">
        <v>25</v>
      </c>
      <c r="D8" t="s">
        <v>16</v>
      </c>
      <c r="E8" s="1">
        <v>44144</v>
      </c>
      <c r="F8" t="s">
        <v>19</v>
      </c>
      <c r="G8">
        <v>92700</v>
      </c>
    </row>
    <row r="9" spans="1:7" x14ac:dyDescent="0.3">
      <c r="A9" t="s">
        <v>145</v>
      </c>
      <c r="C9">
        <v>32</v>
      </c>
      <c r="D9" t="s">
        <v>16</v>
      </c>
      <c r="E9" s="1">
        <v>44713</v>
      </c>
      <c r="F9" t="s">
        <v>12</v>
      </c>
      <c r="G9">
        <v>91310</v>
      </c>
    </row>
    <row r="10" spans="1:7" x14ac:dyDescent="0.3">
      <c r="A10" t="s">
        <v>115</v>
      </c>
      <c r="B10" t="s">
        <v>15</v>
      </c>
      <c r="C10">
        <v>33</v>
      </c>
      <c r="D10" t="s">
        <v>16</v>
      </c>
      <c r="E10" s="1">
        <v>44324</v>
      </c>
      <c r="F10" t="s">
        <v>19</v>
      </c>
      <c r="G10">
        <v>74550</v>
      </c>
    </row>
    <row r="11" spans="1:7" x14ac:dyDescent="0.3">
      <c r="A11" t="s">
        <v>128</v>
      </c>
      <c r="B11" t="s">
        <v>15</v>
      </c>
      <c r="C11">
        <v>25</v>
      </c>
      <c r="D11" t="s">
        <v>13</v>
      </c>
      <c r="E11" s="1">
        <v>44665</v>
      </c>
      <c r="F11" t="s">
        <v>9</v>
      </c>
      <c r="G11">
        <v>109190</v>
      </c>
    </row>
    <row r="12" spans="1:7" x14ac:dyDescent="0.3">
      <c r="A12" t="s">
        <v>194</v>
      </c>
      <c r="B12" t="s">
        <v>8</v>
      </c>
      <c r="C12">
        <v>40</v>
      </c>
      <c r="D12" t="s">
        <v>16</v>
      </c>
      <c r="E12" s="1">
        <v>44320</v>
      </c>
      <c r="F12" t="s">
        <v>12</v>
      </c>
      <c r="G12">
        <v>104410</v>
      </c>
    </row>
    <row r="13" spans="1:7" x14ac:dyDescent="0.3">
      <c r="A13" t="s">
        <v>177</v>
      </c>
      <c r="B13" t="s">
        <v>15</v>
      </c>
      <c r="C13">
        <v>30</v>
      </c>
      <c r="D13" t="s">
        <v>16</v>
      </c>
      <c r="E13" s="1">
        <v>44544</v>
      </c>
      <c r="F13" t="s">
        <v>21</v>
      </c>
      <c r="G13">
        <v>96800</v>
      </c>
    </row>
    <row r="14" spans="1:7" x14ac:dyDescent="0.3">
      <c r="A14" t="s">
        <v>123</v>
      </c>
      <c r="B14" t="s">
        <v>15</v>
      </c>
      <c r="C14">
        <v>28</v>
      </c>
      <c r="D14" t="s">
        <v>13</v>
      </c>
      <c r="E14" s="1">
        <v>43980</v>
      </c>
      <c r="F14" t="s">
        <v>21</v>
      </c>
      <c r="G14">
        <v>48170</v>
      </c>
    </row>
    <row r="15" spans="1:7" x14ac:dyDescent="0.3">
      <c r="A15" t="s">
        <v>140</v>
      </c>
      <c r="B15" t="s">
        <v>15</v>
      </c>
      <c r="C15">
        <v>21</v>
      </c>
      <c r="D15" t="s">
        <v>16</v>
      </c>
      <c r="E15" s="1">
        <v>44042</v>
      </c>
      <c r="F15" t="s">
        <v>9</v>
      </c>
      <c r="G15">
        <v>37920</v>
      </c>
    </row>
    <row r="16" spans="1:7" x14ac:dyDescent="0.3">
      <c r="A16" t="s">
        <v>178</v>
      </c>
      <c r="B16" t="s">
        <v>15</v>
      </c>
      <c r="C16">
        <v>34</v>
      </c>
      <c r="D16" t="s">
        <v>16</v>
      </c>
      <c r="E16" s="1">
        <v>44642</v>
      </c>
      <c r="F16" t="s">
        <v>9</v>
      </c>
      <c r="G16">
        <v>112650</v>
      </c>
    </row>
    <row r="17" spans="1:7" x14ac:dyDescent="0.3">
      <c r="A17" t="s">
        <v>165</v>
      </c>
      <c r="B17" t="s">
        <v>8</v>
      </c>
      <c r="C17">
        <v>34</v>
      </c>
      <c r="D17" t="s">
        <v>24</v>
      </c>
      <c r="E17" s="1">
        <v>44660</v>
      </c>
      <c r="F17" t="s">
        <v>19</v>
      </c>
      <c r="G17">
        <v>49630</v>
      </c>
    </row>
    <row r="18" spans="1:7" x14ac:dyDescent="0.3">
      <c r="A18" t="s">
        <v>199</v>
      </c>
      <c r="B18" t="s">
        <v>15</v>
      </c>
      <c r="C18">
        <v>36</v>
      </c>
      <c r="D18" t="s">
        <v>16</v>
      </c>
      <c r="E18" s="1">
        <v>43958</v>
      </c>
      <c r="F18" t="s">
        <v>12</v>
      </c>
      <c r="G18">
        <v>118840</v>
      </c>
    </row>
    <row r="19" spans="1:7" x14ac:dyDescent="0.3">
      <c r="A19" t="s">
        <v>159</v>
      </c>
      <c r="B19" t="s">
        <v>15</v>
      </c>
      <c r="C19">
        <v>30</v>
      </c>
      <c r="D19" t="s">
        <v>16</v>
      </c>
      <c r="E19" s="1">
        <v>44789</v>
      </c>
      <c r="F19" t="s">
        <v>12</v>
      </c>
      <c r="G19">
        <v>69710</v>
      </c>
    </row>
    <row r="20" spans="1:7" x14ac:dyDescent="0.3">
      <c r="A20" t="s">
        <v>197</v>
      </c>
      <c r="B20" t="s">
        <v>15</v>
      </c>
      <c r="C20">
        <v>20</v>
      </c>
      <c r="D20" t="s">
        <v>16</v>
      </c>
      <c r="E20" s="1">
        <v>44683</v>
      </c>
      <c r="F20" t="s">
        <v>9</v>
      </c>
      <c r="G20">
        <v>79570</v>
      </c>
    </row>
    <row r="21" spans="1:7" x14ac:dyDescent="0.3">
      <c r="A21" t="s">
        <v>154</v>
      </c>
      <c r="B21" t="s">
        <v>8</v>
      </c>
      <c r="C21">
        <v>22</v>
      </c>
      <c r="D21" t="s">
        <v>13</v>
      </c>
      <c r="E21" s="1">
        <v>44388</v>
      </c>
      <c r="F21" t="s">
        <v>9</v>
      </c>
      <c r="G21">
        <v>76900</v>
      </c>
    </row>
    <row r="22" spans="1:7" x14ac:dyDescent="0.3">
      <c r="A22" t="s">
        <v>182</v>
      </c>
      <c r="B22" t="s">
        <v>15</v>
      </c>
      <c r="C22">
        <v>27</v>
      </c>
      <c r="D22" t="s">
        <v>16</v>
      </c>
      <c r="E22" s="1">
        <v>44073</v>
      </c>
      <c r="F22" t="s">
        <v>19</v>
      </c>
      <c r="G22">
        <v>54970</v>
      </c>
    </row>
    <row r="23" spans="1:7" x14ac:dyDescent="0.3">
      <c r="A23" t="s">
        <v>118</v>
      </c>
      <c r="B23" t="s">
        <v>15</v>
      </c>
      <c r="C23">
        <v>37</v>
      </c>
      <c r="D23" t="s">
        <v>24</v>
      </c>
      <c r="E23" s="1">
        <v>44277</v>
      </c>
      <c r="F23" t="s">
        <v>12</v>
      </c>
      <c r="G23">
        <v>88050</v>
      </c>
    </row>
    <row r="24" spans="1:7" x14ac:dyDescent="0.3">
      <c r="A24" t="s">
        <v>192</v>
      </c>
      <c r="B24" t="s">
        <v>15</v>
      </c>
      <c r="C24">
        <v>43</v>
      </c>
      <c r="D24" t="s">
        <v>16</v>
      </c>
      <c r="E24" s="1">
        <v>44558</v>
      </c>
      <c r="F24" t="s">
        <v>19</v>
      </c>
      <c r="G24">
        <v>36040</v>
      </c>
    </row>
    <row r="25" spans="1:7" x14ac:dyDescent="0.3">
      <c r="A25" t="s">
        <v>111</v>
      </c>
      <c r="B25" t="s">
        <v>8</v>
      </c>
      <c r="C25">
        <v>42</v>
      </c>
      <c r="D25" t="s">
        <v>10</v>
      </c>
      <c r="E25" s="1">
        <v>44718</v>
      </c>
      <c r="F25" t="s">
        <v>9</v>
      </c>
      <c r="G25">
        <v>75000</v>
      </c>
    </row>
    <row r="26" spans="1:7" x14ac:dyDescent="0.3">
      <c r="A26" t="s">
        <v>149</v>
      </c>
      <c r="B26" t="s">
        <v>15</v>
      </c>
      <c r="C26">
        <v>35</v>
      </c>
      <c r="D26" t="s">
        <v>16</v>
      </c>
      <c r="E26" s="1">
        <v>44666</v>
      </c>
      <c r="F26" t="s">
        <v>9</v>
      </c>
      <c r="G26">
        <v>40400</v>
      </c>
    </row>
    <row r="27" spans="1:7" x14ac:dyDescent="0.3">
      <c r="A27" t="s">
        <v>196</v>
      </c>
      <c r="B27" t="s">
        <v>15</v>
      </c>
      <c r="C27">
        <v>24</v>
      </c>
      <c r="D27" t="s">
        <v>16</v>
      </c>
      <c r="E27" s="1">
        <v>44625</v>
      </c>
      <c r="F27" t="s">
        <v>12</v>
      </c>
      <c r="G27">
        <v>100420</v>
      </c>
    </row>
    <row r="28" spans="1:7" x14ac:dyDescent="0.3">
      <c r="A28" t="s">
        <v>120</v>
      </c>
      <c r="B28" t="s">
        <v>8</v>
      </c>
      <c r="C28">
        <v>31</v>
      </c>
      <c r="D28" t="s">
        <v>16</v>
      </c>
      <c r="E28" s="1">
        <v>44604</v>
      </c>
      <c r="F28" t="s">
        <v>12</v>
      </c>
      <c r="G28">
        <v>58100</v>
      </c>
    </row>
    <row r="29" spans="1:7" x14ac:dyDescent="0.3">
      <c r="A29" t="s">
        <v>114</v>
      </c>
      <c r="B29" t="s">
        <v>8</v>
      </c>
      <c r="C29">
        <v>44</v>
      </c>
      <c r="D29" t="s">
        <v>16</v>
      </c>
      <c r="E29" s="1">
        <v>44985</v>
      </c>
      <c r="F29" t="s">
        <v>12</v>
      </c>
      <c r="G29">
        <v>114870</v>
      </c>
    </row>
    <row r="30" spans="1:7" x14ac:dyDescent="0.3">
      <c r="A30" t="s">
        <v>158</v>
      </c>
      <c r="B30" t="s">
        <v>8</v>
      </c>
      <c r="C30">
        <v>32</v>
      </c>
      <c r="D30" t="s">
        <v>16</v>
      </c>
      <c r="E30" s="1">
        <v>44549</v>
      </c>
      <c r="F30" t="s">
        <v>9</v>
      </c>
      <c r="G30">
        <v>41570</v>
      </c>
    </row>
    <row r="31" spans="1:7" x14ac:dyDescent="0.3">
      <c r="A31" t="s">
        <v>173</v>
      </c>
      <c r="B31" t="s">
        <v>8</v>
      </c>
      <c r="C31">
        <v>30</v>
      </c>
      <c r="D31" t="s">
        <v>16</v>
      </c>
      <c r="E31" s="1">
        <v>44800</v>
      </c>
      <c r="F31" t="s">
        <v>9</v>
      </c>
      <c r="G31">
        <v>112570</v>
      </c>
    </row>
    <row r="32" spans="1:7" x14ac:dyDescent="0.3">
      <c r="A32" t="s">
        <v>151</v>
      </c>
      <c r="B32" t="s">
        <v>15</v>
      </c>
      <c r="C32">
        <v>26</v>
      </c>
      <c r="D32" t="s">
        <v>16</v>
      </c>
      <c r="E32" s="1">
        <v>44164</v>
      </c>
      <c r="F32" t="s">
        <v>9</v>
      </c>
      <c r="G32">
        <v>47360</v>
      </c>
    </row>
    <row r="33" spans="1:7" x14ac:dyDescent="0.3">
      <c r="A33" t="s">
        <v>126</v>
      </c>
      <c r="B33" t="s">
        <v>8</v>
      </c>
      <c r="C33">
        <v>21</v>
      </c>
      <c r="D33" t="s">
        <v>16</v>
      </c>
      <c r="E33" s="1">
        <v>44256</v>
      </c>
      <c r="F33" t="s">
        <v>21</v>
      </c>
      <c r="G33">
        <v>65920</v>
      </c>
    </row>
    <row r="34" spans="1:7" x14ac:dyDescent="0.3">
      <c r="A34" t="s">
        <v>200</v>
      </c>
      <c r="B34" t="s">
        <v>8</v>
      </c>
      <c r="C34">
        <v>28</v>
      </c>
      <c r="D34" t="s">
        <v>16</v>
      </c>
      <c r="E34" s="1">
        <v>44571</v>
      </c>
      <c r="F34" t="s">
        <v>9</v>
      </c>
      <c r="G34">
        <v>99970</v>
      </c>
    </row>
    <row r="35" spans="1:7" x14ac:dyDescent="0.3">
      <c r="A35" t="s">
        <v>133</v>
      </c>
      <c r="B35" t="s">
        <v>8</v>
      </c>
      <c r="C35">
        <v>25</v>
      </c>
      <c r="D35" t="s">
        <v>13</v>
      </c>
      <c r="E35" s="1">
        <v>44633</v>
      </c>
      <c r="F35" t="s">
        <v>12</v>
      </c>
      <c r="G35">
        <v>80700</v>
      </c>
    </row>
    <row r="36" spans="1:7" x14ac:dyDescent="0.3">
      <c r="A36" t="s">
        <v>155</v>
      </c>
      <c r="B36" t="s">
        <v>15</v>
      </c>
      <c r="C36">
        <v>24</v>
      </c>
      <c r="D36" t="s">
        <v>24</v>
      </c>
      <c r="E36" s="1">
        <v>44375</v>
      </c>
      <c r="F36" t="s">
        <v>21</v>
      </c>
      <c r="G36">
        <v>52610</v>
      </c>
    </row>
    <row r="37" spans="1:7" x14ac:dyDescent="0.3">
      <c r="A37" t="s">
        <v>180</v>
      </c>
      <c r="B37" t="s">
        <v>15</v>
      </c>
      <c r="C37">
        <v>29</v>
      </c>
      <c r="D37" t="s">
        <v>24</v>
      </c>
      <c r="E37" s="1">
        <v>44119</v>
      </c>
      <c r="F37" t="s">
        <v>12</v>
      </c>
      <c r="G37">
        <v>112110</v>
      </c>
    </row>
    <row r="38" spans="1:7" x14ac:dyDescent="0.3">
      <c r="A38" t="s">
        <v>152</v>
      </c>
      <c r="B38" t="s">
        <v>8</v>
      </c>
      <c r="C38">
        <v>27</v>
      </c>
      <c r="D38" t="s">
        <v>16</v>
      </c>
      <c r="E38" s="1">
        <v>44061</v>
      </c>
      <c r="F38" t="s">
        <v>56</v>
      </c>
      <c r="G38">
        <v>119110</v>
      </c>
    </row>
    <row r="39" spans="1:7" x14ac:dyDescent="0.3">
      <c r="A39" t="s">
        <v>150</v>
      </c>
      <c r="B39" t="s">
        <v>15</v>
      </c>
      <c r="C39">
        <v>22</v>
      </c>
      <c r="D39" t="s">
        <v>13</v>
      </c>
      <c r="E39" s="1">
        <v>44384</v>
      </c>
      <c r="F39" t="s">
        <v>19</v>
      </c>
      <c r="G39">
        <v>112780</v>
      </c>
    </row>
    <row r="40" spans="1:7" x14ac:dyDescent="0.3">
      <c r="A40" t="s">
        <v>175</v>
      </c>
      <c r="B40" t="s">
        <v>8</v>
      </c>
      <c r="C40">
        <v>36</v>
      </c>
      <c r="D40" t="s">
        <v>16</v>
      </c>
      <c r="E40" s="1">
        <v>44023</v>
      </c>
      <c r="F40" t="s">
        <v>9</v>
      </c>
      <c r="G40">
        <v>114890</v>
      </c>
    </row>
    <row r="41" spans="1:7" x14ac:dyDescent="0.3">
      <c r="A41" t="s">
        <v>146</v>
      </c>
      <c r="B41" t="s">
        <v>15</v>
      </c>
      <c r="C41">
        <v>27</v>
      </c>
      <c r="D41" t="s">
        <v>16</v>
      </c>
      <c r="E41" s="1">
        <v>44506</v>
      </c>
      <c r="F41" t="s">
        <v>21</v>
      </c>
      <c r="G41">
        <v>48980</v>
      </c>
    </row>
    <row r="42" spans="1:7" x14ac:dyDescent="0.3">
      <c r="A42" t="s">
        <v>170</v>
      </c>
      <c r="B42" t="s">
        <v>15</v>
      </c>
      <c r="C42">
        <v>21</v>
      </c>
      <c r="D42" t="s">
        <v>16</v>
      </c>
      <c r="E42" s="1">
        <v>44180</v>
      </c>
      <c r="F42" t="s">
        <v>56</v>
      </c>
      <c r="G42">
        <v>75880</v>
      </c>
    </row>
    <row r="43" spans="1:7" x14ac:dyDescent="0.3">
      <c r="A43" t="s">
        <v>167</v>
      </c>
      <c r="B43" t="s">
        <v>8</v>
      </c>
      <c r="C43">
        <v>28</v>
      </c>
      <c r="D43" t="s">
        <v>16</v>
      </c>
      <c r="E43" s="1">
        <v>44296</v>
      </c>
      <c r="F43" t="s">
        <v>19</v>
      </c>
      <c r="G43">
        <v>53240</v>
      </c>
    </row>
    <row r="44" spans="1:7" x14ac:dyDescent="0.3">
      <c r="A44" t="s">
        <v>122</v>
      </c>
      <c r="B44" t="s">
        <v>8</v>
      </c>
      <c r="C44">
        <v>34</v>
      </c>
      <c r="D44" t="s">
        <v>16</v>
      </c>
      <c r="E44" s="1">
        <v>44397</v>
      </c>
      <c r="F44" t="s">
        <v>21</v>
      </c>
      <c r="G44">
        <v>85000</v>
      </c>
    </row>
    <row r="45" spans="1:7" x14ac:dyDescent="0.3">
      <c r="A45" t="s">
        <v>179</v>
      </c>
      <c r="B45" t="s">
        <v>8</v>
      </c>
      <c r="C45">
        <v>21</v>
      </c>
      <c r="D45" t="s">
        <v>16</v>
      </c>
      <c r="E45" s="1">
        <v>44619</v>
      </c>
      <c r="F45" t="s">
        <v>12</v>
      </c>
      <c r="G45">
        <v>33920</v>
      </c>
    </row>
    <row r="46" spans="1:7" x14ac:dyDescent="0.3">
      <c r="A46" t="s">
        <v>188</v>
      </c>
      <c r="B46" t="s">
        <v>8</v>
      </c>
      <c r="C46">
        <v>33</v>
      </c>
      <c r="D46" t="s">
        <v>16</v>
      </c>
      <c r="E46" s="1">
        <v>44253</v>
      </c>
      <c r="F46" t="s">
        <v>12</v>
      </c>
      <c r="G46">
        <v>75280</v>
      </c>
    </row>
    <row r="47" spans="1:7" x14ac:dyDescent="0.3">
      <c r="A47" t="s">
        <v>130</v>
      </c>
      <c r="B47" t="s">
        <v>8</v>
      </c>
      <c r="C47">
        <v>34</v>
      </c>
      <c r="D47" t="s">
        <v>16</v>
      </c>
      <c r="E47" s="1">
        <v>44594</v>
      </c>
      <c r="F47" t="s">
        <v>21</v>
      </c>
      <c r="G47">
        <v>58940</v>
      </c>
    </row>
    <row r="48" spans="1:7" x14ac:dyDescent="0.3">
      <c r="A48" t="s">
        <v>136</v>
      </c>
      <c r="B48" t="s">
        <v>8</v>
      </c>
      <c r="C48">
        <v>28</v>
      </c>
      <c r="D48" t="s">
        <v>16</v>
      </c>
      <c r="E48" s="1">
        <v>44425</v>
      </c>
      <c r="F48" t="s">
        <v>9</v>
      </c>
      <c r="G48">
        <v>104770</v>
      </c>
    </row>
    <row r="49" spans="1:7" x14ac:dyDescent="0.3">
      <c r="A49" t="s">
        <v>125</v>
      </c>
      <c r="B49" t="s">
        <v>15</v>
      </c>
      <c r="C49">
        <v>21</v>
      </c>
      <c r="D49" t="s">
        <v>16</v>
      </c>
      <c r="E49" s="1">
        <v>44701</v>
      </c>
      <c r="F49" t="s">
        <v>9</v>
      </c>
      <c r="G49">
        <v>57090</v>
      </c>
    </row>
    <row r="50" spans="1:7" x14ac:dyDescent="0.3">
      <c r="A50" t="s">
        <v>160</v>
      </c>
      <c r="B50" t="s">
        <v>15</v>
      </c>
      <c r="C50">
        <v>27</v>
      </c>
      <c r="D50" t="s">
        <v>13</v>
      </c>
      <c r="E50" s="1">
        <v>44174</v>
      </c>
      <c r="F50" t="s">
        <v>21</v>
      </c>
      <c r="G50">
        <v>91650</v>
      </c>
    </row>
    <row r="51" spans="1:7" x14ac:dyDescent="0.3">
      <c r="A51" t="s">
        <v>183</v>
      </c>
      <c r="B51" t="s">
        <v>15</v>
      </c>
      <c r="C51">
        <v>42</v>
      </c>
      <c r="D51" t="s">
        <v>24</v>
      </c>
      <c r="E51" s="1">
        <v>44670</v>
      </c>
      <c r="F51" t="s">
        <v>21</v>
      </c>
      <c r="G51">
        <v>70270</v>
      </c>
    </row>
    <row r="52" spans="1:7" x14ac:dyDescent="0.3">
      <c r="A52" t="s">
        <v>129</v>
      </c>
      <c r="B52" t="s">
        <v>8</v>
      </c>
      <c r="C52">
        <v>28</v>
      </c>
      <c r="D52" t="s">
        <v>16</v>
      </c>
      <c r="E52" s="1">
        <v>44124</v>
      </c>
      <c r="F52" t="s">
        <v>21</v>
      </c>
      <c r="G52">
        <v>75970</v>
      </c>
    </row>
    <row r="53" spans="1:7" x14ac:dyDescent="0.3">
      <c r="A53" t="s">
        <v>112</v>
      </c>
      <c r="C53">
        <v>27</v>
      </c>
      <c r="D53" t="s">
        <v>13</v>
      </c>
      <c r="E53" s="1">
        <v>44212</v>
      </c>
      <c r="F53" t="s">
        <v>12</v>
      </c>
      <c r="G53">
        <v>90700</v>
      </c>
    </row>
    <row r="54" spans="1:7" x14ac:dyDescent="0.3">
      <c r="A54" t="s">
        <v>131</v>
      </c>
      <c r="B54" t="s">
        <v>15</v>
      </c>
      <c r="C54">
        <v>30</v>
      </c>
      <c r="D54" t="s">
        <v>16</v>
      </c>
      <c r="E54" s="1">
        <v>44607</v>
      </c>
      <c r="F54" t="s">
        <v>9</v>
      </c>
      <c r="G54">
        <v>60570</v>
      </c>
    </row>
    <row r="55" spans="1:7" x14ac:dyDescent="0.3">
      <c r="A55" t="s">
        <v>134</v>
      </c>
      <c r="B55" t="s">
        <v>15</v>
      </c>
      <c r="C55">
        <v>33</v>
      </c>
      <c r="D55" t="s">
        <v>16</v>
      </c>
      <c r="E55" s="1">
        <v>44103</v>
      </c>
      <c r="F55" t="s">
        <v>9</v>
      </c>
      <c r="G55">
        <v>115920</v>
      </c>
    </row>
    <row r="56" spans="1:7" x14ac:dyDescent="0.3">
      <c r="A56" t="s">
        <v>186</v>
      </c>
      <c r="B56" t="s">
        <v>8</v>
      </c>
      <c r="C56">
        <v>33</v>
      </c>
      <c r="D56" t="s">
        <v>16</v>
      </c>
      <c r="E56" s="1">
        <v>44006</v>
      </c>
      <c r="F56" t="s">
        <v>21</v>
      </c>
      <c r="G56">
        <v>65360</v>
      </c>
    </row>
    <row r="57" spans="1:7" x14ac:dyDescent="0.3">
      <c r="A57" t="s">
        <v>116</v>
      </c>
      <c r="C57">
        <v>30</v>
      </c>
      <c r="D57" t="s">
        <v>16</v>
      </c>
      <c r="E57" s="1">
        <v>44535</v>
      </c>
      <c r="F57" t="s">
        <v>21</v>
      </c>
      <c r="G57">
        <v>64000</v>
      </c>
    </row>
    <row r="58" spans="1:7" x14ac:dyDescent="0.3">
      <c r="A58" t="s">
        <v>195</v>
      </c>
      <c r="B58" t="s">
        <v>8</v>
      </c>
      <c r="C58">
        <v>34</v>
      </c>
      <c r="D58" t="s">
        <v>16</v>
      </c>
      <c r="E58" s="1">
        <v>44383</v>
      </c>
      <c r="F58" t="s">
        <v>21</v>
      </c>
      <c r="G58">
        <v>92450</v>
      </c>
    </row>
    <row r="59" spans="1:7" x14ac:dyDescent="0.3">
      <c r="A59" t="s">
        <v>113</v>
      </c>
      <c r="B59" t="s">
        <v>15</v>
      </c>
      <c r="C59">
        <v>31</v>
      </c>
      <c r="D59" t="s">
        <v>16</v>
      </c>
      <c r="E59" s="1">
        <v>44450</v>
      </c>
      <c r="F59" t="s">
        <v>12</v>
      </c>
      <c r="G59">
        <v>48950</v>
      </c>
    </row>
    <row r="60" spans="1:7" x14ac:dyDescent="0.3">
      <c r="A60" t="s">
        <v>185</v>
      </c>
      <c r="B60" t="s">
        <v>8</v>
      </c>
      <c r="C60">
        <v>27</v>
      </c>
      <c r="D60" t="s">
        <v>16</v>
      </c>
      <c r="E60" s="1">
        <v>44625</v>
      </c>
      <c r="F60" t="s">
        <v>12</v>
      </c>
      <c r="G60">
        <v>83750</v>
      </c>
    </row>
    <row r="61" spans="1:7" x14ac:dyDescent="0.3">
      <c r="A61" t="s">
        <v>166</v>
      </c>
      <c r="B61" t="s">
        <v>8</v>
      </c>
      <c r="C61">
        <v>40</v>
      </c>
      <c r="D61" t="s">
        <v>16</v>
      </c>
      <c r="E61" s="1">
        <v>44276</v>
      </c>
      <c r="F61" t="s">
        <v>12</v>
      </c>
      <c r="G61">
        <v>87620</v>
      </c>
    </row>
    <row r="62" spans="1:7" x14ac:dyDescent="0.3">
      <c r="A62" t="s">
        <v>184</v>
      </c>
      <c r="B62" t="s">
        <v>8</v>
      </c>
      <c r="C62">
        <v>20</v>
      </c>
      <c r="D62" t="s">
        <v>24</v>
      </c>
      <c r="E62" s="1">
        <v>44476</v>
      </c>
      <c r="F62" t="s">
        <v>19</v>
      </c>
      <c r="G62">
        <v>68900</v>
      </c>
    </row>
    <row r="63" spans="1:7" x14ac:dyDescent="0.3">
      <c r="A63" t="s">
        <v>157</v>
      </c>
      <c r="B63" t="s">
        <v>15</v>
      </c>
      <c r="C63">
        <v>32</v>
      </c>
      <c r="D63" t="s">
        <v>16</v>
      </c>
      <c r="E63" s="1">
        <v>44403</v>
      </c>
      <c r="F63" t="s">
        <v>19</v>
      </c>
      <c r="G63">
        <v>53540</v>
      </c>
    </row>
    <row r="64" spans="1:7" x14ac:dyDescent="0.3">
      <c r="A64" t="s">
        <v>172</v>
      </c>
      <c r="B64" t="s">
        <v>15</v>
      </c>
      <c r="C64">
        <v>28</v>
      </c>
      <c r="D64" t="s">
        <v>42</v>
      </c>
      <c r="E64" s="1">
        <v>44758</v>
      </c>
      <c r="F64" t="s">
        <v>19</v>
      </c>
      <c r="G64">
        <v>43510</v>
      </c>
    </row>
    <row r="65" spans="1:7" x14ac:dyDescent="0.3">
      <c r="A65" t="s">
        <v>127</v>
      </c>
      <c r="B65" t="s">
        <v>8</v>
      </c>
      <c r="C65">
        <v>38</v>
      </c>
      <c r="D65" t="s">
        <v>10</v>
      </c>
      <c r="E65" s="1">
        <v>44316</v>
      </c>
      <c r="F65" t="s">
        <v>19</v>
      </c>
      <c r="G65">
        <v>109160</v>
      </c>
    </row>
    <row r="66" spans="1:7" x14ac:dyDescent="0.3">
      <c r="A66" t="s">
        <v>198</v>
      </c>
      <c r="B66" t="s">
        <v>15</v>
      </c>
      <c r="C66">
        <v>40</v>
      </c>
      <c r="D66" t="s">
        <v>16</v>
      </c>
      <c r="E66" s="1">
        <v>44204</v>
      </c>
      <c r="F66" t="s">
        <v>9</v>
      </c>
      <c r="G66">
        <v>99750</v>
      </c>
    </row>
    <row r="67" spans="1:7" x14ac:dyDescent="0.3">
      <c r="A67" t="s">
        <v>124</v>
      </c>
      <c r="B67" t="s">
        <v>8</v>
      </c>
      <c r="C67">
        <v>31</v>
      </c>
      <c r="D67" t="s">
        <v>16</v>
      </c>
      <c r="E67" s="1">
        <v>44084</v>
      </c>
      <c r="F67" t="s">
        <v>12</v>
      </c>
      <c r="G67">
        <v>41980</v>
      </c>
    </row>
    <row r="68" spans="1:7" x14ac:dyDescent="0.3">
      <c r="A68" t="s">
        <v>187</v>
      </c>
      <c r="B68" t="s">
        <v>15</v>
      </c>
      <c r="C68">
        <v>36</v>
      </c>
      <c r="D68" t="s">
        <v>16</v>
      </c>
      <c r="E68" s="1">
        <v>44272</v>
      </c>
      <c r="F68" t="s">
        <v>21</v>
      </c>
      <c r="G68">
        <v>71380</v>
      </c>
    </row>
    <row r="69" spans="1:7" x14ac:dyDescent="0.3">
      <c r="A69" t="s">
        <v>191</v>
      </c>
      <c r="B69" t="s">
        <v>15</v>
      </c>
      <c r="C69">
        <v>27</v>
      </c>
      <c r="D69" t="s">
        <v>42</v>
      </c>
      <c r="E69" s="1">
        <v>44547</v>
      </c>
      <c r="F69" t="s">
        <v>9</v>
      </c>
      <c r="G69">
        <v>113280</v>
      </c>
    </row>
    <row r="70" spans="1:7" x14ac:dyDescent="0.3">
      <c r="A70" t="s">
        <v>181</v>
      </c>
      <c r="B70" t="s">
        <v>8</v>
      </c>
      <c r="C70">
        <v>33</v>
      </c>
      <c r="D70" t="s">
        <v>16</v>
      </c>
      <c r="E70" s="1">
        <v>44747</v>
      </c>
      <c r="F70" t="s">
        <v>21</v>
      </c>
      <c r="G70">
        <v>86570</v>
      </c>
    </row>
    <row r="71" spans="1:7" x14ac:dyDescent="0.3">
      <c r="A71" t="s">
        <v>139</v>
      </c>
      <c r="B71" t="s">
        <v>15</v>
      </c>
      <c r="C71">
        <v>26</v>
      </c>
      <c r="D71" t="s">
        <v>16</v>
      </c>
      <c r="E71" s="1">
        <v>44350</v>
      </c>
      <c r="F71" t="s">
        <v>9</v>
      </c>
      <c r="G71">
        <v>53540</v>
      </c>
    </row>
    <row r="72" spans="1:7" x14ac:dyDescent="0.3">
      <c r="A72" t="s">
        <v>190</v>
      </c>
      <c r="B72" t="s">
        <v>15</v>
      </c>
      <c r="C72">
        <v>37</v>
      </c>
      <c r="D72" t="s">
        <v>16</v>
      </c>
      <c r="E72" s="1">
        <v>44640</v>
      </c>
      <c r="F72" t="s">
        <v>12</v>
      </c>
      <c r="G72">
        <v>69070</v>
      </c>
    </row>
    <row r="73" spans="1:7" x14ac:dyDescent="0.3">
      <c r="A73" t="s">
        <v>121</v>
      </c>
      <c r="B73" t="s">
        <v>8</v>
      </c>
      <c r="C73">
        <v>30</v>
      </c>
      <c r="D73" t="s">
        <v>24</v>
      </c>
      <c r="E73" s="1">
        <v>44328</v>
      </c>
      <c r="F73" t="s">
        <v>21</v>
      </c>
      <c r="G73">
        <v>67910</v>
      </c>
    </row>
    <row r="74" spans="1:7" x14ac:dyDescent="0.3">
      <c r="A74" t="s">
        <v>119</v>
      </c>
      <c r="B74" t="s">
        <v>15</v>
      </c>
      <c r="C74">
        <v>30</v>
      </c>
      <c r="D74" t="s">
        <v>16</v>
      </c>
      <c r="E74" s="1">
        <v>44214</v>
      </c>
      <c r="F74" t="s">
        <v>12</v>
      </c>
      <c r="G74">
        <v>69120</v>
      </c>
    </row>
    <row r="75" spans="1:7" x14ac:dyDescent="0.3">
      <c r="A75" t="s">
        <v>132</v>
      </c>
      <c r="B75" t="s">
        <v>8</v>
      </c>
      <c r="C75">
        <v>34</v>
      </c>
      <c r="D75" t="s">
        <v>16</v>
      </c>
      <c r="E75" s="1">
        <v>44550</v>
      </c>
      <c r="F75" t="s">
        <v>21</v>
      </c>
      <c r="G75">
        <v>60130</v>
      </c>
    </row>
    <row r="76" spans="1:7" x14ac:dyDescent="0.3">
      <c r="A76" t="s">
        <v>161</v>
      </c>
      <c r="B76" t="s">
        <v>15</v>
      </c>
      <c r="C76">
        <v>23</v>
      </c>
      <c r="D76" t="s">
        <v>16</v>
      </c>
      <c r="E76" s="1">
        <v>44378</v>
      </c>
      <c r="F76" t="s">
        <v>9</v>
      </c>
      <c r="G76">
        <v>106460</v>
      </c>
    </row>
    <row r="77" spans="1:7" x14ac:dyDescent="0.3">
      <c r="A77" t="s">
        <v>148</v>
      </c>
      <c r="B77" t="s">
        <v>8</v>
      </c>
      <c r="C77">
        <v>37</v>
      </c>
      <c r="D77" t="s">
        <v>16</v>
      </c>
      <c r="E77" s="1">
        <v>44389</v>
      </c>
      <c r="F77" t="s">
        <v>56</v>
      </c>
      <c r="G77">
        <v>118100</v>
      </c>
    </row>
    <row r="78" spans="1:7" x14ac:dyDescent="0.3">
      <c r="A78" t="s">
        <v>164</v>
      </c>
      <c r="B78" t="s">
        <v>8</v>
      </c>
      <c r="C78">
        <v>36</v>
      </c>
      <c r="D78" t="s">
        <v>16</v>
      </c>
      <c r="E78" s="1">
        <v>44468</v>
      </c>
      <c r="F78" t="s">
        <v>9</v>
      </c>
      <c r="G78">
        <v>78390</v>
      </c>
    </row>
    <row r="79" spans="1:7" x14ac:dyDescent="0.3">
      <c r="A79" t="s">
        <v>147</v>
      </c>
      <c r="B79" t="s">
        <v>8</v>
      </c>
      <c r="C79">
        <v>30</v>
      </c>
      <c r="D79" t="s">
        <v>16</v>
      </c>
      <c r="E79" s="1">
        <v>44789</v>
      </c>
      <c r="F79" t="s">
        <v>9</v>
      </c>
      <c r="G79">
        <v>114180</v>
      </c>
    </row>
    <row r="80" spans="1:7" x14ac:dyDescent="0.3">
      <c r="A80" t="s">
        <v>189</v>
      </c>
      <c r="B80" t="s">
        <v>8</v>
      </c>
      <c r="C80">
        <v>28</v>
      </c>
      <c r="D80" t="s">
        <v>16</v>
      </c>
      <c r="E80" s="1">
        <v>44590</v>
      </c>
      <c r="F80" t="s">
        <v>9</v>
      </c>
      <c r="G80">
        <v>104120</v>
      </c>
    </row>
    <row r="81" spans="1:7" x14ac:dyDescent="0.3">
      <c r="A81" t="s">
        <v>138</v>
      </c>
      <c r="B81" t="s">
        <v>15</v>
      </c>
      <c r="C81">
        <v>30</v>
      </c>
      <c r="D81" t="s">
        <v>16</v>
      </c>
      <c r="E81" s="1">
        <v>44640</v>
      </c>
      <c r="F81" t="s">
        <v>9</v>
      </c>
      <c r="G81">
        <v>67950</v>
      </c>
    </row>
    <row r="82" spans="1:7" x14ac:dyDescent="0.3">
      <c r="A82" t="s">
        <v>137</v>
      </c>
      <c r="B82" t="s">
        <v>8</v>
      </c>
      <c r="C82">
        <v>29</v>
      </c>
      <c r="D82" t="s">
        <v>16</v>
      </c>
      <c r="E82" s="1">
        <v>43962</v>
      </c>
      <c r="F82" t="s">
        <v>12</v>
      </c>
      <c r="G82">
        <v>34980</v>
      </c>
    </row>
    <row r="83" spans="1:7" x14ac:dyDescent="0.3">
      <c r="A83" t="s">
        <v>153</v>
      </c>
      <c r="B83" t="s">
        <v>8</v>
      </c>
      <c r="C83">
        <v>24</v>
      </c>
      <c r="D83" t="s">
        <v>16</v>
      </c>
      <c r="E83" s="1">
        <v>44087</v>
      </c>
      <c r="F83" t="s">
        <v>12</v>
      </c>
      <c r="G83">
        <v>62780</v>
      </c>
    </row>
    <row r="84" spans="1:7" x14ac:dyDescent="0.3">
      <c r="A84" t="s">
        <v>117</v>
      </c>
      <c r="B84" t="s">
        <v>15</v>
      </c>
      <c r="C84">
        <v>20</v>
      </c>
      <c r="D84" t="s">
        <v>16</v>
      </c>
      <c r="E84" s="1">
        <v>44397</v>
      </c>
      <c r="F84" t="s">
        <v>12</v>
      </c>
      <c r="G84">
        <v>107700</v>
      </c>
    </row>
    <row r="85" spans="1:7" x14ac:dyDescent="0.3">
      <c r="A85" t="s">
        <v>168</v>
      </c>
      <c r="B85" t="s">
        <v>15</v>
      </c>
      <c r="C85">
        <v>25</v>
      </c>
      <c r="D85" t="s">
        <v>16</v>
      </c>
      <c r="E85" s="1">
        <v>44322</v>
      </c>
      <c r="F85" t="s">
        <v>19</v>
      </c>
      <c r="G85">
        <v>65700</v>
      </c>
    </row>
    <row r="86" spans="1:7" x14ac:dyDescent="0.3">
      <c r="A86" t="s">
        <v>135</v>
      </c>
      <c r="B86" t="s">
        <v>8</v>
      </c>
      <c r="C86">
        <v>33</v>
      </c>
      <c r="D86" t="s">
        <v>42</v>
      </c>
      <c r="E86" s="1">
        <v>44313</v>
      </c>
      <c r="F86" t="s">
        <v>12</v>
      </c>
      <c r="G86">
        <v>75480</v>
      </c>
    </row>
    <row r="87" spans="1:7" x14ac:dyDescent="0.3">
      <c r="A87" t="s">
        <v>174</v>
      </c>
      <c r="B87" t="s">
        <v>15</v>
      </c>
      <c r="C87">
        <v>33</v>
      </c>
      <c r="D87" t="s">
        <v>16</v>
      </c>
      <c r="E87" s="1">
        <v>44448</v>
      </c>
      <c r="F87" t="s">
        <v>12</v>
      </c>
      <c r="G87">
        <v>53870</v>
      </c>
    </row>
    <row r="88" spans="1:7" x14ac:dyDescent="0.3">
      <c r="A88" t="s">
        <v>141</v>
      </c>
      <c r="B88" t="s">
        <v>8</v>
      </c>
      <c r="C88">
        <v>36</v>
      </c>
      <c r="D88" t="s">
        <v>16</v>
      </c>
      <c r="E88" s="1">
        <v>44433</v>
      </c>
      <c r="F88" t="s">
        <v>19</v>
      </c>
      <c r="G88">
        <v>78540</v>
      </c>
    </row>
    <row r="89" spans="1:7" x14ac:dyDescent="0.3">
      <c r="A89" t="s">
        <v>193</v>
      </c>
      <c r="B89" t="s">
        <v>15</v>
      </c>
      <c r="C89">
        <v>19</v>
      </c>
      <c r="D89" t="s">
        <v>16</v>
      </c>
      <c r="E89" s="1">
        <v>44218</v>
      </c>
      <c r="F89" t="s">
        <v>9</v>
      </c>
      <c r="G89">
        <v>58960</v>
      </c>
    </row>
    <row r="90" spans="1:7" x14ac:dyDescent="0.3">
      <c r="A90" t="s">
        <v>162</v>
      </c>
      <c r="B90" t="s">
        <v>15</v>
      </c>
      <c r="C90">
        <v>46</v>
      </c>
      <c r="D90" t="s">
        <v>16</v>
      </c>
      <c r="E90" s="1">
        <v>44697</v>
      </c>
      <c r="F90" t="s">
        <v>9</v>
      </c>
      <c r="G90">
        <v>70610</v>
      </c>
    </row>
    <row r="91" spans="1:7" x14ac:dyDescent="0.3">
      <c r="A91" t="s">
        <v>171</v>
      </c>
      <c r="B91" t="s">
        <v>15</v>
      </c>
      <c r="C91">
        <v>33</v>
      </c>
      <c r="D91" t="s">
        <v>16</v>
      </c>
      <c r="E91" s="1">
        <v>44181</v>
      </c>
      <c r="F91" t="s">
        <v>21</v>
      </c>
      <c r="G91">
        <v>59430</v>
      </c>
    </row>
    <row r="92" spans="1:7" x14ac:dyDescent="0.3">
      <c r="A92" t="s">
        <v>144</v>
      </c>
      <c r="B92" t="s">
        <v>15</v>
      </c>
      <c r="C92">
        <v>33</v>
      </c>
      <c r="D92" t="s">
        <v>13</v>
      </c>
      <c r="E92" s="1">
        <v>44640</v>
      </c>
      <c r="F92" t="s">
        <v>9</v>
      </c>
      <c r="G92">
        <v>48530</v>
      </c>
    </row>
    <row r="93" spans="1:7" x14ac:dyDescent="0.3">
      <c r="A93" t="s">
        <v>163</v>
      </c>
      <c r="B93" t="s">
        <v>8</v>
      </c>
      <c r="C93">
        <v>33</v>
      </c>
      <c r="D93" t="s">
        <v>16</v>
      </c>
      <c r="E93" s="1">
        <v>44129</v>
      </c>
      <c r="F93" t="s">
        <v>12</v>
      </c>
      <c r="G93">
        <v>96140</v>
      </c>
    </row>
    <row r="94" spans="1:7" x14ac:dyDescent="0.3">
      <c r="A94" t="s">
        <v>156</v>
      </c>
      <c r="B94" t="s">
        <v>15</v>
      </c>
      <c r="C94">
        <v>20</v>
      </c>
      <c r="D94" t="s">
        <v>16</v>
      </c>
      <c r="E94" s="1">
        <v>44122</v>
      </c>
      <c r="F94" t="s">
        <v>12</v>
      </c>
      <c r="G94">
        <v>112650</v>
      </c>
    </row>
    <row r="95" spans="1:7" x14ac:dyDescent="0.3">
      <c r="A95" t="s">
        <v>176</v>
      </c>
      <c r="B95" t="s">
        <v>8</v>
      </c>
      <c r="C95">
        <v>32</v>
      </c>
      <c r="D95" t="s">
        <v>13</v>
      </c>
      <c r="E95" s="1">
        <v>44293</v>
      </c>
      <c r="F95" t="s">
        <v>12</v>
      </c>
      <c r="G95">
        <v>43840</v>
      </c>
    </row>
    <row r="96" spans="1:7" x14ac:dyDescent="0.3">
      <c r="A96" t="s">
        <v>143</v>
      </c>
      <c r="B96" t="s">
        <v>15</v>
      </c>
      <c r="C96">
        <v>31</v>
      </c>
      <c r="D96" t="s">
        <v>16</v>
      </c>
      <c r="E96" s="1">
        <v>44663</v>
      </c>
      <c r="F96" t="s">
        <v>9</v>
      </c>
      <c r="G96">
        <v>103550</v>
      </c>
    </row>
    <row r="97" spans="1:7" x14ac:dyDescent="0.3">
      <c r="A97" t="s">
        <v>201</v>
      </c>
      <c r="B97" t="s">
        <v>8</v>
      </c>
      <c r="C97">
        <v>32</v>
      </c>
      <c r="D97" t="s">
        <v>16</v>
      </c>
      <c r="E97" s="1">
        <v>44339</v>
      </c>
      <c r="F97" t="s">
        <v>56</v>
      </c>
      <c r="G97">
        <v>45510</v>
      </c>
    </row>
    <row r="98" spans="1:7" x14ac:dyDescent="0.3">
      <c r="A98" t="s">
        <v>142</v>
      </c>
      <c r="C98">
        <v>37</v>
      </c>
      <c r="D98" t="s">
        <v>24</v>
      </c>
      <c r="E98" s="1">
        <v>44085</v>
      </c>
      <c r="F98" t="s">
        <v>21</v>
      </c>
      <c r="G98">
        <v>115440</v>
      </c>
    </row>
    <row r="99" spans="1:7" x14ac:dyDescent="0.3">
      <c r="A99" t="s">
        <v>202</v>
      </c>
      <c r="B99" t="s">
        <v>8</v>
      </c>
      <c r="C99">
        <v>38</v>
      </c>
      <c r="D99" t="s">
        <v>13</v>
      </c>
      <c r="E99" s="1">
        <v>44268</v>
      </c>
      <c r="F99" t="s">
        <v>19</v>
      </c>
      <c r="G99">
        <v>56870</v>
      </c>
    </row>
    <row r="100" spans="1:7" x14ac:dyDescent="0.3">
      <c r="A100" t="s">
        <v>169</v>
      </c>
      <c r="B100" t="s">
        <v>8</v>
      </c>
      <c r="C100">
        <v>25</v>
      </c>
      <c r="D100" t="s">
        <v>16</v>
      </c>
      <c r="E100" s="1">
        <v>44144</v>
      </c>
      <c r="F100" t="s">
        <v>19</v>
      </c>
      <c r="G100">
        <v>92700</v>
      </c>
    </row>
    <row r="101" spans="1:7" x14ac:dyDescent="0.3">
      <c r="A101" t="s">
        <v>145</v>
      </c>
      <c r="C101">
        <v>32</v>
      </c>
      <c r="D101" t="s">
        <v>16</v>
      </c>
      <c r="E101" s="1">
        <v>44713</v>
      </c>
      <c r="F101" t="s">
        <v>12</v>
      </c>
      <c r="G101">
        <v>91310</v>
      </c>
    </row>
    <row r="102" spans="1:7" x14ac:dyDescent="0.3">
      <c r="A102" t="s">
        <v>115</v>
      </c>
      <c r="B102" t="s">
        <v>15</v>
      </c>
      <c r="C102">
        <v>33</v>
      </c>
      <c r="D102" t="s">
        <v>16</v>
      </c>
      <c r="E102" s="1">
        <v>44324</v>
      </c>
      <c r="F102" t="s">
        <v>19</v>
      </c>
      <c r="G102">
        <v>74550</v>
      </c>
    </row>
    <row r="103" spans="1:7" x14ac:dyDescent="0.3">
      <c r="A103" t="s">
        <v>128</v>
      </c>
      <c r="B103" t="s">
        <v>15</v>
      </c>
      <c r="C103">
        <v>25</v>
      </c>
      <c r="D103" t="s">
        <v>13</v>
      </c>
      <c r="E103" s="1">
        <v>44665</v>
      </c>
      <c r="F103" t="s">
        <v>9</v>
      </c>
      <c r="G103">
        <v>109190</v>
      </c>
    </row>
    <row r="104" spans="1:7" x14ac:dyDescent="0.3">
      <c r="A104" t="s">
        <v>194</v>
      </c>
      <c r="B104" t="s">
        <v>8</v>
      </c>
      <c r="C104">
        <v>40</v>
      </c>
      <c r="D104" t="s">
        <v>16</v>
      </c>
      <c r="E104" s="1">
        <v>44320</v>
      </c>
      <c r="F104" t="s">
        <v>12</v>
      </c>
      <c r="G104">
        <v>104410</v>
      </c>
    </row>
    <row r="105" spans="1:7" x14ac:dyDescent="0.3">
      <c r="A105" t="s">
        <v>177</v>
      </c>
      <c r="B105" t="s">
        <v>15</v>
      </c>
      <c r="C105">
        <v>30</v>
      </c>
      <c r="D105" t="s">
        <v>16</v>
      </c>
      <c r="E105" s="1">
        <v>44544</v>
      </c>
      <c r="F105" t="s">
        <v>21</v>
      </c>
      <c r="G105">
        <v>96800</v>
      </c>
    </row>
    <row r="106" spans="1:7" x14ac:dyDescent="0.3">
      <c r="A106" t="s">
        <v>123</v>
      </c>
      <c r="B106" t="s">
        <v>15</v>
      </c>
      <c r="C106">
        <v>28</v>
      </c>
      <c r="D106" t="s">
        <v>13</v>
      </c>
      <c r="E106" s="1">
        <v>43980</v>
      </c>
      <c r="F106" t="s">
        <v>21</v>
      </c>
      <c r="G106">
        <v>48170</v>
      </c>
    </row>
    <row r="107" spans="1:7" x14ac:dyDescent="0.3">
      <c r="A107" t="s">
        <v>140</v>
      </c>
      <c r="B107" t="s">
        <v>15</v>
      </c>
      <c r="C107">
        <v>21</v>
      </c>
      <c r="D107" t="s">
        <v>16</v>
      </c>
      <c r="E107" s="1">
        <v>44042</v>
      </c>
      <c r="F107" t="s">
        <v>9</v>
      </c>
      <c r="G107">
        <v>37920</v>
      </c>
    </row>
    <row r="108" spans="1:7" x14ac:dyDescent="0.3">
      <c r="A108" t="s">
        <v>178</v>
      </c>
      <c r="B108" t="s">
        <v>15</v>
      </c>
      <c r="C108">
        <v>34</v>
      </c>
      <c r="D108" t="s">
        <v>16</v>
      </c>
      <c r="E108" s="1">
        <v>44642</v>
      </c>
      <c r="F108" t="s">
        <v>9</v>
      </c>
      <c r="G108">
        <v>112650</v>
      </c>
    </row>
    <row r="109" spans="1:7" x14ac:dyDescent="0.3">
      <c r="A109" t="s">
        <v>165</v>
      </c>
      <c r="B109" t="s">
        <v>8</v>
      </c>
      <c r="C109">
        <v>34</v>
      </c>
      <c r="D109" t="s">
        <v>24</v>
      </c>
      <c r="E109" s="1">
        <v>44660</v>
      </c>
      <c r="F109" t="s">
        <v>19</v>
      </c>
      <c r="G109">
        <v>49630</v>
      </c>
    </row>
    <row r="110" spans="1:7" x14ac:dyDescent="0.3">
      <c r="A110" t="s">
        <v>199</v>
      </c>
      <c r="B110" t="s">
        <v>15</v>
      </c>
      <c r="C110">
        <v>36</v>
      </c>
      <c r="D110" t="s">
        <v>16</v>
      </c>
      <c r="E110" s="1">
        <v>43958</v>
      </c>
      <c r="F110" t="s">
        <v>12</v>
      </c>
      <c r="G110">
        <v>118840</v>
      </c>
    </row>
    <row r="111" spans="1:7" x14ac:dyDescent="0.3">
      <c r="A111" t="s">
        <v>159</v>
      </c>
      <c r="B111" t="s">
        <v>15</v>
      </c>
      <c r="C111">
        <v>30</v>
      </c>
      <c r="D111" t="s">
        <v>16</v>
      </c>
      <c r="E111" s="1">
        <v>44789</v>
      </c>
      <c r="F111" t="s">
        <v>12</v>
      </c>
      <c r="G111">
        <v>69710</v>
      </c>
    </row>
    <row r="112" spans="1:7" x14ac:dyDescent="0.3">
      <c r="A112" t="s">
        <v>197</v>
      </c>
      <c r="B112" t="s">
        <v>15</v>
      </c>
      <c r="C112">
        <v>20</v>
      </c>
      <c r="D112" t="s">
        <v>16</v>
      </c>
      <c r="E112" s="1">
        <v>44683</v>
      </c>
      <c r="F112" t="s">
        <v>9</v>
      </c>
      <c r="G112">
        <v>79570</v>
      </c>
    </row>
    <row r="113" spans="1:7" x14ac:dyDescent="0.3">
      <c r="A113" t="s">
        <v>154</v>
      </c>
      <c r="B113" t="s">
        <v>8</v>
      </c>
      <c r="C113">
        <v>22</v>
      </c>
      <c r="D113" t="s">
        <v>13</v>
      </c>
      <c r="E113" s="1">
        <v>44388</v>
      </c>
      <c r="F113" t="s">
        <v>9</v>
      </c>
      <c r="G113">
        <v>76900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ECCAD-AD2B-4355-BE41-D6F6C9771821}">
  <sheetPr>
    <tabColor rgb="FFFFFF00"/>
  </sheetPr>
  <dimension ref="B2:L62"/>
  <sheetViews>
    <sheetView workbookViewId="0">
      <selection activeCell="C4" sqref="C4"/>
    </sheetView>
  </sheetViews>
  <sheetFormatPr defaultRowHeight="14.4" x14ac:dyDescent="0.3"/>
  <cols>
    <col min="2" max="2" width="17.33203125" customWidth="1"/>
    <col min="6" max="6" width="10.33203125" style="6" bestFit="1" customWidth="1"/>
    <col min="7" max="7" width="10.33203125" style="8" bestFit="1" customWidth="1"/>
  </cols>
  <sheetData>
    <row r="2" spans="2:12" x14ac:dyDescent="0.3">
      <c r="B2" s="11">
        <v>3</v>
      </c>
      <c r="C2" t="s">
        <v>224</v>
      </c>
    </row>
    <row r="4" spans="2:12" x14ac:dyDescent="0.3">
      <c r="B4" s="2" t="s">
        <v>225</v>
      </c>
      <c r="C4" s="15" t="s">
        <v>259</v>
      </c>
    </row>
    <row r="5" spans="2:12" x14ac:dyDescent="0.3">
      <c r="C5" s="16"/>
    </row>
    <row r="6" spans="2:12" x14ac:dyDescent="0.3">
      <c r="B6" t="s">
        <v>226</v>
      </c>
      <c r="C6" s="16">
        <f>COUNTIFS(All_Staff[Department],C4)</f>
        <v>54</v>
      </c>
    </row>
    <row r="8" spans="2:12" x14ac:dyDescent="0.3">
      <c r="B8">
        <v>1</v>
      </c>
      <c r="C8">
        <v>2</v>
      </c>
      <c r="D8">
        <v>3</v>
      </c>
      <c r="E8">
        <v>4</v>
      </c>
      <c r="F8">
        <v>5</v>
      </c>
      <c r="G8">
        <v>6</v>
      </c>
      <c r="H8">
        <v>7</v>
      </c>
      <c r="I8">
        <v>8</v>
      </c>
      <c r="J8">
        <v>9</v>
      </c>
    </row>
    <row r="9" spans="2:12" x14ac:dyDescent="0.3">
      <c r="B9" t="str" cm="1">
        <f t="array" aca="1" ref="B9:L62" ca="1">_xlfn._xlws.SORT(_xlfn._xlws.FILTER(All_Staff[],All_Staff[Department]=C4),6,-1)</f>
        <v>Tawnya Tickel</v>
      </c>
      <c r="C9" t="str">
        <f ca="1"/>
        <v>Male</v>
      </c>
      <c r="D9" t="str">
        <f ca="1"/>
        <v>Website</v>
      </c>
      <c r="E9">
        <f ca="1"/>
        <v>36</v>
      </c>
      <c r="F9" s="6">
        <f ca="1"/>
        <v>44019</v>
      </c>
      <c r="G9" s="8">
        <f ca="1"/>
        <v>118840</v>
      </c>
      <c r="H9" t="str">
        <f ca="1"/>
        <v>Average</v>
      </c>
      <c r="I9" t="str">
        <f ca="1"/>
        <v>NZ</v>
      </c>
      <c r="J9">
        <f ca="1"/>
        <v>3.1863013698630138</v>
      </c>
      <c r="K9">
        <f ca="1"/>
        <v>3566</v>
      </c>
      <c r="L9">
        <f ca="1"/>
        <v>3</v>
      </c>
    </row>
    <row r="10" spans="2:12" x14ac:dyDescent="0.3">
      <c r="B10" t="str">
        <f ca="1"/>
        <v>Heer Pennathur</v>
      </c>
      <c r="C10" t="str">
        <f ca="1"/>
        <v>Male</v>
      </c>
      <c r="D10" t="str">
        <f ca="1"/>
        <v>Website</v>
      </c>
      <c r="E10">
        <f ca="1"/>
        <v>36</v>
      </c>
      <c r="F10" s="6">
        <f ca="1"/>
        <v>43958</v>
      </c>
      <c r="G10" s="8">
        <f ca="1"/>
        <v>118840</v>
      </c>
      <c r="H10" t="str">
        <f ca="1"/>
        <v>Average</v>
      </c>
      <c r="I10" t="str">
        <f ca="1"/>
        <v>INDIA</v>
      </c>
      <c r="J10">
        <f ca="1"/>
        <v>3.3534246575342466</v>
      </c>
      <c r="K10">
        <f ca="1"/>
        <v>3566</v>
      </c>
      <c r="L10">
        <f ca="1"/>
        <v>3</v>
      </c>
    </row>
    <row r="11" spans="2:12" x14ac:dyDescent="0.3">
      <c r="B11" t="str">
        <f ca="1"/>
        <v>Wilone O'Kielt</v>
      </c>
      <c r="C11" t="str">
        <f ca="1"/>
        <v>Female</v>
      </c>
      <c r="D11" t="str">
        <f ca="1"/>
        <v>Website</v>
      </c>
      <c r="E11">
        <f ca="1"/>
        <v>43</v>
      </c>
      <c r="F11" s="6">
        <f ca="1"/>
        <v>45045</v>
      </c>
      <c r="G11" s="8">
        <f ca="1"/>
        <v>114870</v>
      </c>
      <c r="H11" t="str">
        <f ca="1"/>
        <v>Average</v>
      </c>
      <c r="I11" t="str">
        <f ca="1"/>
        <v>NZ</v>
      </c>
      <c r="J11">
        <f ca="1"/>
        <v>0.37534246575342467</v>
      </c>
      <c r="K11">
        <f ca="1"/>
        <v>2298</v>
      </c>
      <c r="L11">
        <f ca="1"/>
        <v>3</v>
      </c>
    </row>
    <row r="12" spans="2:12" x14ac:dyDescent="0.3">
      <c r="B12" t="str">
        <f ca="1"/>
        <v>Ramnath Ravuri</v>
      </c>
      <c r="C12" t="str">
        <f ca="1"/>
        <v>Female</v>
      </c>
      <c r="D12" t="str">
        <f ca="1"/>
        <v>Website</v>
      </c>
      <c r="E12">
        <f ca="1"/>
        <v>44</v>
      </c>
      <c r="F12" s="6">
        <f ca="1"/>
        <v>44985</v>
      </c>
      <c r="G12" s="8">
        <f ca="1"/>
        <v>114870</v>
      </c>
      <c r="H12" t="str">
        <f ca="1"/>
        <v>Average</v>
      </c>
      <c r="I12" t="str">
        <f ca="1"/>
        <v>INDIA</v>
      </c>
      <c r="J12">
        <f ca="1"/>
        <v>0.53972602739726028</v>
      </c>
      <c r="K12">
        <f ca="1"/>
        <v>2298</v>
      </c>
      <c r="L12">
        <f ca="1"/>
        <v>3</v>
      </c>
    </row>
    <row r="13" spans="2:12" x14ac:dyDescent="0.3">
      <c r="B13" t="str">
        <f ca="1"/>
        <v>Mollie Hanway</v>
      </c>
      <c r="C13" t="str">
        <f ca="1"/>
        <v>Male</v>
      </c>
      <c r="D13" t="str">
        <f ca="1"/>
        <v>Website</v>
      </c>
      <c r="E13">
        <f ca="1"/>
        <v>20</v>
      </c>
      <c r="F13" s="6">
        <f ca="1"/>
        <v>44183</v>
      </c>
      <c r="G13" s="8">
        <f ca="1"/>
        <v>112650</v>
      </c>
      <c r="H13" t="str">
        <f ca="1"/>
        <v>Average</v>
      </c>
      <c r="I13" t="str">
        <f ca="1"/>
        <v>NZ</v>
      </c>
      <c r="J13">
        <f ca="1"/>
        <v>2.7369863013698632</v>
      </c>
      <c r="K13">
        <f ca="1"/>
        <v>3380</v>
      </c>
      <c r="L13">
        <f ca="1"/>
        <v>3</v>
      </c>
    </row>
    <row r="14" spans="2:12" x14ac:dyDescent="0.3">
      <c r="B14" t="str">
        <f ca="1"/>
        <v>Deepali Charan</v>
      </c>
      <c r="C14" t="str">
        <f ca="1"/>
        <v>Male</v>
      </c>
      <c r="D14" t="str">
        <f ca="1"/>
        <v>Website</v>
      </c>
      <c r="E14">
        <f ca="1"/>
        <v>20</v>
      </c>
      <c r="F14" s="6">
        <f ca="1"/>
        <v>44122</v>
      </c>
      <c r="G14" s="8">
        <f ca="1"/>
        <v>112650</v>
      </c>
      <c r="H14" t="str">
        <f ca="1"/>
        <v>Average</v>
      </c>
      <c r="I14" t="str">
        <f ca="1"/>
        <v>INDIA</v>
      </c>
      <c r="J14">
        <f ca="1"/>
        <v>2.904109589041096</v>
      </c>
      <c r="K14">
        <f ca="1"/>
        <v>3380</v>
      </c>
      <c r="L14">
        <f ca="1"/>
        <v>3</v>
      </c>
    </row>
    <row r="15" spans="2:12" x14ac:dyDescent="0.3">
      <c r="B15" t="str">
        <f ca="1"/>
        <v>Bev Lashley</v>
      </c>
      <c r="C15" t="str">
        <f ca="1"/>
        <v>Male</v>
      </c>
      <c r="D15" t="str">
        <f ca="1"/>
        <v>Website</v>
      </c>
      <c r="E15">
        <f ca="1"/>
        <v>29</v>
      </c>
      <c r="F15" s="6">
        <f ca="1"/>
        <v>44180</v>
      </c>
      <c r="G15" s="8">
        <f ca="1"/>
        <v>112110</v>
      </c>
      <c r="H15" t="str">
        <f ca="1"/>
        <v>Poor</v>
      </c>
      <c r="I15" t="str">
        <f ca="1"/>
        <v>NZ</v>
      </c>
      <c r="J15">
        <f ca="1"/>
        <v>2.7452054794520548</v>
      </c>
      <c r="K15">
        <f ca="1"/>
        <v>3364</v>
      </c>
      <c r="L15">
        <f ca="1"/>
        <v>2</v>
      </c>
    </row>
    <row r="16" spans="2:12" x14ac:dyDescent="0.3">
      <c r="B16" t="str">
        <f ca="1"/>
        <v>Narois Motiwala</v>
      </c>
      <c r="C16" t="str">
        <f ca="1"/>
        <v>Male</v>
      </c>
      <c r="D16" t="str">
        <f ca="1"/>
        <v>Website</v>
      </c>
      <c r="E16">
        <f ca="1"/>
        <v>29</v>
      </c>
      <c r="F16" s="6">
        <f ca="1"/>
        <v>44119</v>
      </c>
      <c r="G16" s="8">
        <f ca="1"/>
        <v>112110</v>
      </c>
      <c r="H16" t="str">
        <f ca="1"/>
        <v>Poor</v>
      </c>
      <c r="I16" t="str">
        <f ca="1"/>
        <v>INDIA</v>
      </c>
      <c r="J16">
        <f ca="1"/>
        <v>2.9123287671232876</v>
      </c>
      <c r="K16">
        <f ca="1"/>
        <v>3364</v>
      </c>
      <c r="L16">
        <f ca="1"/>
        <v>2</v>
      </c>
    </row>
    <row r="17" spans="2:12" x14ac:dyDescent="0.3">
      <c r="B17" t="str">
        <f ca="1"/>
        <v>Kaine Padly</v>
      </c>
      <c r="C17" t="str">
        <f ca="1"/>
        <v>Male</v>
      </c>
      <c r="D17" t="str">
        <f ca="1"/>
        <v>Website</v>
      </c>
      <c r="E17">
        <f ca="1"/>
        <v>20</v>
      </c>
      <c r="F17" s="6">
        <f ca="1"/>
        <v>44459</v>
      </c>
      <c r="G17" s="8">
        <f ca="1"/>
        <v>107700</v>
      </c>
      <c r="H17" t="str">
        <f ca="1"/>
        <v>Average</v>
      </c>
      <c r="I17" t="str">
        <f ca="1"/>
        <v>NZ</v>
      </c>
      <c r="J17">
        <f ca="1"/>
        <v>1.9808219178082191</v>
      </c>
      <c r="K17">
        <f ca="1"/>
        <v>2154</v>
      </c>
      <c r="L17">
        <f ca="1"/>
        <v>3</v>
      </c>
    </row>
    <row r="18" spans="2:12" x14ac:dyDescent="0.3">
      <c r="B18" t="str">
        <f ca="1"/>
        <v>Hridaynath Tendulkar</v>
      </c>
      <c r="C18" t="str">
        <f ca="1"/>
        <v>Male</v>
      </c>
      <c r="D18" t="str">
        <f ca="1"/>
        <v>Website</v>
      </c>
      <c r="E18">
        <f ca="1"/>
        <v>20</v>
      </c>
      <c r="F18" s="6">
        <f ca="1"/>
        <v>44397</v>
      </c>
      <c r="G18" s="8">
        <f ca="1"/>
        <v>107700</v>
      </c>
      <c r="H18" t="str">
        <f ca="1"/>
        <v>Average</v>
      </c>
      <c r="I18" t="str">
        <f ca="1"/>
        <v>INDIA</v>
      </c>
      <c r="J18">
        <f ca="1"/>
        <v>2.1506849315068495</v>
      </c>
      <c r="K18">
        <f ca="1"/>
        <v>3231</v>
      </c>
      <c r="L18">
        <f ca="1"/>
        <v>3</v>
      </c>
    </row>
    <row r="19" spans="2:12" x14ac:dyDescent="0.3">
      <c r="B19" t="str">
        <f ca="1"/>
        <v>Caro Chappel</v>
      </c>
      <c r="C19" t="str">
        <f ca="1"/>
        <v>Female</v>
      </c>
      <c r="D19" t="str">
        <f ca="1"/>
        <v>Website</v>
      </c>
      <c r="E19">
        <f ca="1"/>
        <v>40</v>
      </c>
      <c r="F19" s="6">
        <f ca="1"/>
        <v>44381</v>
      </c>
      <c r="G19" s="8">
        <f ca="1"/>
        <v>104410</v>
      </c>
      <c r="H19" t="str">
        <f ca="1"/>
        <v>Average</v>
      </c>
      <c r="I19" t="str">
        <f ca="1"/>
        <v>NZ</v>
      </c>
      <c r="J19">
        <f ca="1"/>
        <v>2.1945205479452055</v>
      </c>
      <c r="K19">
        <f ca="1"/>
        <v>3133</v>
      </c>
      <c r="L19">
        <f ca="1"/>
        <v>3</v>
      </c>
    </row>
    <row r="20" spans="2:12" x14ac:dyDescent="0.3">
      <c r="B20" t="str">
        <f ca="1"/>
        <v>Manjusri Ruchi</v>
      </c>
      <c r="C20" t="str">
        <f ca="1"/>
        <v>Female</v>
      </c>
      <c r="D20" t="str">
        <f ca="1"/>
        <v>Website</v>
      </c>
      <c r="E20">
        <f ca="1"/>
        <v>40</v>
      </c>
      <c r="F20" s="6">
        <f ca="1"/>
        <v>44320</v>
      </c>
      <c r="G20" s="8">
        <f ca="1"/>
        <v>104410</v>
      </c>
      <c r="H20" t="str">
        <f ca="1"/>
        <v>Average</v>
      </c>
      <c r="I20" t="str">
        <f ca="1"/>
        <v>INDIA</v>
      </c>
      <c r="J20">
        <f ca="1"/>
        <v>2.3616438356164382</v>
      </c>
      <c r="K20">
        <f ca="1"/>
        <v>3133</v>
      </c>
      <c r="L20">
        <f ca="1"/>
        <v>3</v>
      </c>
    </row>
    <row r="21" spans="2:12" x14ac:dyDescent="0.3">
      <c r="B21" t="str">
        <f ca="1"/>
        <v>Collin Jagson</v>
      </c>
      <c r="C21" t="str">
        <f ca="1"/>
        <v>Male</v>
      </c>
      <c r="D21" t="str">
        <f ca="1"/>
        <v>Website</v>
      </c>
      <c r="E21">
        <f ca="1"/>
        <v>24</v>
      </c>
      <c r="F21" s="6">
        <f ca="1"/>
        <v>44686</v>
      </c>
      <c r="G21" s="8">
        <f ca="1"/>
        <v>100420</v>
      </c>
      <c r="H21" t="str">
        <f ca="1"/>
        <v>Average</v>
      </c>
      <c r="I21" t="str">
        <f ca="1"/>
        <v>NZ</v>
      </c>
      <c r="J21">
        <f ca="1"/>
        <v>1.3589041095890411</v>
      </c>
      <c r="K21">
        <f ca="1"/>
        <v>2009</v>
      </c>
      <c r="L21">
        <f ca="1"/>
        <v>3</v>
      </c>
    </row>
    <row r="22" spans="2:12" x14ac:dyDescent="0.3">
      <c r="B22" t="str">
        <f ca="1"/>
        <v>Amlankusum Rajabhushan</v>
      </c>
      <c r="C22" t="str">
        <f ca="1"/>
        <v>Male</v>
      </c>
      <c r="D22" t="str">
        <f ca="1"/>
        <v>Website</v>
      </c>
      <c r="E22">
        <f ca="1"/>
        <v>24</v>
      </c>
      <c r="F22" s="6">
        <f ca="1"/>
        <v>44625</v>
      </c>
      <c r="G22" s="8">
        <f ca="1"/>
        <v>100420</v>
      </c>
      <c r="H22" t="str">
        <f ca="1"/>
        <v>Average</v>
      </c>
      <c r="I22" t="str">
        <f ca="1"/>
        <v>INDIA</v>
      </c>
      <c r="J22">
        <f ca="1"/>
        <v>1.526027397260274</v>
      </c>
      <c r="K22">
        <f ca="1"/>
        <v>2009</v>
      </c>
      <c r="L22">
        <f ca="1"/>
        <v>3</v>
      </c>
    </row>
    <row r="23" spans="2:12" x14ac:dyDescent="0.3">
      <c r="B23" t="str">
        <f ca="1"/>
        <v>Torrance Collier</v>
      </c>
      <c r="C23" t="str">
        <f ca="1"/>
        <v>Female</v>
      </c>
      <c r="D23" t="str">
        <f ca="1"/>
        <v>Website</v>
      </c>
      <c r="E23">
        <f ca="1"/>
        <v>33</v>
      </c>
      <c r="F23" s="6">
        <f ca="1"/>
        <v>44190</v>
      </c>
      <c r="G23" s="8">
        <f ca="1"/>
        <v>96140</v>
      </c>
      <c r="H23" t="str">
        <f ca="1"/>
        <v>Average</v>
      </c>
      <c r="I23" t="str">
        <f ca="1"/>
        <v>NZ</v>
      </c>
      <c r="J23">
        <f ca="1"/>
        <v>2.7178082191780821</v>
      </c>
      <c r="K23">
        <f ca="1"/>
        <v>2885</v>
      </c>
      <c r="L23">
        <f ca="1"/>
        <v>3</v>
      </c>
    </row>
    <row r="24" spans="2:12" x14ac:dyDescent="0.3">
      <c r="B24" t="str">
        <f ca="1"/>
        <v>Sukhdev Nageshwar</v>
      </c>
      <c r="C24" t="str">
        <f ca="1"/>
        <v>Female</v>
      </c>
      <c r="D24" t="str">
        <f ca="1"/>
        <v>Website</v>
      </c>
      <c r="E24">
        <f ca="1"/>
        <v>33</v>
      </c>
      <c r="F24" s="6">
        <f ca="1"/>
        <v>44129</v>
      </c>
      <c r="G24" s="8">
        <f ca="1"/>
        <v>96140</v>
      </c>
      <c r="H24" t="str">
        <f ca="1"/>
        <v>Average</v>
      </c>
      <c r="I24" t="str">
        <f ca="1"/>
        <v>INDIA</v>
      </c>
      <c r="J24">
        <f ca="1"/>
        <v>2.8849315068493149</v>
      </c>
      <c r="K24">
        <f ca="1"/>
        <v>2885</v>
      </c>
      <c r="L24">
        <f ca="1"/>
        <v>3</v>
      </c>
    </row>
    <row r="25" spans="2:12" x14ac:dyDescent="0.3">
      <c r="B25" t="str">
        <f ca="1"/>
        <v>Madge McCloughen</v>
      </c>
      <c r="C25" t="str">
        <f ca="1"/>
        <v>other</v>
      </c>
      <c r="D25" t="str">
        <f ca="1"/>
        <v>Website</v>
      </c>
      <c r="E25">
        <f ca="1"/>
        <v>32</v>
      </c>
      <c r="F25" s="6">
        <f ca="1"/>
        <v>44774</v>
      </c>
      <c r="G25" s="8">
        <f ca="1"/>
        <v>91310</v>
      </c>
      <c r="H25" t="str">
        <f ca="1"/>
        <v>Average</v>
      </c>
      <c r="I25" t="str">
        <f ca="1"/>
        <v>NZ</v>
      </c>
      <c r="J25">
        <f ca="1"/>
        <v>1.1178082191780823</v>
      </c>
      <c r="K25">
        <f ca="1"/>
        <v>1827</v>
      </c>
      <c r="L25">
        <f ca="1"/>
        <v>3</v>
      </c>
    </row>
    <row r="26" spans="2:12" x14ac:dyDescent="0.3">
      <c r="B26" t="str">
        <f ca="1"/>
        <v>Rukma Vinita</v>
      </c>
      <c r="C26" t="str">
        <f ca="1"/>
        <v>other</v>
      </c>
      <c r="D26" t="str">
        <f ca="1"/>
        <v>Website</v>
      </c>
      <c r="E26">
        <f ca="1"/>
        <v>32</v>
      </c>
      <c r="F26" s="6">
        <f ca="1"/>
        <v>44713</v>
      </c>
      <c r="G26" s="8">
        <f ca="1"/>
        <v>91310</v>
      </c>
      <c r="H26" t="str">
        <f ca="1"/>
        <v>Average</v>
      </c>
      <c r="I26" t="str">
        <f ca="1"/>
        <v>INDIA</v>
      </c>
      <c r="J26">
        <f ca="1"/>
        <v>1.284931506849315</v>
      </c>
      <c r="K26">
        <f ca="1"/>
        <v>1827</v>
      </c>
      <c r="L26">
        <f ca="1"/>
        <v>3</v>
      </c>
    </row>
    <row r="27" spans="2:12" x14ac:dyDescent="0.3">
      <c r="B27" t="str">
        <f ca="1"/>
        <v>Dennison Crosswaite</v>
      </c>
      <c r="C27" t="str">
        <f ca="1"/>
        <v>other</v>
      </c>
      <c r="D27" t="str">
        <f ca="1"/>
        <v>Website</v>
      </c>
      <c r="E27">
        <f ca="1"/>
        <v>26</v>
      </c>
      <c r="F27" s="6">
        <f ca="1"/>
        <v>44271</v>
      </c>
      <c r="G27" s="8">
        <f ca="1"/>
        <v>90700</v>
      </c>
      <c r="H27" t="str">
        <f ca="1"/>
        <v>Above average</v>
      </c>
      <c r="I27" t="str">
        <f ca="1"/>
        <v>NZ</v>
      </c>
      <c r="J27">
        <f ca="1"/>
        <v>2.495890410958904</v>
      </c>
      <c r="K27">
        <f ca="1"/>
        <v>2721</v>
      </c>
      <c r="L27">
        <f ca="1"/>
        <v>4</v>
      </c>
    </row>
    <row r="28" spans="2:12" x14ac:dyDescent="0.3">
      <c r="B28" t="str">
        <f ca="1"/>
        <v>Karuna Pashupathy</v>
      </c>
      <c r="C28" t="str">
        <f ca="1"/>
        <v>other</v>
      </c>
      <c r="D28" t="str">
        <f ca="1"/>
        <v>Website</v>
      </c>
      <c r="E28">
        <f ca="1"/>
        <v>27</v>
      </c>
      <c r="F28" s="6">
        <f ca="1"/>
        <v>44212</v>
      </c>
      <c r="G28" s="8">
        <f ca="1"/>
        <v>90700</v>
      </c>
      <c r="H28" t="str">
        <f ca="1"/>
        <v>Above average</v>
      </c>
      <c r="I28" t="str">
        <f ca="1"/>
        <v>INDIA</v>
      </c>
      <c r="J28">
        <f ca="1"/>
        <v>2.6575342465753424</v>
      </c>
      <c r="K28">
        <f ca="1"/>
        <v>2721</v>
      </c>
      <c r="L28">
        <f ca="1"/>
        <v>4</v>
      </c>
    </row>
    <row r="29" spans="2:12" x14ac:dyDescent="0.3">
      <c r="B29" t="str">
        <f ca="1"/>
        <v>Ches Bonnell</v>
      </c>
      <c r="C29" t="str">
        <f ca="1"/>
        <v>Male</v>
      </c>
      <c r="D29" t="str">
        <f ca="1"/>
        <v>Website</v>
      </c>
      <c r="E29">
        <f ca="1"/>
        <v>37</v>
      </c>
      <c r="F29" s="6">
        <f ca="1"/>
        <v>44338</v>
      </c>
      <c r="G29" s="8">
        <f ca="1"/>
        <v>88050</v>
      </c>
      <c r="H29" t="str">
        <f ca="1"/>
        <v>Poor</v>
      </c>
      <c r="I29" t="str">
        <f ca="1"/>
        <v>NZ</v>
      </c>
      <c r="J29">
        <f ca="1"/>
        <v>2.3123287671232875</v>
      </c>
      <c r="K29">
        <f ca="1"/>
        <v>2642</v>
      </c>
      <c r="L29">
        <f ca="1"/>
        <v>2</v>
      </c>
    </row>
    <row r="30" spans="2:12" x14ac:dyDescent="0.3">
      <c r="B30" t="str">
        <f ca="1"/>
        <v>Gangadutt Ragha</v>
      </c>
      <c r="C30" t="str">
        <f ca="1"/>
        <v>Male</v>
      </c>
      <c r="D30" t="str">
        <f ca="1"/>
        <v>Website</v>
      </c>
      <c r="E30">
        <f ca="1"/>
        <v>37</v>
      </c>
      <c r="F30" s="6">
        <f ca="1"/>
        <v>44277</v>
      </c>
      <c r="G30" s="8">
        <f ca="1"/>
        <v>88050</v>
      </c>
      <c r="H30" t="str">
        <f ca="1"/>
        <v>Poor</v>
      </c>
      <c r="I30" t="str">
        <f ca="1"/>
        <v>INDIA</v>
      </c>
      <c r="J30">
        <f ca="1"/>
        <v>2.4794520547945207</v>
      </c>
      <c r="K30">
        <f ca="1"/>
        <v>2642</v>
      </c>
      <c r="L30">
        <f ca="1"/>
        <v>2</v>
      </c>
    </row>
    <row r="31" spans="2:12" x14ac:dyDescent="0.3">
      <c r="B31" t="str">
        <f ca="1"/>
        <v>Merrilee Plenty</v>
      </c>
      <c r="C31" t="str">
        <f ca="1"/>
        <v>Female</v>
      </c>
      <c r="D31" t="str">
        <f ca="1"/>
        <v>Website</v>
      </c>
      <c r="E31">
        <f ca="1"/>
        <v>40</v>
      </c>
      <c r="F31" s="6">
        <f ca="1"/>
        <v>44337</v>
      </c>
      <c r="G31" s="8">
        <f ca="1"/>
        <v>87620</v>
      </c>
      <c r="H31" t="str">
        <f ca="1"/>
        <v>Average</v>
      </c>
      <c r="I31" t="str">
        <f ca="1"/>
        <v>NZ</v>
      </c>
      <c r="J31">
        <f ca="1"/>
        <v>2.3150684931506849</v>
      </c>
      <c r="K31">
        <f ca="1"/>
        <v>2629</v>
      </c>
      <c r="L31">
        <f ca="1"/>
        <v>3</v>
      </c>
    </row>
    <row r="32" spans="2:12" x14ac:dyDescent="0.3">
      <c r="B32" t="str">
        <f ca="1"/>
        <v>Godavari Veena</v>
      </c>
      <c r="C32" t="str">
        <f ca="1"/>
        <v>Female</v>
      </c>
      <c r="D32" t="str">
        <f ca="1"/>
        <v>Website</v>
      </c>
      <c r="E32">
        <f ca="1"/>
        <v>40</v>
      </c>
      <c r="F32" s="6">
        <f ca="1"/>
        <v>44276</v>
      </c>
      <c r="G32" s="8">
        <f ca="1"/>
        <v>87620</v>
      </c>
      <c r="H32" t="str">
        <f ca="1"/>
        <v>Average</v>
      </c>
      <c r="I32" t="str">
        <f ca="1"/>
        <v>INDIA</v>
      </c>
      <c r="J32">
        <f ca="1"/>
        <v>2.4821917808219176</v>
      </c>
      <c r="K32">
        <f ca="1"/>
        <v>2629</v>
      </c>
      <c r="L32">
        <f ca="1"/>
        <v>3</v>
      </c>
    </row>
    <row r="33" spans="2:12" x14ac:dyDescent="0.3">
      <c r="B33" t="str">
        <f ca="1"/>
        <v>Agnes Collicott</v>
      </c>
      <c r="C33" t="str">
        <f ca="1"/>
        <v>Female</v>
      </c>
      <c r="D33" t="str">
        <f ca="1"/>
        <v>Website</v>
      </c>
      <c r="E33">
        <f ca="1"/>
        <v>27</v>
      </c>
      <c r="F33" s="6">
        <f ca="1"/>
        <v>44686</v>
      </c>
      <c r="G33" s="8">
        <f ca="1"/>
        <v>83750</v>
      </c>
      <c r="H33" t="str">
        <f ca="1"/>
        <v>Average</v>
      </c>
      <c r="I33" t="str">
        <f ca="1"/>
        <v>NZ</v>
      </c>
      <c r="J33">
        <f ca="1"/>
        <v>1.3589041095890411</v>
      </c>
      <c r="K33">
        <f ca="1"/>
        <v>1675</v>
      </c>
      <c r="L33">
        <f ca="1"/>
        <v>3</v>
      </c>
    </row>
    <row r="34" spans="2:12" x14ac:dyDescent="0.3">
      <c r="B34" t="str">
        <f ca="1"/>
        <v>Kunja Prashanta Vibha</v>
      </c>
      <c r="C34" t="str">
        <f ca="1"/>
        <v>Female</v>
      </c>
      <c r="D34" t="str">
        <f ca="1"/>
        <v>Website</v>
      </c>
      <c r="E34">
        <f ca="1"/>
        <v>27</v>
      </c>
      <c r="F34" s="6">
        <f ca="1"/>
        <v>44625</v>
      </c>
      <c r="G34" s="8">
        <f ca="1"/>
        <v>83750</v>
      </c>
      <c r="H34" t="str">
        <f ca="1"/>
        <v>Average</v>
      </c>
      <c r="I34" t="str">
        <f ca="1"/>
        <v>INDIA</v>
      </c>
      <c r="J34">
        <f ca="1"/>
        <v>1.526027397260274</v>
      </c>
      <c r="K34">
        <f ca="1"/>
        <v>1675</v>
      </c>
      <c r="L34">
        <f ca="1"/>
        <v>3</v>
      </c>
    </row>
    <row r="35" spans="2:12" x14ac:dyDescent="0.3">
      <c r="B35" t="str">
        <f ca="1"/>
        <v>Van Tuxwell</v>
      </c>
      <c r="C35" t="str">
        <f ca="1"/>
        <v>Female</v>
      </c>
      <c r="D35" t="str">
        <f ca="1"/>
        <v>Website</v>
      </c>
      <c r="E35">
        <f ca="1"/>
        <v>25</v>
      </c>
      <c r="F35" s="6">
        <f ca="1"/>
        <v>44694</v>
      </c>
      <c r="G35" s="8">
        <f ca="1"/>
        <v>80700</v>
      </c>
      <c r="H35" t="str">
        <f ca="1"/>
        <v>Above average</v>
      </c>
      <c r="I35" t="str">
        <f ca="1"/>
        <v>NZ</v>
      </c>
      <c r="J35">
        <f ca="1"/>
        <v>1.3369863013698631</v>
      </c>
      <c r="K35">
        <f ca="1"/>
        <v>1614</v>
      </c>
      <c r="L35">
        <f ca="1"/>
        <v>4</v>
      </c>
    </row>
    <row r="36" spans="2:12" x14ac:dyDescent="0.3">
      <c r="B36" t="str">
        <f ca="1"/>
        <v>Bhuvan Pals</v>
      </c>
      <c r="C36" t="str">
        <f ca="1"/>
        <v>Female</v>
      </c>
      <c r="D36" t="str">
        <f ca="1"/>
        <v>Website</v>
      </c>
      <c r="E36">
        <f ca="1"/>
        <v>25</v>
      </c>
      <c r="F36" s="6">
        <f ca="1"/>
        <v>44633</v>
      </c>
      <c r="G36" s="8">
        <f ca="1"/>
        <v>80700</v>
      </c>
      <c r="H36" t="str">
        <f ca="1"/>
        <v>Above average</v>
      </c>
      <c r="I36" t="str">
        <f ca="1"/>
        <v>INDIA</v>
      </c>
      <c r="J36">
        <f ca="1"/>
        <v>1.5041095890410958</v>
      </c>
      <c r="K36">
        <f ca="1"/>
        <v>1614</v>
      </c>
      <c r="L36">
        <f ca="1"/>
        <v>4</v>
      </c>
    </row>
    <row r="37" spans="2:12" x14ac:dyDescent="0.3">
      <c r="B37" t="str">
        <f ca="1"/>
        <v>Camilla Castle</v>
      </c>
      <c r="C37" t="str">
        <f ca="1"/>
        <v>Female</v>
      </c>
      <c r="D37" t="str">
        <f ca="1"/>
        <v>Website</v>
      </c>
      <c r="E37">
        <f ca="1"/>
        <v>33</v>
      </c>
      <c r="F37" s="6">
        <f ca="1"/>
        <v>44374</v>
      </c>
      <c r="G37" s="8">
        <f ca="1"/>
        <v>75480</v>
      </c>
      <c r="H37" t="str">
        <f ca="1"/>
        <v>Very poor</v>
      </c>
      <c r="I37" t="str">
        <f ca="1"/>
        <v>NZ</v>
      </c>
      <c r="J37">
        <f ca="1"/>
        <v>2.2136986301369861</v>
      </c>
      <c r="K37">
        <f ca="1"/>
        <v>2265</v>
      </c>
      <c r="L37">
        <f ca="1"/>
        <v>1</v>
      </c>
    </row>
    <row r="38" spans="2:12" x14ac:dyDescent="0.3">
      <c r="B38" t="str">
        <f ca="1"/>
        <v>Ayog Chakrabarti</v>
      </c>
      <c r="C38" t="str">
        <f ca="1"/>
        <v>Female</v>
      </c>
      <c r="D38" t="str">
        <f ca="1"/>
        <v>Website</v>
      </c>
      <c r="E38">
        <f ca="1"/>
        <v>33</v>
      </c>
      <c r="F38" s="6">
        <f ca="1"/>
        <v>44313</v>
      </c>
      <c r="G38" s="8">
        <f ca="1"/>
        <v>75480</v>
      </c>
      <c r="H38" t="str">
        <f ca="1"/>
        <v>Very poor</v>
      </c>
      <c r="I38" t="str">
        <f ca="1"/>
        <v>INDIA</v>
      </c>
      <c r="J38">
        <f ca="1"/>
        <v>2.3808219178082193</v>
      </c>
      <c r="K38">
        <f ca="1"/>
        <v>2265</v>
      </c>
      <c r="L38">
        <f ca="1"/>
        <v>1</v>
      </c>
    </row>
    <row r="39" spans="2:12" x14ac:dyDescent="0.3">
      <c r="B39" t="str">
        <f ca="1"/>
        <v>Elia Cockton</v>
      </c>
      <c r="C39" t="str">
        <f ca="1"/>
        <v>Female</v>
      </c>
      <c r="D39" t="str">
        <f ca="1"/>
        <v>Website</v>
      </c>
      <c r="E39">
        <f ca="1"/>
        <v>33</v>
      </c>
      <c r="F39" s="6">
        <f ca="1"/>
        <v>44312</v>
      </c>
      <c r="G39" s="8">
        <f ca="1"/>
        <v>75280</v>
      </c>
      <c r="H39" t="str">
        <f ca="1"/>
        <v>Average</v>
      </c>
      <c r="I39" t="str">
        <f ca="1"/>
        <v>NZ</v>
      </c>
      <c r="J39">
        <f ca="1"/>
        <v>2.3835616438356166</v>
      </c>
      <c r="K39">
        <f ca="1"/>
        <v>2259</v>
      </c>
      <c r="L39">
        <f ca="1"/>
        <v>3</v>
      </c>
    </row>
    <row r="40" spans="2:12" x14ac:dyDescent="0.3">
      <c r="B40" t="str">
        <f ca="1"/>
        <v>Hemavati Muthiah</v>
      </c>
      <c r="C40" t="str">
        <f ca="1"/>
        <v>Female</v>
      </c>
      <c r="D40" t="str">
        <f ca="1"/>
        <v>Website</v>
      </c>
      <c r="E40">
        <f ca="1"/>
        <v>33</v>
      </c>
      <c r="F40" s="6">
        <f ca="1"/>
        <v>44253</v>
      </c>
      <c r="G40" s="8">
        <f ca="1"/>
        <v>75280</v>
      </c>
      <c r="H40" t="str">
        <f ca="1"/>
        <v>Average</v>
      </c>
      <c r="I40" t="str">
        <f ca="1"/>
        <v>INDIA</v>
      </c>
      <c r="J40">
        <f ca="1"/>
        <v>2.5452054794520547</v>
      </c>
      <c r="K40">
        <f ca="1"/>
        <v>2259</v>
      </c>
      <c r="L40">
        <f ca="1"/>
        <v>3</v>
      </c>
    </row>
    <row r="41" spans="2:12" x14ac:dyDescent="0.3">
      <c r="B41" t="str">
        <f ca="1"/>
        <v>Myer McCory</v>
      </c>
      <c r="C41" t="str">
        <f ca="1"/>
        <v>Male</v>
      </c>
      <c r="D41" t="str">
        <f ca="1"/>
        <v>Website</v>
      </c>
      <c r="E41">
        <f ca="1"/>
        <v>30</v>
      </c>
      <c r="F41" s="6">
        <f ca="1"/>
        <v>44850</v>
      </c>
      <c r="G41" s="8">
        <f ca="1"/>
        <v>69710</v>
      </c>
      <c r="H41" t="str">
        <f ca="1"/>
        <v>Average</v>
      </c>
      <c r="I41" t="str">
        <f ca="1"/>
        <v>NZ</v>
      </c>
      <c r="J41">
        <f ca="1"/>
        <v>0.90958904109589045</v>
      </c>
      <c r="K41">
        <f ca="1"/>
        <v>1395</v>
      </c>
      <c r="L41">
        <f ca="1"/>
        <v>3</v>
      </c>
    </row>
    <row r="42" spans="2:12" x14ac:dyDescent="0.3">
      <c r="B42" t="str">
        <f ca="1"/>
        <v>Shekhar Eswara</v>
      </c>
      <c r="C42" t="str">
        <f ca="1"/>
        <v>Male</v>
      </c>
      <c r="D42" t="str">
        <f ca="1"/>
        <v>Website</v>
      </c>
      <c r="E42">
        <f ca="1"/>
        <v>30</v>
      </c>
      <c r="F42" s="6">
        <f ca="1"/>
        <v>44789</v>
      </c>
      <c r="G42" s="8">
        <f ca="1"/>
        <v>69710</v>
      </c>
      <c r="H42" t="str">
        <f ca="1"/>
        <v>Average</v>
      </c>
      <c r="I42" t="str">
        <f ca="1"/>
        <v>INDIA</v>
      </c>
      <c r="J42">
        <f ca="1"/>
        <v>1.0767123287671232</v>
      </c>
      <c r="K42">
        <f ca="1"/>
        <v>1395</v>
      </c>
      <c r="L42">
        <f ca="1"/>
        <v>3</v>
      </c>
    </row>
    <row r="43" spans="2:12" x14ac:dyDescent="0.3">
      <c r="B43" t="str">
        <f ca="1"/>
        <v>Andria Kimpton</v>
      </c>
      <c r="C43" t="str">
        <f ca="1"/>
        <v>Male</v>
      </c>
      <c r="D43" t="str">
        <f ca="1"/>
        <v>Website</v>
      </c>
      <c r="E43">
        <f ca="1"/>
        <v>30</v>
      </c>
      <c r="F43" s="6">
        <f ca="1"/>
        <v>44273</v>
      </c>
      <c r="G43" s="8">
        <f ca="1"/>
        <v>69120</v>
      </c>
      <c r="H43" t="str">
        <f ca="1"/>
        <v>Average</v>
      </c>
      <c r="I43" t="str">
        <f ca="1"/>
        <v>NZ</v>
      </c>
      <c r="J43">
        <f ca="1"/>
        <v>2.4904109589041097</v>
      </c>
      <c r="K43">
        <f ca="1"/>
        <v>2074</v>
      </c>
      <c r="L43">
        <f ca="1"/>
        <v>3</v>
      </c>
    </row>
    <row r="44" spans="2:12" x14ac:dyDescent="0.3">
      <c r="B44" t="str">
        <f ca="1"/>
        <v>Rameshwari Chikodi</v>
      </c>
      <c r="C44" t="str">
        <f ca="1"/>
        <v>Male</v>
      </c>
      <c r="D44" t="str">
        <f ca="1"/>
        <v>Website</v>
      </c>
      <c r="E44">
        <f ca="1"/>
        <v>30</v>
      </c>
      <c r="F44" s="6">
        <f ca="1"/>
        <v>44214</v>
      </c>
      <c r="G44" s="8">
        <f ca="1"/>
        <v>69120</v>
      </c>
      <c r="H44" t="str">
        <f ca="1"/>
        <v>Average</v>
      </c>
      <c r="I44" t="str">
        <f ca="1"/>
        <v>INDIA</v>
      </c>
      <c r="J44">
        <f ca="1"/>
        <v>2.6520547945205482</v>
      </c>
      <c r="K44">
        <f ca="1"/>
        <v>2074</v>
      </c>
      <c r="L44">
        <f ca="1"/>
        <v>3</v>
      </c>
    </row>
    <row r="45" spans="2:12" x14ac:dyDescent="0.3">
      <c r="B45" t="str">
        <f ca="1"/>
        <v>Murry Dryburgh</v>
      </c>
      <c r="C45" t="str">
        <f ca="1"/>
        <v>Male</v>
      </c>
      <c r="D45" t="str">
        <f ca="1"/>
        <v>Website</v>
      </c>
      <c r="E45">
        <f ca="1"/>
        <v>37</v>
      </c>
      <c r="F45" s="6">
        <f ca="1"/>
        <v>44701</v>
      </c>
      <c r="G45" s="8">
        <f ca="1"/>
        <v>69070</v>
      </c>
      <c r="H45" t="str">
        <f ca="1"/>
        <v>Average</v>
      </c>
      <c r="I45" t="str">
        <f ca="1"/>
        <v>NZ</v>
      </c>
      <c r="J45">
        <f ca="1"/>
        <v>1.3178082191780822</v>
      </c>
      <c r="K45">
        <f ca="1"/>
        <v>1382</v>
      </c>
      <c r="L45">
        <f ca="1"/>
        <v>3</v>
      </c>
    </row>
    <row r="46" spans="2:12" x14ac:dyDescent="0.3">
      <c r="B46" t="str">
        <f ca="1"/>
        <v>Jaishree Atasi Yavatkar</v>
      </c>
      <c r="C46" t="str">
        <f ca="1"/>
        <v>Male</v>
      </c>
      <c r="D46" t="str">
        <f ca="1"/>
        <v>Website</v>
      </c>
      <c r="E46">
        <f ca="1"/>
        <v>37</v>
      </c>
      <c r="F46" s="6">
        <f ca="1"/>
        <v>44640</v>
      </c>
      <c r="G46" s="8">
        <f ca="1"/>
        <v>69070</v>
      </c>
      <c r="H46" t="str">
        <f ca="1"/>
        <v>Average</v>
      </c>
      <c r="I46" t="str">
        <f ca="1"/>
        <v>INDIA</v>
      </c>
      <c r="J46">
        <f ca="1"/>
        <v>1.484931506849315</v>
      </c>
      <c r="K46">
        <f ca="1"/>
        <v>1382</v>
      </c>
      <c r="L46">
        <f ca="1"/>
        <v>3</v>
      </c>
    </row>
    <row r="47" spans="2:12" x14ac:dyDescent="0.3">
      <c r="B47" t="str">
        <f ca="1"/>
        <v>Vic Radolf</v>
      </c>
      <c r="C47" t="str">
        <f ca="1"/>
        <v>Female</v>
      </c>
      <c r="D47" t="str">
        <f ca="1"/>
        <v>Website</v>
      </c>
      <c r="E47">
        <f ca="1"/>
        <v>24</v>
      </c>
      <c r="F47" s="6">
        <f ca="1"/>
        <v>44148</v>
      </c>
      <c r="G47" s="8">
        <f ca="1"/>
        <v>62780</v>
      </c>
      <c r="H47" t="str">
        <f ca="1"/>
        <v>Average</v>
      </c>
      <c r="I47" t="str">
        <f ca="1"/>
        <v>NZ</v>
      </c>
      <c r="J47">
        <f ca="1"/>
        <v>2.8328767123287673</v>
      </c>
      <c r="K47">
        <f ca="1"/>
        <v>1884</v>
      </c>
      <c r="L47">
        <f ca="1"/>
        <v>3</v>
      </c>
    </row>
    <row r="48" spans="2:12" x14ac:dyDescent="0.3">
      <c r="B48" t="str">
        <f ca="1"/>
        <v>Fullara Sushanti Mokate</v>
      </c>
      <c r="C48" t="str">
        <f ca="1"/>
        <v>Female</v>
      </c>
      <c r="D48" t="str">
        <f ca="1"/>
        <v>Website</v>
      </c>
      <c r="E48">
        <f ca="1"/>
        <v>24</v>
      </c>
      <c r="F48" s="6">
        <f ca="1"/>
        <v>44087</v>
      </c>
      <c r="G48" s="8">
        <f ca="1"/>
        <v>62780</v>
      </c>
      <c r="H48" t="str">
        <f ca="1"/>
        <v>Average</v>
      </c>
      <c r="I48" t="str">
        <f ca="1"/>
        <v>INDIA</v>
      </c>
      <c r="J48">
        <f ca="1"/>
        <v>3</v>
      </c>
      <c r="K48">
        <f ca="1"/>
        <v>1884</v>
      </c>
      <c r="L48">
        <f ca="1"/>
        <v>3</v>
      </c>
    </row>
    <row r="49" spans="2:12" x14ac:dyDescent="0.3">
      <c r="B49" t="str">
        <f ca="1"/>
        <v>Brien Boise</v>
      </c>
      <c r="C49" t="str">
        <f ca="1"/>
        <v>Female</v>
      </c>
      <c r="D49" t="str">
        <f ca="1"/>
        <v>Website</v>
      </c>
      <c r="E49">
        <f ca="1"/>
        <v>31</v>
      </c>
      <c r="F49" s="6">
        <f ca="1"/>
        <v>44663</v>
      </c>
      <c r="G49" s="8">
        <f ca="1"/>
        <v>58100</v>
      </c>
      <c r="H49" t="str">
        <f ca="1"/>
        <v>Average</v>
      </c>
      <c r="I49" t="str">
        <f ca="1"/>
        <v>NZ</v>
      </c>
      <c r="J49">
        <f ca="1"/>
        <v>1.4219178082191781</v>
      </c>
      <c r="K49">
        <f ca="1"/>
        <v>1162</v>
      </c>
      <c r="L49">
        <f ca="1"/>
        <v>3</v>
      </c>
    </row>
    <row r="50" spans="2:12" x14ac:dyDescent="0.3">
      <c r="B50" t="str">
        <f ca="1"/>
        <v>Pratigya Rema</v>
      </c>
      <c r="C50" t="str">
        <f ca="1"/>
        <v>Female</v>
      </c>
      <c r="D50" t="str">
        <f ca="1"/>
        <v>Website</v>
      </c>
      <c r="E50">
        <f ca="1"/>
        <v>31</v>
      </c>
      <c r="F50" s="6">
        <f ca="1"/>
        <v>44604</v>
      </c>
      <c r="G50" s="8">
        <f ca="1"/>
        <v>58100</v>
      </c>
      <c r="H50" t="str">
        <f ca="1"/>
        <v>Average</v>
      </c>
      <c r="I50" t="str">
        <f ca="1"/>
        <v>INDIA</v>
      </c>
      <c r="J50">
        <f ca="1"/>
        <v>1.5835616438356164</v>
      </c>
      <c r="K50">
        <f ca="1"/>
        <v>1162</v>
      </c>
      <c r="L50">
        <f ca="1"/>
        <v>3</v>
      </c>
    </row>
    <row r="51" spans="2:12" x14ac:dyDescent="0.3">
      <c r="B51" t="str">
        <f ca="1"/>
        <v>William Reeveley</v>
      </c>
      <c r="C51" t="str">
        <f ca="1"/>
        <v>Male</v>
      </c>
      <c r="D51" t="str">
        <f ca="1"/>
        <v>Website</v>
      </c>
      <c r="E51">
        <f ca="1"/>
        <v>33</v>
      </c>
      <c r="F51" s="6">
        <f ca="1"/>
        <v>44509</v>
      </c>
      <c r="G51" s="8">
        <f ca="1"/>
        <v>53870</v>
      </c>
      <c r="H51" t="str">
        <f ca="1"/>
        <v>Average</v>
      </c>
      <c r="I51" t="str">
        <f ca="1"/>
        <v>NZ</v>
      </c>
      <c r="J51">
        <f ca="1"/>
        <v>1.8438356164383563</v>
      </c>
      <c r="K51">
        <f ca="1"/>
        <v>1078</v>
      </c>
      <c r="L51">
        <f ca="1"/>
        <v>3</v>
      </c>
    </row>
    <row r="52" spans="2:12" x14ac:dyDescent="0.3">
      <c r="B52" t="str">
        <f ca="1"/>
        <v>Pragya Nilufar</v>
      </c>
      <c r="C52" t="str">
        <f ca="1"/>
        <v>Male</v>
      </c>
      <c r="D52" t="str">
        <f ca="1"/>
        <v>Website</v>
      </c>
      <c r="E52">
        <f ca="1"/>
        <v>33</v>
      </c>
      <c r="F52" s="6">
        <f ca="1"/>
        <v>44448</v>
      </c>
      <c r="G52" s="8">
        <f ca="1"/>
        <v>53870</v>
      </c>
      <c r="H52" t="str">
        <f ca="1"/>
        <v>Average</v>
      </c>
      <c r="I52" t="str">
        <f ca="1"/>
        <v>INDIA</v>
      </c>
      <c r="J52">
        <f ca="1"/>
        <v>2.010958904109589</v>
      </c>
      <c r="K52">
        <f ca="1"/>
        <v>1617</v>
      </c>
      <c r="L52">
        <f ca="1"/>
        <v>3</v>
      </c>
    </row>
    <row r="53" spans="2:12" x14ac:dyDescent="0.3">
      <c r="B53" t="str">
        <f ca="1"/>
        <v>Gunar Cockshoot</v>
      </c>
      <c r="C53" t="str">
        <f ca="1"/>
        <v>Male</v>
      </c>
      <c r="D53" t="str">
        <f ca="1"/>
        <v>Website</v>
      </c>
      <c r="E53">
        <f ca="1"/>
        <v>31</v>
      </c>
      <c r="F53" s="6">
        <f ca="1"/>
        <v>44511</v>
      </c>
      <c r="G53" s="8">
        <f ca="1"/>
        <v>48950</v>
      </c>
      <c r="H53" t="str">
        <f ca="1"/>
        <v>Average</v>
      </c>
      <c r="I53" t="str">
        <f ca="1"/>
        <v>NZ</v>
      </c>
      <c r="J53">
        <f ca="1"/>
        <v>1.8383561643835618</v>
      </c>
      <c r="K53">
        <f ca="1"/>
        <v>979</v>
      </c>
      <c r="L53">
        <f ca="1"/>
        <v>3</v>
      </c>
    </row>
    <row r="54" spans="2:12" x14ac:dyDescent="0.3">
      <c r="B54" t="str">
        <f ca="1"/>
        <v>Amal Nimesh</v>
      </c>
      <c r="C54" t="str">
        <f ca="1"/>
        <v>Male</v>
      </c>
      <c r="D54" t="str">
        <f ca="1"/>
        <v>Website</v>
      </c>
      <c r="E54">
        <f ca="1"/>
        <v>31</v>
      </c>
      <c r="F54" s="6">
        <f ca="1"/>
        <v>44450</v>
      </c>
      <c r="G54" s="8">
        <f ca="1"/>
        <v>48950</v>
      </c>
      <c r="H54" t="str">
        <f ca="1"/>
        <v>Average</v>
      </c>
      <c r="I54" t="str">
        <f ca="1"/>
        <v>INDIA</v>
      </c>
      <c r="J54">
        <f ca="1"/>
        <v>2.0054794520547947</v>
      </c>
      <c r="K54">
        <f ca="1"/>
        <v>1469</v>
      </c>
      <c r="L54">
        <f ca="1"/>
        <v>3</v>
      </c>
    </row>
    <row r="55" spans="2:12" x14ac:dyDescent="0.3">
      <c r="B55" t="str">
        <f ca="1"/>
        <v>Kassi Jonson</v>
      </c>
      <c r="C55" t="str">
        <f ca="1"/>
        <v>Female</v>
      </c>
      <c r="D55" t="str">
        <f ca="1"/>
        <v>Website</v>
      </c>
      <c r="E55">
        <f ca="1"/>
        <v>32</v>
      </c>
      <c r="F55" s="6">
        <f ca="1"/>
        <v>44354</v>
      </c>
      <c r="G55" s="8">
        <f ca="1"/>
        <v>43840</v>
      </c>
      <c r="H55" t="str">
        <f ca="1"/>
        <v>Above average</v>
      </c>
      <c r="I55" t="str">
        <f ca="1"/>
        <v>NZ</v>
      </c>
      <c r="J55">
        <f ca="1"/>
        <v>2.2684931506849315</v>
      </c>
      <c r="K55">
        <f ca="1"/>
        <v>1316</v>
      </c>
      <c r="L55">
        <f ca="1"/>
        <v>4</v>
      </c>
    </row>
    <row r="56" spans="2:12" x14ac:dyDescent="0.3">
      <c r="B56" t="str">
        <f ca="1"/>
        <v>Yagna Sujeev</v>
      </c>
      <c r="C56" t="str">
        <f ca="1"/>
        <v>Female</v>
      </c>
      <c r="D56" t="str">
        <f ca="1"/>
        <v>Website</v>
      </c>
      <c r="E56">
        <f ca="1"/>
        <v>32</v>
      </c>
      <c r="F56" s="6">
        <f ca="1"/>
        <v>44293</v>
      </c>
      <c r="G56" s="8">
        <f ca="1"/>
        <v>43840</v>
      </c>
      <c r="H56" t="str">
        <f ca="1"/>
        <v>Above average</v>
      </c>
      <c r="I56" t="str">
        <f ca="1"/>
        <v>INDIA</v>
      </c>
      <c r="J56">
        <f ca="1"/>
        <v>2.4356164383561643</v>
      </c>
      <c r="K56">
        <f ca="1"/>
        <v>1316</v>
      </c>
      <c r="L56">
        <f ca="1"/>
        <v>4</v>
      </c>
    </row>
    <row r="57" spans="2:12" x14ac:dyDescent="0.3">
      <c r="B57" t="str">
        <f ca="1"/>
        <v>Dotty Strutley</v>
      </c>
      <c r="C57" t="str">
        <f ca="1"/>
        <v>Female</v>
      </c>
      <c r="D57" t="str">
        <f ca="1"/>
        <v>Website</v>
      </c>
      <c r="E57">
        <f ca="1"/>
        <v>31</v>
      </c>
      <c r="F57" s="6">
        <f ca="1"/>
        <v>44145</v>
      </c>
      <c r="G57" s="8">
        <f ca="1"/>
        <v>41980</v>
      </c>
      <c r="H57" t="str">
        <f ca="1"/>
        <v>Average</v>
      </c>
      <c r="I57" t="str">
        <f ca="1"/>
        <v>NZ</v>
      </c>
      <c r="J57">
        <f ca="1"/>
        <v>2.8410958904109589</v>
      </c>
      <c r="K57">
        <f ca="1"/>
        <v>1260</v>
      </c>
      <c r="L57">
        <f ca="1"/>
        <v>3</v>
      </c>
    </row>
    <row r="58" spans="2:12" x14ac:dyDescent="0.3">
      <c r="B58" t="str">
        <f ca="1"/>
        <v>Jagajeet Viraj</v>
      </c>
      <c r="C58" t="str">
        <f ca="1"/>
        <v>Female</v>
      </c>
      <c r="D58" t="str">
        <f ca="1"/>
        <v>Website</v>
      </c>
      <c r="E58">
        <f ca="1"/>
        <v>31</v>
      </c>
      <c r="F58" s="6">
        <f ca="1"/>
        <v>44084</v>
      </c>
      <c r="G58" s="8">
        <f ca="1"/>
        <v>41980</v>
      </c>
      <c r="H58" t="str">
        <f ca="1"/>
        <v>Average</v>
      </c>
      <c r="I58" t="str">
        <f ca="1"/>
        <v>INDIA</v>
      </c>
      <c r="J58">
        <f ca="1"/>
        <v>3.0082191780821916</v>
      </c>
      <c r="K58">
        <f ca="1"/>
        <v>1260</v>
      </c>
      <c r="L58">
        <f ca="1"/>
        <v>3</v>
      </c>
    </row>
    <row r="59" spans="2:12" x14ac:dyDescent="0.3">
      <c r="B59" t="str">
        <f ca="1"/>
        <v>Niall Selesnick</v>
      </c>
      <c r="C59" t="str">
        <f ca="1"/>
        <v>Female</v>
      </c>
      <c r="D59" t="str">
        <f ca="1"/>
        <v>Website</v>
      </c>
      <c r="E59">
        <f ca="1"/>
        <v>29</v>
      </c>
      <c r="F59" s="6">
        <f ca="1"/>
        <v>44023</v>
      </c>
      <c r="G59" s="8">
        <f ca="1"/>
        <v>34980</v>
      </c>
      <c r="H59" t="str">
        <f ca="1"/>
        <v>Average</v>
      </c>
      <c r="I59" t="str">
        <f ca="1"/>
        <v>NZ</v>
      </c>
      <c r="J59">
        <f ca="1"/>
        <v>3.1753424657534248</v>
      </c>
      <c r="K59">
        <f ca="1"/>
        <v>1050</v>
      </c>
      <c r="L59">
        <f ca="1"/>
        <v>3</v>
      </c>
    </row>
    <row r="60" spans="2:12" x14ac:dyDescent="0.3">
      <c r="B60" t="str">
        <f ca="1"/>
        <v>Suchira Bhanupriya Tapti</v>
      </c>
      <c r="C60" t="str">
        <f ca="1"/>
        <v>Female</v>
      </c>
      <c r="D60" t="str">
        <f ca="1"/>
        <v>Website</v>
      </c>
      <c r="E60">
        <f ca="1"/>
        <v>29</v>
      </c>
      <c r="F60" s="6">
        <f ca="1"/>
        <v>43962</v>
      </c>
      <c r="G60" s="8">
        <f ca="1"/>
        <v>34980</v>
      </c>
      <c r="H60" t="str">
        <f ca="1"/>
        <v>Average</v>
      </c>
      <c r="I60" t="str">
        <f ca="1"/>
        <v>INDIA</v>
      </c>
      <c r="J60">
        <f ca="1"/>
        <v>3.3424657534246576</v>
      </c>
      <c r="K60">
        <f ca="1"/>
        <v>1050</v>
      </c>
      <c r="L60">
        <f ca="1"/>
        <v>3</v>
      </c>
    </row>
    <row r="61" spans="2:12" x14ac:dyDescent="0.3">
      <c r="B61" t="str">
        <f ca="1"/>
        <v>Gretchen Callow</v>
      </c>
      <c r="C61" t="str">
        <f ca="1"/>
        <v>Female</v>
      </c>
      <c r="D61" t="str">
        <f ca="1"/>
        <v>Website</v>
      </c>
      <c r="E61">
        <f ca="1"/>
        <v>21</v>
      </c>
      <c r="F61" s="6">
        <f ca="1"/>
        <v>44678</v>
      </c>
      <c r="G61" s="8">
        <f ca="1"/>
        <v>33920</v>
      </c>
      <c r="H61" t="str">
        <f ca="1"/>
        <v>Average</v>
      </c>
      <c r="I61" t="str">
        <f ca="1"/>
        <v>NZ</v>
      </c>
      <c r="J61">
        <f ca="1"/>
        <v>1.3808219178082193</v>
      </c>
      <c r="K61">
        <f ca="1"/>
        <v>679</v>
      </c>
      <c r="L61">
        <f ca="1"/>
        <v>3</v>
      </c>
    </row>
    <row r="62" spans="2:12" x14ac:dyDescent="0.3">
      <c r="B62" t="str">
        <f ca="1"/>
        <v>Shubhra Potla</v>
      </c>
      <c r="C62" t="str">
        <f ca="1"/>
        <v>Female</v>
      </c>
      <c r="D62" t="str">
        <f ca="1"/>
        <v>Website</v>
      </c>
      <c r="E62">
        <f ca="1"/>
        <v>21</v>
      </c>
      <c r="F62" s="6">
        <f ca="1"/>
        <v>44619</v>
      </c>
      <c r="G62" s="8">
        <f ca="1"/>
        <v>33920</v>
      </c>
      <c r="H62" t="str">
        <f ca="1"/>
        <v>Average</v>
      </c>
      <c r="I62" t="str">
        <f ca="1"/>
        <v>INDIA</v>
      </c>
      <c r="J62">
        <f ca="1"/>
        <v>1.5424657534246575</v>
      </c>
      <c r="K62">
        <f ca="1"/>
        <v>679</v>
      </c>
      <c r="L62">
        <f ca="1"/>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340DD-1C11-4DB1-AC4D-AAB928957AFB}">
  <sheetPr>
    <tabColor rgb="FF92D050"/>
  </sheetPr>
  <dimension ref="B2:D9"/>
  <sheetViews>
    <sheetView workbookViewId="0">
      <selection activeCell="D5" sqref="D5"/>
    </sheetView>
  </sheetViews>
  <sheetFormatPr defaultRowHeight="14.4" x14ac:dyDescent="0.3"/>
  <cols>
    <col min="2" max="2" width="15.21875" bestFit="1" customWidth="1"/>
    <col min="3" max="3" width="15.5546875" bestFit="1" customWidth="1"/>
    <col min="4" max="6" width="12" bestFit="1" customWidth="1"/>
    <col min="7" max="7" width="15.5546875" bestFit="1" customWidth="1"/>
    <col min="8" max="9" width="18.6640625" bestFit="1" customWidth="1"/>
  </cols>
  <sheetData>
    <row r="2" spans="2:4" x14ac:dyDescent="0.3">
      <c r="B2" s="11">
        <v>4</v>
      </c>
      <c r="C2" t="s">
        <v>227</v>
      </c>
    </row>
    <row r="5" spans="2:4" x14ac:dyDescent="0.3">
      <c r="C5" s="17" t="s">
        <v>228</v>
      </c>
    </row>
    <row r="6" spans="2:4" x14ac:dyDescent="0.3">
      <c r="B6" s="17" t="s">
        <v>232</v>
      </c>
      <c r="C6" t="s">
        <v>8</v>
      </c>
      <c r="D6" t="s">
        <v>15</v>
      </c>
    </row>
    <row r="7" spans="2:4" x14ac:dyDescent="0.3">
      <c r="B7" s="18" t="s">
        <v>230</v>
      </c>
      <c r="C7">
        <v>86</v>
      </c>
      <c r="D7">
        <v>89</v>
      </c>
    </row>
    <row r="8" spans="2:4" x14ac:dyDescent="0.3">
      <c r="B8" s="18" t="s">
        <v>231</v>
      </c>
      <c r="C8" s="8">
        <v>31.406976744186046</v>
      </c>
      <c r="D8">
        <v>29.393258426966291</v>
      </c>
    </row>
    <row r="9" spans="2:4" x14ac:dyDescent="0.3">
      <c r="B9" s="18" t="s">
        <v>233</v>
      </c>
      <c r="C9" s="7">
        <v>78284.186046511633</v>
      </c>
      <c r="D9" s="7">
        <v>74915.168539325838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4A853-7AF7-42A3-91C3-1C21F9EC380F}">
  <sheetPr>
    <tabColor rgb="FF00B0F0"/>
  </sheetPr>
  <dimension ref="A1"/>
  <sheetViews>
    <sheetView workbookViewId="0">
      <selection activeCell="F21" sqref="F21"/>
    </sheetView>
  </sheetViews>
  <sheetFormatPr defaultRowHeight="14.4" x14ac:dyDescent="0.3"/>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27066-FE83-4E7A-BBCF-2881B1BB3188}">
  <sheetPr>
    <tabColor rgb="FFFFC000"/>
  </sheetPr>
  <dimension ref="A1:C7"/>
  <sheetViews>
    <sheetView workbookViewId="0">
      <selection activeCell="E2" sqref="E2"/>
    </sheetView>
  </sheetViews>
  <sheetFormatPr defaultRowHeight="14.4" x14ac:dyDescent="0.3"/>
  <cols>
    <col min="1" max="1" width="13.109375" bestFit="1" customWidth="1"/>
    <col min="2" max="2" width="13.88671875" bestFit="1" customWidth="1"/>
    <col min="3" max="3" width="15.77734375" bestFit="1" customWidth="1"/>
  </cols>
  <sheetData>
    <row r="1" spans="1:3" x14ac:dyDescent="0.3">
      <c r="A1" s="17" t="s">
        <v>235</v>
      </c>
      <c r="B1" t="s">
        <v>230</v>
      </c>
      <c r="C1" t="s">
        <v>233</v>
      </c>
    </row>
    <row r="2" spans="1:3" x14ac:dyDescent="0.3">
      <c r="A2" s="18" t="s">
        <v>10</v>
      </c>
      <c r="B2">
        <v>4</v>
      </c>
      <c r="C2" s="19">
        <v>92080</v>
      </c>
    </row>
    <row r="3" spans="1:3" x14ac:dyDescent="0.3">
      <c r="A3" s="18" t="s">
        <v>13</v>
      </c>
      <c r="B3">
        <v>20</v>
      </c>
      <c r="C3" s="19">
        <v>75933</v>
      </c>
    </row>
    <row r="4" spans="1:3" x14ac:dyDescent="0.3">
      <c r="A4" s="18" t="s">
        <v>16</v>
      </c>
      <c r="B4">
        <v>137</v>
      </c>
      <c r="C4" s="19">
        <v>76798.759124087592</v>
      </c>
    </row>
    <row r="5" spans="1:3" x14ac:dyDescent="0.3">
      <c r="A5" s="18" t="s">
        <v>24</v>
      </c>
      <c r="B5">
        <v>16</v>
      </c>
      <c r="C5" s="19">
        <v>78115</v>
      </c>
    </row>
    <row r="6" spans="1:3" x14ac:dyDescent="0.3">
      <c r="A6" s="18" t="s">
        <v>42</v>
      </c>
      <c r="B6">
        <v>6</v>
      </c>
      <c r="C6" s="19">
        <v>77423.333333333328</v>
      </c>
    </row>
    <row r="7" spans="1:3" x14ac:dyDescent="0.3">
      <c r="A7" s="18" t="s">
        <v>229</v>
      </c>
      <c r="B7">
        <v>183</v>
      </c>
      <c r="C7" s="19">
        <v>77173.715846994543</v>
      </c>
    </row>
  </sheetData>
  <conditionalFormatting pivot="1" sqref="C2:C6">
    <cfRule type="dataBar" priority="1">
      <dataBar>
        <cfvo type="min"/>
        <cfvo type="max"/>
        <color rgb="FF638EC6"/>
      </dataBar>
      <extLst>
        <ext xmlns:x14="http://schemas.microsoft.com/office/spreadsheetml/2009/9/main" uri="{B025F937-C7B1-47D3-B67F-A62EFF666E3E}">
          <x14:id>{6E11F230-A4ED-490F-83CF-C49A141F296F}</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6E11F230-A4ED-490F-83CF-C49A141F296F}">
            <x14:dataBar minLength="0" maxLength="100" gradient="0">
              <x14:cfvo type="autoMin"/>
              <x14:cfvo type="autoMax"/>
              <x14:negativeFillColor rgb="FFFF0000"/>
              <x14:axisColor rgb="FF000000"/>
            </x14:dataBar>
          </x14:cfRule>
          <xm:sqref>C2:C6</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B53E9-DCA9-4E35-B076-D4987DAD8E0A}">
  <sheetPr>
    <tabColor rgb="FF92D050"/>
  </sheetPr>
  <dimension ref="B3:C7"/>
  <sheetViews>
    <sheetView workbookViewId="0">
      <selection activeCell="H8" sqref="H8"/>
    </sheetView>
  </sheetViews>
  <sheetFormatPr defaultRowHeight="14.4" x14ac:dyDescent="0.3"/>
  <cols>
    <col min="2" max="2" width="13.109375" bestFit="1" customWidth="1"/>
  </cols>
  <sheetData>
    <row r="3" spans="2:3" x14ac:dyDescent="0.3">
      <c r="B3" s="20" t="s">
        <v>10</v>
      </c>
      <c r="C3" s="2">
        <v>5</v>
      </c>
    </row>
    <row r="4" spans="2:3" x14ac:dyDescent="0.3">
      <c r="B4" s="20" t="s">
        <v>13</v>
      </c>
      <c r="C4" s="2">
        <v>4</v>
      </c>
    </row>
    <row r="5" spans="2:3" x14ac:dyDescent="0.3">
      <c r="B5" s="20" t="s">
        <v>16</v>
      </c>
      <c r="C5" s="2">
        <v>3</v>
      </c>
    </row>
    <row r="6" spans="2:3" x14ac:dyDescent="0.3">
      <c r="B6" s="20" t="s">
        <v>24</v>
      </c>
      <c r="C6" s="2">
        <v>2</v>
      </c>
    </row>
    <row r="7" spans="2:3" x14ac:dyDescent="0.3">
      <c r="B7" s="20" t="s">
        <v>42</v>
      </c>
      <c r="C7" s="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C3113-02DD-4103-9F7F-608ADC9F5FAD}">
  <sheetPr>
    <tabColor rgb="FF002060"/>
  </sheetPr>
  <dimension ref="B3:O52"/>
  <sheetViews>
    <sheetView topLeftCell="F3" workbookViewId="0">
      <selection activeCell="J21" sqref="J21"/>
    </sheetView>
  </sheetViews>
  <sheetFormatPr defaultRowHeight="14.4" x14ac:dyDescent="0.3"/>
  <cols>
    <col min="2" max="2" width="12.5546875" bestFit="1" customWidth="1"/>
    <col min="3" max="3" width="13.88671875" bestFit="1" customWidth="1"/>
    <col min="4" max="4" width="13.5546875" bestFit="1" customWidth="1"/>
    <col min="5" max="6" width="15.109375" bestFit="1" customWidth="1"/>
    <col min="7" max="7" width="12.88671875" bestFit="1" customWidth="1"/>
    <col min="8" max="8" width="11.21875" bestFit="1" customWidth="1"/>
    <col min="9" max="9" width="12.109375" bestFit="1" customWidth="1"/>
    <col min="10" max="10" width="18.109375" bestFit="1" customWidth="1"/>
    <col min="11" max="12" width="8" customWidth="1"/>
    <col min="13" max="13" width="11.109375" customWidth="1"/>
    <col min="14" max="14" width="14.88671875" style="25" customWidth="1"/>
    <col min="15" max="15" width="12.109375" style="25" bestFit="1" customWidth="1"/>
    <col min="16" max="16" width="14.109375" customWidth="1"/>
    <col min="17" max="17" width="10.109375" customWidth="1"/>
    <col min="18" max="18" width="15.6640625" bestFit="1" customWidth="1"/>
    <col min="19" max="19" width="18.6640625" bestFit="1" customWidth="1"/>
    <col min="20" max="20" width="12.109375" bestFit="1" customWidth="1"/>
    <col min="21" max="21" width="12.21875" bestFit="1" customWidth="1"/>
    <col min="22" max="22" width="11.6640625" bestFit="1" customWidth="1"/>
    <col min="23" max="23" width="16.109375" bestFit="1" customWidth="1"/>
    <col min="24" max="24" width="12.5546875" bestFit="1" customWidth="1"/>
    <col min="25" max="25" width="10.77734375" bestFit="1" customWidth="1"/>
    <col min="26" max="26" width="13.6640625" bestFit="1" customWidth="1"/>
    <col min="27" max="27" width="11.21875" bestFit="1" customWidth="1"/>
    <col min="28" max="28" width="8.109375" bestFit="1" customWidth="1"/>
    <col min="29" max="29" width="10.21875" bestFit="1" customWidth="1"/>
    <col min="30" max="30" width="12.5546875" bestFit="1" customWidth="1"/>
    <col min="31" max="31" width="12.21875" bestFit="1" customWidth="1"/>
    <col min="32" max="32" width="24.33203125" bestFit="1" customWidth="1"/>
    <col min="33" max="33" width="13.109375" bestFit="1" customWidth="1"/>
    <col min="34" max="34" width="11.77734375" bestFit="1" customWidth="1"/>
    <col min="35" max="35" width="12.77734375" bestFit="1" customWidth="1"/>
    <col min="36" max="36" width="11.77734375" bestFit="1" customWidth="1"/>
    <col min="37" max="37" width="17.21875" bestFit="1" customWidth="1"/>
    <col min="38" max="38" width="12.109375" bestFit="1" customWidth="1"/>
    <col min="39" max="39" width="13.33203125" bestFit="1" customWidth="1"/>
    <col min="40" max="40" width="24.21875" bestFit="1" customWidth="1"/>
    <col min="41" max="41" width="13.5546875" bestFit="1" customWidth="1"/>
    <col min="42" max="42" width="13.77734375" bestFit="1" customWidth="1"/>
    <col min="43" max="43" width="13.88671875" bestFit="1" customWidth="1"/>
    <col min="44" max="44" width="10.44140625" bestFit="1" customWidth="1"/>
    <col min="45" max="45" width="18.5546875" bestFit="1" customWidth="1"/>
    <col min="46" max="46" width="20.6640625" bestFit="1" customWidth="1"/>
    <col min="47" max="47" width="16.109375" bestFit="1" customWidth="1"/>
    <col min="48" max="48" width="12.6640625" bestFit="1" customWidth="1"/>
    <col min="49" max="49" width="16" bestFit="1" customWidth="1"/>
    <col min="50" max="50" width="13.5546875" bestFit="1" customWidth="1"/>
    <col min="51" max="51" width="16" bestFit="1" customWidth="1"/>
    <col min="52" max="52" width="11.33203125" bestFit="1" customWidth="1"/>
    <col min="53" max="53" width="13.21875" bestFit="1" customWidth="1"/>
    <col min="54" max="54" width="12.109375" bestFit="1" customWidth="1"/>
    <col min="55" max="55" width="17.21875" bestFit="1" customWidth="1"/>
    <col min="56" max="56" width="13.33203125" bestFit="1" customWidth="1"/>
    <col min="57" max="57" width="12.88671875" bestFit="1" customWidth="1"/>
    <col min="58" max="58" width="21.5546875" bestFit="1" customWidth="1"/>
    <col min="59" max="59" width="15.6640625" bestFit="1" customWidth="1"/>
    <col min="60" max="60" width="19.21875" bestFit="1" customWidth="1"/>
    <col min="61" max="61" width="10.88671875" bestFit="1" customWidth="1"/>
    <col min="62" max="62" width="14.44140625" bestFit="1" customWidth="1"/>
    <col min="63" max="63" width="12.21875" bestFit="1" customWidth="1"/>
    <col min="64" max="64" width="14.77734375" bestFit="1" customWidth="1"/>
    <col min="65" max="65" width="14.6640625" bestFit="1" customWidth="1"/>
    <col min="66" max="66" width="15.5546875" bestFit="1" customWidth="1"/>
    <col min="67" max="67" width="15.44140625" bestFit="1" customWidth="1"/>
    <col min="68" max="68" width="14.33203125" bestFit="1" customWidth="1"/>
    <col min="69" max="69" width="16.77734375" bestFit="1" customWidth="1"/>
    <col min="70" max="70" width="10.77734375" bestFit="1" customWidth="1"/>
    <col min="71" max="71" width="9.6640625" bestFit="1" customWidth="1"/>
    <col min="72" max="72" width="12.5546875" bestFit="1" customWidth="1"/>
    <col min="73" max="73" width="19.44140625" bestFit="1" customWidth="1"/>
    <col min="74" max="74" width="12.109375" bestFit="1" customWidth="1"/>
    <col min="75" max="75" width="20.33203125" bestFit="1" customWidth="1"/>
    <col min="76" max="76" width="13.33203125" bestFit="1" customWidth="1"/>
    <col min="77" max="77" width="19" bestFit="1" customWidth="1"/>
    <col min="78" max="78" width="12.21875" bestFit="1" customWidth="1"/>
    <col min="79" max="79" width="20.21875" bestFit="1" customWidth="1"/>
    <col min="80" max="80" width="12" bestFit="1" customWidth="1"/>
    <col min="81" max="81" width="14.109375" bestFit="1" customWidth="1"/>
    <col min="82" max="82" width="14" bestFit="1" customWidth="1"/>
    <col min="83" max="83" width="10.77734375" bestFit="1" customWidth="1"/>
    <col min="84" max="84" width="20.109375" bestFit="1" customWidth="1"/>
    <col min="85" max="85" width="20.5546875" bestFit="1" customWidth="1"/>
    <col min="86" max="86" width="14.88671875" bestFit="1" customWidth="1"/>
    <col min="87" max="87" width="15.6640625" bestFit="1" customWidth="1"/>
    <col min="88" max="88" width="17.6640625" bestFit="1" customWidth="1"/>
    <col min="89" max="90" width="11.44140625" bestFit="1" customWidth="1"/>
    <col min="91" max="91" width="12.44140625" bestFit="1" customWidth="1"/>
    <col min="92" max="92" width="12.77734375" bestFit="1" customWidth="1"/>
    <col min="93" max="93" width="11.5546875" bestFit="1" customWidth="1"/>
    <col min="94" max="94" width="17.77734375" bestFit="1" customWidth="1"/>
    <col min="95" max="95" width="15.5546875" bestFit="1" customWidth="1"/>
    <col min="96" max="96" width="19.33203125" bestFit="1" customWidth="1"/>
    <col min="97" max="97" width="15.33203125" bestFit="1" customWidth="1"/>
    <col min="98" max="98" width="19.109375" bestFit="1" customWidth="1"/>
    <col min="99" max="99" width="20.33203125" bestFit="1" customWidth="1"/>
    <col min="100" max="100" width="11" bestFit="1" customWidth="1"/>
    <col min="101" max="101" width="12.21875" bestFit="1" customWidth="1"/>
    <col min="102" max="102" width="11.77734375" bestFit="1" customWidth="1"/>
    <col min="103" max="103" width="11.33203125" bestFit="1" customWidth="1"/>
    <col min="104" max="104" width="15.77734375" bestFit="1" customWidth="1"/>
    <col min="105" max="105" width="18.21875" bestFit="1" customWidth="1"/>
    <col min="106" max="106" width="19.21875" bestFit="1" customWidth="1"/>
    <col min="107" max="107" width="25.21875" bestFit="1" customWidth="1"/>
    <col min="108" max="108" width="14.5546875" bestFit="1" customWidth="1"/>
    <col min="109" max="109" width="19.5546875" bestFit="1" customWidth="1"/>
    <col min="110" max="110" width="14.33203125" bestFit="1" customWidth="1"/>
    <col min="111" max="111" width="14" bestFit="1" customWidth="1"/>
    <col min="112" max="112" width="13.6640625" bestFit="1" customWidth="1"/>
    <col min="113" max="113" width="18.33203125" bestFit="1" customWidth="1"/>
    <col min="114" max="114" width="14.77734375" bestFit="1" customWidth="1"/>
    <col min="115" max="115" width="13.88671875" bestFit="1" customWidth="1"/>
    <col min="116" max="116" width="27.88671875" bestFit="1" customWidth="1"/>
    <col min="117" max="117" width="14.109375" bestFit="1" customWidth="1"/>
    <col min="118" max="118" width="13.5546875" bestFit="1" customWidth="1"/>
    <col min="119" max="119" width="14.6640625" bestFit="1" customWidth="1"/>
    <col min="120" max="120" width="13.109375" bestFit="1" customWidth="1"/>
    <col min="121" max="121" width="12.44140625" bestFit="1" customWidth="1"/>
    <col min="122" max="122" width="12.109375" bestFit="1" customWidth="1"/>
    <col min="123" max="123" width="14.77734375" bestFit="1" customWidth="1"/>
    <col min="124" max="124" width="12.77734375" bestFit="1" customWidth="1"/>
    <col min="125" max="125" width="9.77734375" bestFit="1" customWidth="1"/>
    <col min="126" max="126" width="10.5546875" bestFit="1" customWidth="1"/>
    <col min="127" max="127" width="11" bestFit="1" customWidth="1"/>
    <col min="128" max="128" width="16.88671875" bestFit="1" customWidth="1"/>
    <col min="129" max="129" width="12.88671875" bestFit="1" customWidth="1"/>
    <col min="130" max="130" width="13.21875" bestFit="1" customWidth="1"/>
    <col min="131" max="131" width="13.88671875" bestFit="1" customWidth="1"/>
    <col min="132" max="132" width="21.109375" bestFit="1" customWidth="1"/>
    <col min="133" max="133" width="16.88671875" bestFit="1" customWidth="1"/>
    <col min="134" max="134" width="18.21875" bestFit="1" customWidth="1"/>
    <col min="135" max="135" width="14.5546875" bestFit="1" customWidth="1"/>
    <col min="136" max="136" width="23.33203125" bestFit="1" customWidth="1"/>
    <col min="137" max="137" width="15.5546875" bestFit="1" customWidth="1"/>
    <col min="138" max="138" width="12.21875" bestFit="1" customWidth="1"/>
    <col min="139" max="139" width="12.33203125" bestFit="1" customWidth="1"/>
    <col min="140" max="140" width="10.77734375" bestFit="1" customWidth="1"/>
    <col min="141" max="141" width="20.77734375" bestFit="1" customWidth="1"/>
    <col min="142" max="142" width="19.33203125" bestFit="1" customWidth="1"/>
    <col min="143" max="143" width="21.44140625" bestFit="1" customWidth="1"/>
    <col min="144" max="144" width="14.109375" bestFit="1" customWidth="1"/>
    <col min="145" max="145" width="17.6640625" bestFit="1" customWidth="1"/>
    <col min="146" max="146" width="18.44140625" bestFit="1" customWidth="1"/>
    <col min="147" max="147" width="11.77734375" bestFit="1" customWidth="1"/>
    <col min="148" max="148" width="19.44140625" bestFit="1" customWidth="1"/>
    <col min="149" max="149" width="14.5546875" bestFit="1" customWidth="1"/>
    <col min="150" max="150" width="11.6640625" bestFit="1" customWidth="1"/>
    <col min="151" max="151" width="13.6640625" bestFit="1" customWidth="1"/>
    <col min="152" max="152" width="12.77734375" bestFit="1" customWidth="1"/>
    <col min="153" max="153" width="14.33203125" bestFit="1" customWidth="1"/>
    <col min="154" max="154" width="18.44140625" bestFit="1" customWidth="1"/>
    <col min="155" max="155" width="11.21875" bestFit="1" customWidth="1"/>
    <col min="156" max="156" width="16.33203125" bestFit="1" customWidth="1"/>
    <col min="157" max="157" width="21.109375" bestFit="1" customWidth="1"/>
    <col min="158" max="158" width="12.88671875" bestFit="1" customWidth="1"/>
    <col min="159" max="159" width="28.88671875" bestFit="1" customWidth="1"/>
    <col min="160" max="160" width="12" bestFit="1" customWidth="1"/>
    <col min="161" max="161" width="14.44140625" bestFit="1" customWidth="1"/>
    <col min="162" max="162" width="22.33203125" bestFit="1" customWidth="1"/>
    <col min="163" max="163" width="18.33203125" bestFit="1" customWidth="1"/>
    <col min="164" max="164" width="12.5546875" bestFit="1" customWidth="1"/>
    <col min="165" max="165" width="11.109375" bestFit="1" customWidth="1"/>
    <col min="166" max="166" width="12.77734375" bestFit="1" customWidth="1"/>
    <col min="167" max="167" width="13.44140625" bestFit="1" customWidth="1"/>
    <col min="168" max="168" width="14.21875" bestFit="1" customWidth="1"/>
    <col min="169" max="169" width="11.33203125" bestFit="1" customWidth="1"/>
    <col min="170" max="170" width="12" bestFit="1" customWidth="1"/>
    <col min="171" max="171" width="13.44140625" bestFit="1" customWidth="1"/>
    <col min="172" max="172" width="16" bestFit="1" customWidth="1"/>
    <col min="173" max="173" width="11.109375" bestFit="1" customWidth="1"/>
    <col min="174" max="174" width="18" bestFit="1" customWidth="1"/>
    <col min="175" max="175" width="11.6640625" bestFit="1" customWidth="1"/>
    <col min="176" max="176" width="9.44140625" bestFit="1" customWidth="1"/>
    <col min="177" max="177" width="16.33203125" bestFit="1" customWidth="1"/>
    <col min="178" max="178" width="17.6640625" bestFit="1" customWidth="1"/>
    <col min="179" max="179" width="17.33203125" bestFit="1" customWidth="1"/>
    <col min="180" max="180" width="17.5546875" bestFit="1" customWidth="1"/>
    <col min="181" max="181" width="15.33203125" bestFit="1" customWidth="1"/>
    <col min="182" max="182" width="12.77734375" bestFit="1" customWidth="1"/>
    <col min="183" max="183" width="12.21875" bestFit="1" customWidth="1"/>
    <col min="184" max="184" width="12.88671875" bestFit="1" customWidth="1"/>
    <col min="185" max="185" width="10.33203125" bestFit="1" customWidth="1"/>
    <col min="186" max="186" width="10.77734375" bestFit="1" customWidth="1"/>
  </cols>
  <sheetData>
    <row r="3" spans="2:15" x14ac:dyDescent="0.3">
      <c r="B3" s="17" t="s">
        <v>235</v>
      </c>
      <c r="C3" t="s">
        <v>230</v>
      </c>
    </row>
    <row r="4" spans="2:15" x14ac:dyDescent="0.3">
      <c r="B4" s="18" t="s">
        <v>237</v>
      </c>
      <c r="L4" s="23"/>
      <c r="M4" s="23" t="s">
        <v>253</v>
      </c>
      <c r="N4" s="24" t="s">
        <v>254</v>
      </c>
      <c r="O4" s="24" t="s">
        <v>255</v>
      </c>
    </row>
    <row r="5" spans="2:15" x14ac:dyDescent="0.3">
      <c r="B5" s="21" t="s">
        <v>238</v>
      </c>
      <c r="C5">
        <v>3</v>
      </c>
      <c r="L5" s="2" cm="1">
        <f t="array" ref="L5:L52">_xlfn.SEQUENCE(48)</f>
        <v>1</v>
      </c>
      <c r="M5" s="22" cm="1">
        <f t="array" ref="M5:M52">EDATE(DATE(2020,4,1),_xlfn.ANCHORARRAY(L5)+0)</f>
        <v>43952</v>
      </c>
      <c r="N5" s="26">
        <f>COUNTIFS(All_Staff[Date Joined],"&gt;="&amp;M5,All_Staff[Date Joined],"&lt;="&amp;EOMONTH(M5,0))</f>
        <v>3</v>
      </c>
      <c r="O5" s="26">
        <f>SUM($N$5:N5)</f>
        <v>3</v>
      </c>
    </row>
    <row r="6" spans="2:15" x14ac:dyDescent="0.3">
      <c r="B6" s="21" t="s">
        <v>239</v>
      </c>
      <c r="C6">
        <v>4</v>
      </c>
      <c r="L6" s="2">
        <v>2</v>
      </c>
      <c r="M6" s="22">
        <v>43983</v>
      </c>
      <c r="N6" s="26">
        <f>COUNTIFS(All_Staff[Date Joined],"&gt;="&amp;M6,All_Staff[Date Joined],"&lt;="&amp;EOMONTH(M6,0))</f>
        <v>1</v>
      </c>
      <c r="O6" s="26">
        <f>SUM($N$5:N6)</f>
        <v>4</v>
      </c>
    </row>
    <row r="7" spans="2:15" x14ac:dyDescent="0.3">
      <c r="B7" s="21" t="s">
        <v>240</v>
      </c>
      <c r="C7">
        <v>9</v>
      </c>
      <c r="L7" s="2">
        <v>3</v>
      </c>
      <c r="M7" s="22">
        <v>44013</v>
      </c>
      <c r="N7" s="26">
        <f>COUNTIFS(All_Staff[Date Joined],"&gt;="&amp;M7,All_Staff[Date Joined],"&lt;="&amp;EOMONTH(M7,0))</f>
        <v>5</v>
      </c>
      <c r="O7" s="26">
        <f>SUM($N$5:N7)</f>
        <v>9</v>
      </c>
    </row>
    <row r="8" spans="2:15" x14ac:dyDescent="0.3">
      <c r="B8" s="21" t="s">
        <v>241</v>
      </c>
      <c r="C8">
        <v>12</v>
      </c>
      <c r="L8" s="2">
        <v>4</v>
      </c>
      <c r="M8" s="22">
        <v>44044</v>
      </c>
      <c r="N8" s="26">
        <f>COUNTIFS(All_Staff[Date Joined],"&gt;="&amp;M8,All_Staff[Date Joined],"&lt;="&amp;EOMONTH(M8,0))</f>
        <v>3</v>
      </c>
      <c r="O8" s="26">
        <f>SUM($N$5:N8)</f>
        <v>12</v>
      </c>
    </row>
    <row r="9" spans="2:15" x14ac:dyDescent="0.3">
      <c r="B9" s="21" t="s">
        <v>242</v>
      </c>
      <c r="C9">
        <v>18</v>
      </c>
      <c r="L9" s="2">
        <v>5</v>
      </c>
      <c r="M9" s="22">
        <v>44075</v>
      </c>
      <c r="N9" s="26">
        <f>COUNTIFS(All_Staff[Date Joined],"&gt;="&amp;M9,All_Staff[Date Joined],"&lt;="&amp;EOMONTH(M9,0))</f>
        <v>6</v>
      </c>
      <c r="O9" s="26">
        <f>SUM($N$5:N9)</f>
        <v>18</v>
      </c>
    </row>
    <row r="10" spans="2:15" x14ac:dyDescent="0.3">
      <c r="B10" s="21" t="s">
        <v>243</v>
      </c>
      <c r="C10">
        <v>24</v>
      </c>
      <c r="L10" s="2">
        <v>6</v>
      </c>
      <c r="M10" s="22">
        <v>44105</v>
      </c>
      <c r="N10" s="26">
        <f>COUNTIFS(All_Staff[Date Joined],"&gt;="&amp;M10,All_Staff[Date Joined],"&lt;="&amp;EOMONTH(M10,0))</f>
        <v>6</v>
      </c>
      <c r="O10" s="26">
        <f>SUM($N$5:N10)</f>
        <v>24</v>
      </c>
    </row>
    <row r="11" spans="2:15" x14ac:dyDescent="0.3">
      <c r="B11" s="21" t="s">
        <v>244</v>
      </c>
      <c r="C11">
        <v>30</v>
      </c>
      <c r="L11" s="2">
        <v>7</v>
      </c>
      <c r="M11" s="22">
        <v>44136</v>
      </c>
      <c r="N11" s="26">
        <f>COUNTIFS(All_Staff[Date Joined],"&gt;="&amp;M11,All_Staff[Date Joined],"&lt;="&amp;EOMONTH(M11,0))</f>
        <v>6</v>
      </c>
      <c r="O11" s="26">
        <f>SUM($N$5:N11)</f>
        <v>30</v>
      </c>
    </row>
    <row r="12" spans="2:15" x14ac:dyDescent="0.3">
      <c r="B12" s="21" t="s">
        <v>245</v>
      </c>
      <c r="C12">
        <v>37</v>
      </c>
      <c r="L12" s="2">
        <v>8</v>
      </c>
      <c r="M12" s="22">
        <v>44166</v>
      </c>
      <c r="N12" s="26">
        <f>COUNTIFS(All_Staff[Date Joined],"&gt;="&amp;M12,All_Staff[Date Joined],"&lt;="&amp;EOMONTH(M12,0))</f>
        <v>7</v>
      </c>
      <c r="O12" s="26">
        <f>SUM($N$5:N12)</f>
        <v>37</v>
      </c>
    </row>
    <row r="13" spans="2:15" x14ac:dyDescent="0.3">
      <c r="B13" s="18" t="s">
        <v>246</v>
      </c>
      <c r="L13" s="2">
        <v>9</v>
      </c>
      <c r="M13" s="22">
        <v>44197</v>
      </c>
      <c r="N13" s="26">
        <f>COUNTIFS(All_Staff[Date Joined],"&gt;="&amp;M13,All_Staff[Date Joined],"&lt;="&amp;EOMONTH(M13,0))</f>
        <v>6</v>
      </c>
      <c r="O13" s="26">
        <f>SUM($N$5:N13)</f>
        <v>43</v>
      </c>
    </row>
    <row r="14" spans="2:15" x14ac:dyDescent="0.3">
      <c r="B14" s="21" t="s">
        <v>247</v>
      </c>
      <c r="C14">
        <v>6</v>
      </c>
      <c r="L14" s="2">
        <v>10</v>
      </c>
      <c r="M14" s="22">
        <v>44228</v>
      </c>
      <c r="N14" s="26">
        <f>COUNTIFS(All_Staff[Date Joined],"&gt;="&amp;M14,All_Staff[Date Joined],"&lt;="&amp;EOMONTH(M14,0))</f>
        <v>4</v>
      </c>
      <c r="O14" s="26">
        <f>SUM($N$5:N14)</f>
        <v>47</v>
      </c>
    </row>
    <row r="15" spans="2:15" x14ac:dyDescent="0.3">
      <c r="B15" s="21" t="s">
        <v>248</v>
      </c>
      <c r="C15">
        <v>10</v>
      </c>
      <c r="L15" s="2">
        <v>11</v>
      </c>
      <c r="M15" s="22">
        <v>44256</v>
      </c>
      <c r="N15" s="26">
        <f>COUNTIFS(All_Staff[Date Joined],"&gt;="&amp;M15,All_Staff[Date Joined],"&lt;="&amp;EOMONTH(M15,0))</f>
        <v>9</v>
      </c>
      <c r="O15" s="26">
        <f>SUM($N$5:N15)</f>
        <v>56</v>
      </c>
    </row>
    <row r="16" spans="2:15" x14ac:dyDescent="0.3">
      <c r="B16" s="21" t="s">
        <v>249</v>
      </c>
      <c r="C16">
        <v>19</v>
      </c>
      <c r="L16" s="2">
        <v>12</v>
      </c>
      <c r="M16" s="22">
        <v>44287</v>
      </c>
      <c r="N16" s="26">
        <f>COUNTIFS(All_Staff[Date Joined],"&gt;="&amp;M16,All_Staff[Date Joined],"&lt;="&amp;EOMONTH(M16,0))</f>
        <v>5</v>
      </c>
      <c r="O16" s="26">
        <f>SUM($N$5:N16)</f>
        <v>61</v>
      </c>
    </row>
    <row r="17" spans="2:15" x14ac:dyDescent="0.3">
      <c r="B17" s="21" t="s">
        <v>250</v>
      </c>
      <c r="C17">
        <v>24</v>
      </c>
      <c r="L17" s="2">
        <v>13</v>
      </c>
      <c r="M17" s="22">
        <v>44317</v>
      </c>
      <c r="N17" s="26">
        <f>COUNTIFS(All_Staff[Date Joined],"&gt;="&amp;M17,All_Staff[Date Joined],"&lt;="&amp;EOMONTH(M17,0))</f>
        <v>10</v>
      </c>
      <c r="O17" s="26">
        <f>SUM($N$5:N17)</f>
        <v>71</v>
      </c>
    </row>
    <row r="18" spans="2:15" x14ac:dyDescent="0.3">
      <c r="B18" s="21" t="s">
        <v>238</v>
      </c>
      <c r="C18">
        <v>34</v>
      </c>
      <c r="L18" s="2">
        <v>14</v>
      </c>
      <c r="M18" s="22">
        <v>44348</v>
      </c>
      <c r="N18" s="26">
        <f>COUNTIFS(All_Staff[Date Joined],"&gt;="&amp;M18,All_Staff[Date Joined],"&lt;="&amp;EOMONTH(M18,0))</f>
        <v>6</v>
      </c>
      <c r="O18" s="26">
        <f>SUM($N$5:N18)</f>
        <v>77</v>
      </c>
    </row>
    <row r="19" spans="2:15" x14ac:dyDescent="0.3">
      <c r="B19" s="21" t="s">
        <v>239</v>
      </c>
      <c r="C19">
        <v>40</v>
      </c>
      <c r="L19" s="2">
        <v>15</v>
      </c>
      <c r="M19" s="22">
        <v>44378</v>
      </c>
      <c r="N19" s="26">
        <f>COUNTIFS(All_Staff[Date Joined],"&gt;="&amp;M19,All_Staff[Date Joined],"&lt;="&amp;EOMONTH(M19,0))</f>
        <v>13</v>
      </c>
      <c r="O19" s="26">
        <f>SUM($N$5:N19)</f>
        <v>90</v>
      </c>
    </row>
    <row r="20" spans="2:15" x14ac:dyDescent="0.3">
      <c r="B20" s="21" t="s">
        <v>240</v>
      </c>
      <c r="C20">
        <v>53</v>
      </c>
      <c r="L20" s="2">
        <v>16</v>
      </c>
      <c r="M20" s="22">
        <v>44409</v>
      </c>
      <c r="N20" s="26">
        <f>COUNTIFS(All_Staff[Date Joined],"&gt;="&amp;M20,All_Staff[Date Joined],"&lt;="&amp;EOMONTH(M20,0))</f>
        <v>4</v>
      </c>
      <c r="O20" s="26">
        <f>SUM($N$5:N20)</f>
        <v>94</v>
      </c>
    </row>
    <row r="21" spans="2:15" x14ac:dyDescent="0.3">
      <c r="B21" s="21" t="s">
        <v>241</v>
      </c>
      <c r="C21">
        <v>57</v>
      </c>
      <c r="L21" s="2">
        <v>17</v>
      </c>
      <c r="M21" s="22">
        <v>44440</v>
      </c>
      <c r="N21" s="26">
        <f>COUNTIFS(All_Staff[Date Joined],"&gt;="&amp;M21,All_Staff[Date Joined],"&lt;="&amp;EOMONTH(M21,0))</f>
        <v>11</v>
      </c>
      <c r="O21" s="26">
        <f>SUM($N$5:N21)</f>
        <v>105</v>
      </c>
    </row>
    <row r="22" spans="2:15" x14ac:dyDescent="0.3">
      <c r="B22" s="21" t="s">
        <v>242</v>
      </c>
      <c r="C22">
        <v>68</v>
      </c>
      <c r="L22" s="2">
        <v>18</v>
      </c>
      <c r="M22" s="22">
        <v>44470</v>
      </c>
      <c r="N22" s="26">
        <f>COUNTIFS(All_Staff[Date Joined],"&gt;="&amp;M22,All_Staff[Date Joined],"&lt;="&amp;EOMONTH(M22,0))</f>
        <v>3</v>
      </c>
      <c r="O22" s="26">
        <f>SUM($N$5:N22)</f>
        <v>108</v>
      </c>
    </row>
    <row r="23" spans="2:15" x14ac:dyDescent="0.3">
      <c r="B23" s="21" t="s">
        <v>243</v>
      </c>
      <c r="C23">
        <v>71</v>
      </c>
      <c r="L23" s="2">
        <v>19</v>
      </c>
      <c r="M23" s="22">
        <v>44501</v>
      </c>
      <c r="N23" s="26">
        <f>COUNTIFS(All_Staff[Date Joined],"&gt;="&amp;M23,All_Staff[Date Joined],"&lt;="&amp;EOMONTH(M23,0))</f>
        <v>4</v>
      </c>
      <c r="O23" s="26">
        <f>SUM($N$5:N23)</f>
        <v>112</v>
      </c>
    </row>
    <row r="24" spans="2:15" x14ac:dyDescent="0.3">
      <c r="B24" s="21" t="s">
        <v>244</v>
      </c>
      <c r="C24">
        <v>75</v>
      </c>
      <c r="L24" s="2">
        <v>20</v>
      </c>
      <c r="M24" s="22">
        <v>44531</v>
      </c>
      <c r="N24" s="26">
        <f>COUNTIFS(All_Staff[Date Joined],"&gt;="&amp;M24,All_Staff[Date Joined],"&lt;="&amp;EOMONTH(M24,0))</f>
        <v>7</v>
      </c>
      <c r="O24" s="26">
        <f>SUM($N$5:N24)</f>
        <v>119</v>
      </c>
    </row>
    <row r="25" spans="2:15" x14ac:dyDescent="0.3">
      <c r="B25" s="21" t="s">
        <v>245</v>
      </c>
      <c r="C25">
        <v>82</v>
      </c>
      <c r="L25" s="2">
        <v>21</v>
      </c>
      <c r="M25" s="22">
        <v>44562</v>
      </c>
      <c r="N25" s="26">
        <f>COUNTIFS(All_Staff[Date Joined],"&gt;="&amp;M25,All_Staff[Date Joined],"&lt;="&amp;EOMONTH(M25,0))</f>
        <v>3</v>
      </c>
      <c r="O25" s="26">
        <f>SUM($N$5:N25)</f>
        <v>122</v>
      </c>
    </row>
    <row r="26" spans="2:15" x14ac:dyDescent="0.3">
      <c r="B26" s="18" t="s">
        <v>251</v>
      </c>
      <c r="L26" s="2">
        <v>22</v>
      </c>
      <c r="M26" s="22">
        <v>44593</v>
      </c>
      <c r="N26" s="26">
        <f>COUNTIFS(All_Staff[Date Joined],"&gt;="&amp;M26,All_Staff[Date Joined],"&lt;="&amp;EOMONTH(M26,0))</f>
        <v>10</v>
      </c>
      <c r="O26" s="26">
        <f>SUM($N$5:N26)</f>
        <v>132</v>
      </c>
    </row>
    <row r="27" spans="2:15" x14ac:dyDescent="0.3">
      <c r="B27" s="21" t="s">
        <v>247</v>
      </c>
      <c r="C27">
        <v>3</v>
      </c>
      <c r="L27" s="2">
        <v>23</v>
      </c>
      <c r="M27" s="22">
        <v>44621</v>
      </c>
      <c r="N27" s="26">
        <f>COUNTIFS(All_Staff[Date Joined],"&gt;="&amp;M27,All_Staff[Date Joined],"&lt;="&amp;EOMONTH(M27,0))</f>
        <v>9</v>
      </c>
      <c r="O27" s="26">
        <f>SUM($N$5:N27)</f>
        <v>141</v>
      </c>
    </row>
    <row r="28" spans="2:15" x14ac:dyDescent="0.3">
      <c r="B28" s="21" t="s">
        <v>248</v>
      </c>
      <c r="C28">
        <v>13</v>
      </c>
      <c r="L28" s="2">
        <v>24</v>
      </c>
      <c r="M28" s="22">
        <v>44652</v>
      </c>
      <c r="N28" s="26">
        <f>COUNTIFS(All_Staff[Date Joined],"&gt;="&amp;M28,All_Staff[Date Joined],"&lt;="&amp;EOMONTH(M28,0))</f>
        <v>9</v>
      </c>
      <c r="O28" s="26">
        <f>SUM($N$5:N28)</f>
        <v>150</v>
      </c>
    </row>
    <row r="29" spans="2:15" x14ac:dyDescent="0.3">
      <c r="B29" s="21" t="s">
        <v>249</v>
      </c>
      <c r="C29">
        <v>22</v>
      </c>
      <c r="L29" s="2">
        <v>25</v>
      </c>
      <c r="M29" s="22">
        <v>44682</v>
      </c>
      <c r="N29" s="26">
        <f>COUNTIFS(All_Staff[Date Joined],"&gt;="&amp;M29,All_Staff[Date Joined],"&lt;="&amp;EOMONTH(M29,0))</f>
        <v>9</v>
      </c>
      <c r="O29" s="26">
        <f>SUM($N$5:N29)</f>
        <v>159</v>
      </c>
    </row>
    <row r="30" spans="2:15" x14ac:dyDescent="0.3">
      <c r="B30" s="21" t="s">
        <v>250</v>
      </c>
      <c r="C30">
        <v>31</v>
      </c>
      <c r="L30" s="2">
        <v>26</v>
      </c>
      <c r="M30" s="22">
        <v>44713</v>
      </c>
      <c r="N30" s="26">
        <f>COUNTIFS(All_Staff[Date Joined],"&gt;="&amp;M30,All_Staff[Date Joined],"&lt;="&amp;EOMONTH(M30,0))</f>
        <v>7</v>
      </c>
      <c r="O30" s="26">
        <f>SUM($N$5:N30)</f>
        <v>166</v>
      </c>
    </row>
    <row r="31" spans="2:15" x14ac:dyDescent="0.3">
      <c r="B31" s="21" t="s">
        <v>238</v>
      </c>
      <c r="C31">
        <v>40</v>
      </c>
      <c r="L31" s="2">
        <v>27</v>
      </c>
      <c r="M31" s="22">
        <v>44743</v>
      </c>
      <c r="N31" s="26">
        <f>COUNTIFS(All_Staff[Date Joined],"&gt;="&amp;M31,All_Staff[Date Joined],"&lt;="&amp;EOMONTH(M31,0))</f>
        <v>5</v>
      </c>
      <c r="O31" s="26">
        <f>SUM($N$5:N31)</f>
        <v>171</v>
      </c>
    </row>
    <row r="32" spans="2:15" x14ac:dyDescent="0.3">
      <c r="B32" s="21" t="s">
        <v>239</v>
      </c>
      <c r="C32">
        <v>47</v>
      </c>
      <c r="L32" s="2">
        <v>28</v>
      </c>
      <c r="M32" s="22">
        <v>44774</v>
      </c>
      <c r="N32" s="26">
        <f>COUNTIFS(All_Staff[Date Joined],"&gt;="&amp;M32,All_Staff[Date Joined],"&lt;="&amp;EOMONTH(M32,0))</f>
        <v>5</v>
      </c>
      <c r="O32" s="26">
        <f>SUM($N$5:N32)</f>
        <v>176</v>
      </c>
    </row>
    <row r="33" spans="2:15" x14ac:dyDescent="0.3">
      <c r="B33" s="21" t="s">
        <v>240</v>
      </c>
      <c r="C33">
        <v>52</v>
      </c>
      <c r="L33" s="2">
        <v>29</v>
      </c>
      <c r="M33" s="22">
        <v>44805</v>
      </c>
      <c r="N33" s="26">
        <f>COUNTIFS(All_Staff[Date Joined],"&gt;="&amp;M33,All_Staff[Date Joined],"&lt;="&amp;EOMONTH(M33,0))</f>
        <v>2</v>
      </c>
      <c r="O33" s="26">
        <f>SUM($N$5:N33)</f>
        <v>178</v>
      </c>
    </row>
    <row r="34" spans="2:15" x14ac:dyDescent="0.3">
      <c r="B34" s="21" t="s">
        <v>241</v>
      </c>
      <c r="C34">
        <v>57</v>
      </c>
      <c r="L34" s="2">
        <v>30</v>
      </c>
      <c r="M34" s="22">
        <v>44835</v>
      </c>
      <c r="N34" s="26">
        <f>COUNTIFS(All_Staff[Date Joined],"&gt;="&amp;M34,All_Staff[Date Joined],"&lt;="&amp;EOMONTH(M34,0))</f>
        <v>3</v>
      </c>
      <c r="O34" s="26">
        <f>SUM($N$5:N34)</f>
        <v>181</v>
      </c>
    </row>
    <row r="35" spans="2:15" x14ac:dyDescent="0.3">
      <c r="B35" s="21" t="s">
        <v>242</v>
      </c>
      <c r="C35">
        <v>59</v>
      </c>
      <c r="L35" s="2">
        <v>31</v>
      </c>
      <c r="M35" s="22">
        <v>44866</v>
      </c>
      <c r="N35" s="26">
        <f>COUNTIFS(All_Staff[Date Joined],"&gt;="&amp;M35,All_Staff[Date Joined],"&lt;="&amp;EOMONTH(M35,0))</f>
        <v>0</v>
      </c>
      <c r="O35" s="26">
        <f>SUM($N$5:N35)</f>
        <v>181</v>
      </c>
    </row>
    <row r="36" spans="2:15" x14ac:dyDescent="0.3">
      <c r="B36" s="21" t="s">
        <v>243</v>
      </c>
      <c r="C36">
        <v>62</v>
      </c>
      <c r="L36" s="2">
        <v>32</v>
      </c>
      <c r="M36" s="22">
        <v>44896</v>
      </c>
      <c r="N36" s="26">
        <f>COUNTIFS(All_Staff[Date Joined],"&gt;="&amp;M36,All_Staff[Date Joined],"&lt;="&amp;EOMONTH(M36,0))</f>
        <v>0</v>
      </c>
      <c r="O36" s="26">
        <f>SUM($N$5:N36)</f>
        <v>181</v>
      </c>
    </row>
    <row r="37" spans="2:15" x14ac:dyDescent="0.3">
      <c r="B37" s="18" t="s">
        <v>252</v>
      </c>
      <c r="C37" t="e">
        <v>#N/A</v>
      </c>
      <c r="L37" s="2">
        <v>33</v>
      </c>
      <c r="M37" s="22">
        <v>44927</v>
      </c>
      <c r="N37" s="26">
        <f>COUNTIFS(All_Staff[Date Joined],"&gt;="&amp;M37,All_Staff[Date Joined],"&lt;="&amp;EOMONTH(M37,0))</f>
        <v>0</v>
      </c>
      <c r="O37" s="26">
        <f>SUM($N$5:N37)</f>
        <v>181</v>
      </c>
    </row>
    <row r="38" spans="2:15" x14ac:dyDescent="0.3">
      <c r="B38" s="18" t="s">
        <v>229</v>
      </c>
      <c r="L38" s="2">
        <v>34</v>
      </c>
      <c r="M38" s="22">
        <v>44958</v>
      </c>
      <c r="N38" s="26">
        <f>COUNTIFS(All_Staff[Date Joined],"&gt;="&amp;M38,All_Staff[Date Joined],"&lt;="&amp;EOMONTH(M38,0))</f>
        <v>1</v>
      </c>
      <c r="O38" s="26">
        <f>SUM($N$5:N38)</f>
        <v>182</v>
      </c>
    </row>
    <row r="39" spans="2:15" x14ac:dyDescent="0.3">
      <c r="L39" s="2">
        <v>35</v>
      </c>
      <c r="M39" s="22">
        <v>44986</v>
      </c>
      <c r="N39" s="26">
        <f>COUNTIFS(All_Staff[Date Joined],"&gt;="&amp;M39,All_Staff[Date Joined],"&lt;="&amp;EOMONTH(M39,0))</f>
        <v>0</v>
      </c>
      <c r="O39" s="26">
        <f>SUM($N$5:N39)</f>
        <v>182</v>
      </c>
    </row>
    <row r="40" spans="2:15" x14ac:dyDescent="0.3">
      <c r="L40" s="2">
        <v>36</v>
      </c>
      <c r="M40" s="22">
        <v>45017</v>
      </c>
      <c r="N40" s="26">
        <f>COUNTIFS(All_Staff[Date Joined],"&gt;="&amp;M40,All_Staff[Date Joined],"&lt;="&amp;EOMONTH(M40,0))</f>
        <v>1</v>
      </c>
      <c r="O40" s="26">
        <f>SUM($N$5:N40)</f>
        <v>183</v>
      </c>
    </row>
    <row r="41" spans="2:15" x14ac:dyDescent="0.3">
      <c r="L41" s="2">
        <v>37</v>
      </c>
      <c r="M41" s="22">
        <v>45047</v>
      </c>
      <c r="N41" s="26">
        <f>COUNTIFS(All_Staff[Date Joined],"&gt;="&amp;M41,All_Staff[Date Joined],"&lt;="&amp;EOMONTH(M41,0))</f>
        <v>0</v>
      </c>
      <c r="O41" s="26">
        <f>SUM($N$5:N41)</f>
        <v>183</v>
      </c>
    </row>
    <row r="42" spans="2:15" x14ac:dyDescent="0.3">
      <c r="L42" s="2">
        <v>38</v>
      </c>
      <c r="M42" s="22">
        <v>45078</v>
      </c>
      <c r="N42" s="26">
        <f>COUNTIFS(All_Staff[Date Joined],"&gt;="&amp;M42,All_Staff[Date Joined],"&lt;="&amp;EOMONTH(M42,0))</f>
        <v>0</v>
      </c>
      <c r="O42" s="26">
        <f>SUM($N$5:N42)</f>
        <v>183</v>
      </c>
    </row>
    <row r="43" spans="2:15" x14ac:dyDescent="0.3">
      <c r="L43" s="2">
        <v>39</v>
      </c>
      <c r="M43" s="22">
        <v>45108</v>
      </c>
      <c r="N43" s="26">
        <f>COUNTIFS(All_Staff[Date Joined],"&gt;="&amp;M43,All_Staff[Date Joined],"&lt;="&amp;EOMONTH(M43,0))</f>
        <v>0</v>
      </c>
      <c r="O43" s="26">
        <f>SUM($N$5:N43)</f>
        <v>183</v>
      </c>
    </row>
    <row r="44" spans="2:15" x14ac:dyDescent="0.3">
      <c r="L44" s="2">
        <v>40</v>
      </c>
      <c r="M44" s="22">
        <v>45139</v>
      </c>
      <c r="N44" s="26">
        <f>COUNTIFS(All_Staff[Date Joined],"&gt;="&amp;M44,All_Staff[Date Joined],"&lt;="&amp;EOMONTH(M44,0))</f>
        <v>0</v>
      </c>
      <c r="O44" s="26">
        <f>SUM($N$5:N44)</f>
        <v>183</v>
      </c>
    </row>
    <row r="45" spans="2:15" x14ac:dyDescent="0.3">
      <c r="L45" s="2">
        <v>41</v>
      </c>
      <c r="M45" s="22">
        <v>45170</v>
      </c>
      <c r="N45" s="26">
        <f>COUNTIFS(All_Staff[Date Joined],"&gt;="&amp;M45,All_Staff[Date Joined],"&lt;="&amp;EOMONTH(M45,0))</f>
        <v>0</v>
      </c>
      <c r="O45" s="26">
        <f>SUM($N$5:N45)</f>
        <v>183</v>
      </c>
    </row>
    <row r="46" spans="2:15" x14ac:dyDescent="0.3">
      <c r="L46" s="2">
        <v>42</v>
      </c>
      <c r="M46" s="22">
        <v>45200</v>
      </c>
      <c r="N46" s="26">
        <f>COUNTIFS(All_Staff[Date Joined],"&gt;="&amp;M46,All_Staff[Date Joined],"&lt;="&amp;EOMONTH(M46,0))</f>
        <v>0</v>
      </c>
      <c r="O46" s="26">
        <f>SUM($N$5:N46)</f>
        <v>183</v>
      </c>
    </row>
    <row r="47" spans="2:15" x14ac:dyDescent="0.3">
      <c r="L47" s="2">
        <v>43</v>
      </c>
      <c r="M47" s="22">
        <v>45231</v>
      </c>
      <c r="N47" s="26">
        <f>COUNTIFS(All_Staff[Date Joined],"&gt;="&amp;M47,All_Staff[Date Joined],"&lt;="&amp;EOMONTH(M47,0))</f>
        <v>0</v>
      </c>
      <c r="O47" s="26">
        <f>SUM($N$5:N47)</f>
        <v>183</v>
      </c>
    </row>
    <row r="48" spans="2:15" x14ac:dyDescent="0.3">
      <c r="L48" s="2">
        <v>44</v>
      </c>
      <c r="M48" s="22">
        <v>45261</v>
      </c>
      <c r="N48" s="26">
        <f>COUNTIFS(All_Staff[Date Joined],"&gt;="&amp;M48,All_Staff[Date Joined],"&lt;="&amp;EOMONTH(M48,0))</f>
        <v>0</v>
      </c>
      <c r="O48" s="26">
        <f>SUM($N$5:N48)</f>
        <v>183</v>
      </c>
    </row>
    <row r="49" spans="12:15" x14ac:dyDescent="0.3">
      <c r="L49" s="2">
        <v>45</v>
      </c>
      <c r="M49" s="22">
        <v>45292</v>
      </c>
      <c r="N49" s="26">
        <f>COUNTIFS(All_Staff[Date Joined],"&gt;="&amp;M49,All_Staff[Date Joined],"&lt;="&amp;EOMONTH(M49,0))</f>
        <v>0</v>
      </c>
      <c r="O49" s="26">
        <f>SUM($N$5:N49)</f>
        <v>183</v>
      </c>
    </row>
    <row r="50" spans="12:15" x14ac:dyDescent="0.3">
      <c r="L50" s="2">
        <v>46</v>
      </c>
      <c r="M50" s="22">
        <v>45323</v>
      </c>
      <c r="N50" s="26">
        <f>COUNTIFS(All_Staff[Date Joined],"&gt;="&amp;M50,All_Staff[Date Joined],"&lt;="&amp;EOMONTH(M50,0))</f>
        <v>0</v>
      </c>
      <c r="O50" s="26">
        <f>SUM($N$5:N50)</f>
        <v>183</v>
      </c>
    </row>
    <row r="51" spans="12:15" x14ac:dyDescent="0.3">
      <c r="L51" s="2">
        <v>47</v>
      </c>
      <c r="M51" s="22">
        <v>45352</v>
      </c>
      <c r="N51" s="26">
        <f>COUNTIFS(All_Staff[Date Joined],"&gt;="&amp;M51,All_Staff[Date Joined],"&lt;="&amp;EOMONTH(M51,0))</f>
        <v>0</v>
      </c>
      <c r="O51" s="26">
        <f>SUM($N$5:N51)</f>
        <v>183</v>
      </c>
    </row>
    <row r="52" spans="12:15" x14ac:dyDescent="0.3">
      <c r="L52" s="2">
        <v>48</v>
      </c>
      <c r="M52" s="22">
        <v>45383</v>
      </c>
      <c r="N52" s="26">
        <f>COUNTIFS(All_Staff[Date Joined],"&gt;="&amp;M52,All_Staff[Date Joined],"&lt;="&amp;EOMONTH(M52,0))</f>
        <v>0</v>
      </c>
      <c r="O52" s="26">
        <f>SUM($N$5:N52)</f>
        <v>183</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39E25-8365-4910-9CBF-CE7D4B92CA8A}">
  <dimension ref="B2:F10"/>
  <sheetViews>
    <sheetView zoomScale="85" zoomScaleNormal="85" workbookViewId="0">
      <selection activeCell="N19" sqref="N19"/>
    </sheetView>
  </sheetViews>
  <sheetFormatPr defaultRowHeight="14.4" x14ac:dyDescent="0.3"/>
  <cols>
    <col min="2" max="2" width="12.5546875" bestFit="1" customWidth="1"/>
    <col min="3" max="3" width="13.88671875" bestFit="1" customWidth="1"/>
    <col min="5" max="5" width="12.5546875" bestFit="1" customWidth="1"/>
    <col min="6" max="6" width="13.88671875" bestFit="1" customWidth="1"/>
  </cols>
  <sheetData>
    <row r="2" spans="2:6" x14ac:dyDescent="0.3">
      <c r="B2" s="17" t="s">
        <v>204</v>
      </c>
      <c r="C2" t="s">
        <v>206</v>
      </c>
      <c r="E2" s="17" t="s">
        <v>204</v>
      </c>
      <c r="F2" t="s">
        <v>205</v>
      </c>
    </row>
    <row r="4" spans="2:6" x14ac:dyDescent="0.3">
      <c r="B4" s="17" t="s">
        <v>235</v>
      </c>
      <c r="C4" t="s">
        <v>230</v>
      </c>
      <c r="E4" s="17" t="s">
        <v>235</v>
      </c>
      <c r="F4" t="s">
        <v>230</v>
      </c>
    </row>
    <row r="5" spans="2:6" x14ac:dyDescent="0.3">
      <c r="B5" s="18" t="s">
        <v>9</v>
      </c>
      <c r="C5">
        <v>28</v>
      </c>
      <c r="E5" s="18" t="s">
        <v>12</v>
      </c>
      <c r="F5">
        <v>27</v>
      </c>
    </row>
    <row r="6" spans="2:6" x14ac:dyDescent="0.3">
      <c r="B6" s="18" t="s">
        <v>12</v>
      </c>
      <c r="C6">
        <v>27</v>
      </c>
      <c r="E6" s="18" t="s">
        <v>9</v>
      </c>
      <c r="F6">
        <v>27</v>
      </c>
    </row>
    <row r="7" spans="2:6" x14ac:dyDescent="0.3">
      <c r="B7" s="18" t="s">
        <v>21</v>
      </c>
      <c r="C7">
        <v>19</v>
      </c>
      <c r="E7" s="18" t="s">
        <v>21</v>
      </c>
      <c r="F7">
        <v>19</v>
      </c>
    </row>
    <row r="8" spans="2:6" x14ac:dyDescent="0.3">
      <c r="B8" s="18" t="s">
        <v>19</v>
      </c>
      <c r="C8">
        <v>14</v>
      </c>
      <c r="E8" s="18" t="s">
        <v>19</v>
      </c>
      <c r="F8">
        <v>14</v>
      </c>
    </row>
    <row r="9" spans="2:6" x14ac:dyDescent="0.3">
      <c r="B9" s="18" t="s">
        <v>56</v>
      </c>
      <c r="C9">
        <v>4</v>
      </c>
      <c r="E9" s="18" t="s">
        <v>56</v>
      </c>
      <c r="F9">
        <v>4</v>
      </c>
    </row>
    <row r="10" spans="2:6" x14ac:dyDescent="0.3">
      <c r="B10" s="18" t="s">
        <v>229</v>
      </c>
      <c r="C10">
        <v>92</v>
      </c>
      <c r="E10" s="18" t="s">
        <v>229</v>
      </c>
      <c r="F10">
        <v>91</v>
      </c>
    </row>
  </sheetData>
  <pageMargins left="0.7" right="0.7" top="0.75" bottom="0.75" header="0.3" footer="0.3"/>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41E19-6F9B-43B5-82CF-4B51D1D8195C}">
  <sheetPr>
    <tabColor rgb="FFC00000"/>
  </sheetPr>
  <dimension ref="C2:O20"/>
  <sheetViews>
    <sheetView tabSelected="1" zoomScale="75" zoomScaleNormal="75" workbookViewId="0">
      <selection activeCell="C3" sqref="C3"/>
    </sheetView>
  </sheetViews>
  <sheetFormatPr defaultRowHeight="14.4" x14ac:dyDescent="0.3"/>
  <cols>
    <col min="1" max="1" width="9" customWidth="1"/>
    <col min="2" max="2" width="6.109375" customWidth="1"/>
    <col min="3" max="3" width="16.33203125" customWidth="1"/>
    <col min="4" max="4" width="2.33203125" customWidth="1"/>
    <col min="5" max="5" width="16.88671875" customWidth="1"/>
    <col min="6" max="6" width="2.6640625" customWidth="1"/>
    <col min="7" max="7" width="17.33203125" customWidth="1"/>
    <col min="8" max="8" width="3" customWidth="1"/>
    <col min="9" max="9" width="2.109375" customWidth="1"/>
    <col min="10" max="10" width="3.21875" customWidth="1"/>
    <col min="11" max="11" width="16.77734375" customWidth="1"/>
    <col min="12" max="12" width="3.21875" customWidth="1"/>
    <col min="13" max="13" width="14.6640625" customWidth="1"/>
    <col min="14" max="14" width="3.77734375" customWidth="1"/>
    <col min="15" max="15" width="13.44140625" customWidth="1"/>
  </cols>
  <sheetData>
    <row r="2" spans="3:15" ht="36.6" customHeight="1" x14ac:dyDescent="0.3">
      <c r="C2" s="56" t="s">
        <v>257</v>
      </c>
      <c r="D2" s="56"/>
      <c r="E2" s="56"/>
      <c r="F2" s="56"/>
      <c r="G2" s="56"/>
      <c r="H2" s="43"/>
      <c r="I2" s="43"/>
      <c r="J2" s="43"/>
      <c r="K2" s="57" t="s">
        <v>258</v>
      </c>
      <c r="L2" s="57"/>
      <c r="M2" s="57"/>
      <c r="N2" s="57"/>
      <c r="O2" s="57"/>
    </row>
    <row r="3" spans="3:15" ht="89.4" customHeight="1" x14ac:dyDescent="0.3">
      <c r="C3" s="27">
        <f>COUNTIF(All_Staff[Country],"NZ")</f>
        <v>91</v>
      </c>
      <c r="D3" s="2"/>
      <c r="E3" s="28">
        <f>COUNTIFS(All_Staff[Country],"NZ",All_Staff[Gender],"Female")/C3</f>
        <v>0.47252747252747251</v>
      </c>
      <c r="F3" s="2"/>
      <c r="G3" s="29">
        <f>AVERAGEIFS(All_Staff[Salary],All_Staff[Country],"NZ")</f>
        <v>76978.791208791212</v>
      </c>
      <c r="H3" s="43"/>
      <c r="I3" s="43"/>
      <c r="J3" s="43"/>
      <c r="K3" s="30">
        <f>COUNTIF(All_Staff[Country],"INDIA")</f>
        <v>92</v>
      </c>
      <c r="L3" s="2"/>
      <c r="M3" s="31">
        <f>COUNTIFS(All_Staff[Country],"INDIA",All_Staff[Gender],"Female")/K3</f>
        <v>0.46739130434782611</v>
      </c>
      <c r="N3" s="2"/>
      <c r="O3" s="32">
        <f>AVERAGEIFS(All_Staff[Salary],All_Staff[Country],"INDIA")</f>
        <v>77366.521739130432</v>
      </c>
    </row>
    <row r="4" spans="3:15" s="33" customFormat="1" ht="7.8" customHeight="1" x14ac:dyDescent="0.3">
      <c r="C4" s="34"/>
      <c r="D4" s="35"/>
      <c r="E4" s="36"/>
      <c r="F4" s="35"/>
      <c r="G4" s="37"/>
      <c r="H4" s="44"/>
      <c r="I4" s="44"/>
      <c r="J4" s="44"/>
      <c r="K4" s="38"/>
      <c r="L4" s="35"/>
      <c r="M4" s="39"/>
      <c r="N4" s="35"/>
      <c r="O4" s="40"/>
    </row>
    <row r="5" spans="3:15" ht="22.2" customHeight="1" x14ac:dyDescent="0.3">
      <c r="C5" s="50" t="s">
        <v>256</v>
      </c>
      <c r="D5" s="51"/>
      <c r="E5" s="51"/>
      <c r="F5" s="51"/>
      <c r="G5" s="51"/>
      <c r="H5" s="51"/>
      <c r="I5" s="51"/>
      <c r="J5" s="51"/>
      <c r="K5" s="51"/>
      <c r="L5" s="51"/>
      <c r="M5" s="51"/>
      <c r="N5" s="51"/>
      <c r="O5" s="52"/>
    </row>
    <row r="6" spans="3:15" ht="21" customHeight="1" x14ac:dyDescent="0.3">
      <c r="C6" s="53"/>
      <c r="D6" s="54"/>
      <c r="E6" s="54"/>
      <c r="F6" s="54"/>
      <c r="G6" s="54"/>
      <c r="H6" s="54"/>
      <c r="I6" s="54"/>
      <c r="J6" s="54"/>
      <c r="K6" s="54"/>
      <c r="L6" s="54"/>
      <c r="M6" s="54"/>
      <c r="N6" s="54"/>
      <c r="O6" s="55"/>
    </row>
    <row r="7" spans="3:15" ht="9" customHeight="1" x14ac:dyDescent="0.3">
      <c r="C7" s="45"/>
      <c r="D7" s="46"/>
      <c r="E7" s="46"/>
      <c r="F7" s="46"/>
      <c r="G7" s="46"/>
      <c r="H7" s="46"/>
      <c r="I7" s="46"/>
      <c r="J7" s="46"/>
      <c r="K7" s="46"/>
      <c r="L7" s="46"/>
      <c r="M7" s="46"/>
      <c r="N7" s="46"/>
      <c r="O7" s="47"/>
    </row>
    <row r="8" spans="3:15" x14ac:dyDescent="0.3">
      <c r="C8" s="48"/>
      <c r="D8" s="43"/>
      <c r="E8" s="43"/>
      <c r="F8" s="43"/>
      <c r="G8" s="43"/>
      <c r="H8" s="43"/>
      <c r="I8" s="43"/>
      <c r="J8" s="43"/>
      <c r="K8" s="43"/>
      <c r="L8" s="43"/>
      <c r="M8" s="43"/>
      <c r="N8" s="43"/>
      <c r="O8" s="49"/>
    </row>
    <row r="9" spans="3:15" x14ac:dyDescent="0.3">
      <c r="C9" s="48"/>
      <c r="D9" s="43"/>
      <c r="E9" s="43"/>
      <c r="F9" s="43"/>
      <c r="G9" s="43"/>
      <c r="H9" s="43"/>
      <c r="I9" s="43"/>
      <c r="J9" s="43"/>
      <c r="K9" s="43"/>
      <c r="L9" s="43"/>
      <c r="M9" s="43"/>
      <c r="N9" s="43"/>
      <c r="O9" s="49"/>
    </row>
    <row r="10" spans="3:15" x14ac:dyDescent="0.3">
      <c r="C10" s="48"/>
      <c r="D10" s="43"/>
      <c r="E10" s="43"/>
      <c r="F10" s="43"/>
      <c r="G10" s="43"/>
      <c r="H10" s="43"/>
      <c r="I10" s="43"/>
      <c r="J10" s="43"/>
      <c r="K10" s="43"/>
      <c r="L10" s="43"/>
      <c r="M10" s="43"/>
      <c r="N10" s="43"/>
      <c r="O10" s="49"/>
    </row>
    <row r="11" spans="3:15" x14ac:dyDescent="0.3">
      <c r="C11" s="48"/>
      <c r="D11" s="43"/>
      <c r="E11" s="43"/>
      <c r="F11" s="43"/>
      <c r="G11" s="43"/>
      <c r="H11" s="43"/>
      <c r="I11" s="43"/>
      <c r="J11" s="43"/>
      <c r="K11" s="43"/>
      <c r="L11" s="43"/>
      <c r="M11" s="43"/>
      <c r="N11" s="43"/>
      <c r="O11" s="49"/>
    </row>
    <row r="12" spans="3:15" x14ac:dyDescent="0.3">
      <c r="C12" s="48"/>
      <c r="D12" s="43"/>
      <c r="E12" s="43"/>
      <c r="F12" s="43"/>
      <c r="G12" s="43"/>
      <c r="H12" s="43"/>
      <c r="I12" s="43"/>
      <c r="J12" s="43"/>
      <c r="K12" s="43"/>
      <c r="L12" s="43"/>
      <c r="M12" s="43"/>
      <c r="N12" s="43"/>
      <c r="O12" s="49"/>
    </row>
    <row r="13" spans="3:15" x14ac:dyDescent="0.3">
      <c r="C13" s="48"/>
      <c r="D13" s="43"/>
      <c r="E13" s="43"/>
      <c r="F13" s="43"/>
      <c r="G13" s="43"/>
      <c r="H13" s="43"/>
      <c r="I13" s="43"/>
      <c r="J13" s="43"/>
      <c r="K13" s="43"/>
      <c r="L13" s="43"/>
      <c r="M13" s="43"/>
      <c r="N13" s="43"/>
      <c r="O13" s="49"/>
    </row>
    <row r="14" spans="3:15" x14ac:dyDescent="0.3">
      <c r="C14" s="48"/>
      <c r="D14" s="43"/>
      <c r="E14" s="43"/>
      <c r="F14" s="43"/>
      <c r="G14" s="43"/>
      <c r="H14" s="43"/>
      <c r="I14" s="43"/>
      <c r="J14" s="43"/>
      <c r="K14" s="43"/>
      <c r="L14" s="43"/>
      <c r="M14" s="43"/>
      <c r="N14" s="43"/>
      <c r="O14" s="49"/>
    </row>
    <row r="15" spans="3:15" x14ac:dyDescent="0.3">
      <c r="C15" s="48"/>
      <c r="D15" s="43"/>
      <c r="E15" s="43"/>
      <c r="F15" s="43"/>
      <c r="G15" s="43"/>
      <c r="H15" s="43"/>
      <c r="I15" s="43"/>
      <c r="J15" s="43"/>
      <c r="K15" s="43"/>
      <c r="L15" s="43"/>
      <c r="M15" s="43"/>
      <c r="N15" s="43"/>
      <c r="O15" s="49"/>
    </row>
    <row r="16" spans="3:15" x14ac:dyDescent="0.3">
      <c r="C16" s="48"/>
      <c r="D16" s="43"/>
      <c r="E16" s="43"/>
      <c r="F16" s="43"/>
      <c r="G16" s="43"/>
      <c r="H16" s="43"/>
      <c r="I16" s="43"/>
      <c r="J16" s="43"/>
      <c r="K16" s="43"/>
      <c r="L16" s="43"/>
      <c r="M16" s="43"/>
      <c r="N16" s="43"/>
      <c r="O16" s="49"/>
    </row>
    <row r="17" spans="3:15" x14ac:dyDescent="0.3">
      <c r="C17" s="48"/>
      <c r="D17" s="43"/>
      <c r="E17" s="43"/>
      <c r="F17" s="43"/>
      <c r="G17" s="43"/>
      <c r="H17" s="43"/>
      <c r="I17" s="43"/>
      <c r="J17" s="43"/>
      <c r="K17" s="43"/>
      <c r="L17" s="43"/>
      <c r="M17" s="43"/>
      <c r="N17" s="43"/>
      <c r="O17" s="49"/>
    </row>
    <row r="18" spans="3:15" x14ac:dyDescent="0.3">
      <c r="C18" s="48"/>
      <c r="D18" s="43"/>
      <c r="E18" s="43"/>
      <c r="F18" s="43"/>
      <c r="G18" s="43"/>
      <c r="H18" s="43"/>
      <c r="I18" s="43"/>
      <c r="J18" s="43"/>
      <c r="K18" s="43"/>
      <c r="L18" s="43"/>
      <c r="M18" s="43"/>
      <c r="N18" s="43"/>
      <c r="O18" s="49"/>
    </row>
    <row r="19" spans="3:15" x14ac:dyDescent="0.3">
      <c r="C19" s="48"/>
      <c r="D19" s="43"/>
      <c r="E19" s="43"/>
      <c r="F19" s="43"/>
      <c r="G19" s="43"/>
      <c r="H19" s="43"/>
      <c r="I19" s="43"/>
      <c r="J19" s="43"/>
      <c r="K19" s="43"/>
      <c r="L19" s="43"/>
      <c r="M19" s="43"/>
      <c r="N19" s="43"/>
      <c r="O19" s="49"/>
    </row>
    <row r="20" spans="3:15" x14ac:dyDescent="0.3">
      <c r="C20" s="48"/>
      <c r="D20" s="43"/>
      <c r="E20" s="43"/>
      <c r="F20" s="43"/>
      <c r="G20" s="43"/>
      <c r="H20" s="43"/>
      <c r="I20" s="43"/>
      <c r="J20" s="43"/>
      <c r="K20" s="43"/>
      <c r="L20" s="43"/>
      <c r="M20" s="43"/>
      <c r="N20" s="43"/>
      <c r="O20" s="49"/>
    </row>
  </sheetData>
  <mergeCells count="5">
    <mergeCell ref="H2:J4"/>
    <mergeCell ref="C7:O20"/>
    <mergeCell ref="C5:O6"/>
    <mergeCell ref="C2:G2"/>
    <mergeCell ref="K2:O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ECC9CA-4844-4295-9D7D-E0AC2226A6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nz_staff</vt:lpstr>
      <vt:lpstr>Indian_staff</vt:lpstr>
      <vt:lpstr>All_Staff</vt:lpstr>
      <vt:lpstr>Data1</vt:lpstr>
      <vt:lpstr>India_Staff</vt:lpstr>
      <vt:lpstr>3.Information Find</vt:lpstr>
      <vt:lpstr>Male Fem Pivot table </vt:lpstr>
      <vt:lpstr>Salary spread </vt:lpstr>
      <vt:lpstr>salary spred pivot</vt:lpstr>
      <vt:lpstr>Sheet1</vt:lpstr>
      <vt:lpstr>Sheet2</vt:lpstr>
      <vt:lpstr>Sheet4</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Gulam Rabbani Ebne Sattar</cp:lastModifiedBy>
  <dcterms:created xsi:type="dcterms:W3CDTF">2021-03-14T20:21:32Z</dcterms:created>
  <dcterms:modified xsi:type="dcterms:W3CDTF">2023-09-12T21:16:54Z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2c5c3280-6e0a-4439-83f2-3ab0b2f999fb</vt:lpwstr>
  </property>
</Properties>
</file>