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  <sheet name="洗碗间小费" sheetId="2" state="visible" r:id="rId2"/>
    <sheet name="Sheet2" sheetId="3" state="visible" r:id="rId3"/>
  </sheets>
  <definedNames>
    <definedName name="_xlnm._FilterDatabase" localSheetId="1" hidden="1">'洗碗间小费'!$F$1:$F$19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9">
    <numFmt numFmtId="164" formatCode="0.00_ "/>
    <numFmt numFmtId="165" formatCode="0.00_);[Red]\(0.00\)"/>
    <numFmt numFmtId="166" formatCode="0;[Red]0"/>
    <numFmt numFmtId="167" formatCode="0.0000_);[Red]\(0.0000\)"/>
    <numFmt numFmtId="168" formatCode="0_);[Red]\(0\)"/>
    <numFmt numFmtId="169" formatCode="_ * #,##0.00_ ;_ * \-#,##0.00_ ;_ * &quot;-&quot;??_ ;_ @_ "/>
    <numFmt numFmtId="170" formatCode="_ * #,##0_ ;_ * \-#,##0_ ;_ * &quot;-&quot;_ ;_ @_ "/>
    <numFmt numFmtId="171" formatCode="_ &quot;￥&quot;* #,##0_ ;_ &quot;￥&quot;* \-#,##0_ ;_ &quot;￥&quot;* &quot;-&quot;_ ;_ @_ "/>
    <numFmt numFmtId="172" formatCode="_ &quot;￥&quot;* #,##0.00_ ;_ &quot;￥&quot;* \-#,##0.00_ ;_ &quot;￥&quot;* &quot;-&quot;??_ ;_ @_ "/>
  </numFmts>
  <fonts count="49">
    <font>
      <name val="Calibri"/>
      <charset val="136"/>
      <color theme="1"/>
      <sz val="11"/>
      <scheme val="minor"/>
    </font>
    <font>
      <name val="Calibri"/>
      <charset val="136"/>
      <b val="1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rgb="FF000000"/>
      <sz val="11"/>
    </font>
    <font>
      <name val="Calibri Light"/>
      <charset val="134"/>
      <b val="1"/>
      <sz val="18"/>
      <scheme val="major"/>
    </font>
    <font>
      <name val="Calibri Light"/>
      <charset val="134"/>
      <b val="1"/>
      <sz val="20"/>
      <scheme val="major"/>
    </font>
    <font>
      <name val="Calibri"/>
      <charset val="134"/>
      <b val="1"/>
      <color rgb="FF000000"/>
      <sz val="11"/>
      <scheme val="minor"/>
    </font>
    <font>
      <name val="Segoe UI"/>
      <charset val="134"/>
      <b val="1"/>
      <color rgb="FF171A1D"/>
      <sz val="11"/>
    </font>
    <font>
      <name val="Calibri"/>
      <charset val="136"/>
      <b val="1"/>
      <sz val="11"/>
      <scheme val="minor"/>
    </font>
    <font>
      <name val="Calibri"/>
      <charset val="134"/>
      <b val="1"/>
      <color theme="3" tint="0.399975585192419"/>
      <sz val="11"/>
      <scheme val="minor"/>
    </font>
    <font>
      <name val="Calibri Light"/>
      <charset val="134"/>
      <b val="1"/>
      <sz val="22"/>
      <scheme val="major"/>
    </font>
    <font>
      <name val="等线"/>
      <charset val="134"/>
      <color theme="1"/>
      <sz val="18"/>
    </font>
    <font>
      <name val="等线"/>
      <charset val="134"/>
      <sz val="18"/>
    </font>
    <font>
      <name val="Arial"/>
      <charset val="136"/>
      <b val="1"/>
      <color rgb="FF000000"/>
      <sz val="10.5"/>
    </font>
    <font>
      <name val="DengXian"/>
      <charset val="134"/>
      <b val="1"/>
      <color rgb="FF000000"/>
      <sz val="18"/>
    </font>
    <font>
      <name val="Calibri Light"/>
      <charset val="134"/>
      <b val="1"/>
      <color rgb="FF000000"/>
      <sz val="11"/>
      <scheme val="major"/>
    </font>
    <font>
      <name val="DengXian"/>
      <charset val="134"/>
      <sz val="12"/>
    </font>
    <font>
      <name val="Calibri"/>
      <charset val="134"/>
      <color rgb="FF000000"/>
      <sz val="18"/>
      <scheme val="minor"/>
    </font>
    <font>
      <name val="Calibri"/>
      <charset val="134"/>
      <b val="1"/>
      <color rgb="FF000000"/>
      <sz val="18"/>
      <scheme val="minor"/>
    </font>
    <font>
      <name val="DengXian"/>
      <charset val="134"/>
      <b val="1"/>
      <color rgb="FF000000"/>
      <sz val="20"/>
    </font>
    <font>
      <name val="Calibri"/>
      <charset val="134"/>
      <color rgb="FF000000"/>
      <sz val="20"/>
      <scheme val="minor"/>
    </font>
    <font>
      <name val="Calibri"/>
      <charset val="134"/>
      <b val="1"/>
      <sz val="20"/>
      <scheme val="minor"/>
    </font>
    <font>
      <name val="Calibri"/>
      <charset val="134"/>
      <b val="1"/>
      <color rgb="FF000000"/>
      <sz val="20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1"/>
      <sz val="11"/>
      <scheme val="minor"/>
    </font>
    <font>
      <name val="Calibri"/>
      <charset val="136"/>
      <color theme="10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Arial"/>
      <charset val="134"/>
      <color theme="1"/>
      <sz val="11"/>
    </font>
    <font>
      <name val="Calibri"/>
      <charset val="0"/>
      <color rgb="FFFF0000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color theme="1"/>
      <sz val="12"/>
      <scheme val="minor"/>
    </font>
    <font>
      <name val="Times New Roman"/>
      <charset val="0"/>
      <b val="1"/>
      <sz val="9"/>
    </font>
    <font>
      <name val="Times New Roman"/>
      <charset val="0"/>
      <sz val="9"/>
    </font>
    <font>
      <name val="SimSun"/>
      <charset val="134"/>
      <sz val="10"/>
    </font>
  </fonts>
  <fills count="4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3">
    <xf numFmtId="0" fontId="0" fillId="0" borderId="0"/>
    <xf numFmtId="0" fontId="27" fillId="16" borderId="0" applyAlignment="1">
      <alignment vertical="center"/>
    </xf>
    <xf numFmtId="169" fontId="23" fillId="0" borderId="0" applyAlignment="1">
      <alignment vertical="center"/>
    </xf>
    <xf numFmtId="170" fontId="23" fillId="0" borderId="0" applyAlignment="1">
      <alignment vertical="center"/>
    </xf>
    <xf numFmtId="171" fontId="23" fillId="0" borderId="0" applyAlignment="1">
      <alignment vertical="center"/>
    </xf>
    <xf numFmtId="172" fontId="23" fillId="0" borderId="0" applyAlignment="1">
      <alignment vertical="center"/>
    </xf>
    <xf numFmtId="9" fontId="23" fillId="0" borderId="0" applyAlignment="1">
      <alignment vertical="center"/>
    </xf>
    <xf numFmtId="0" fontId="28" fillId="0" borderId="0"/>
    <xf numFmtId="0" fontId="29" fillId="10" borderId="0" applyAlignment="1">
      <alignment vertical="center"/>
    </xf>
    <xf numFmtId="0" fontId="30" fillId="0" borderId="0" applyAlignment="1">
      <alignment vertical="center"/>
    </xf>
    <xf numFmtId="0" fontId="25" fillId="14" borderId="8" applyAlignment="1">
      <alignment vertical="center"/>
    </xf>
    <xf numFmtId="0" fontId="31" fillId="0" borderId="9" applyAlignment="1">
      <alignment vertical="center"/>
    </xf>
    <xf numFmtId="0" fontId="23" fillId="21" borderId="10" applyAlignment="1">
      <alignment vertical="center"/>
    </xf>
    <xf numFmtId="0" fontId="32" fillId="0" borderId="0"/>
    <xf numFmtId="0" fontId="27" fillId="25" borderId="0" applyAlignment="1">
      <alignment vertical="center"/>
    </xf>
    <xf numFmtId="0" fontId="33" fillId="0" borderId="0" applyAlignment="1">
      <alignment vertical="center"/>
    </xf>
    <xf numFmtId="0" fontId="23" fillId="0" borderId="0" applyAlignment="1">
      <alignment vertical="center"/>
    </xf>
    <xf numFmtId="0" fontId="27" fillId="27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37" fillId="0" borderId="9" applyAlignment="1">
      <alignment vertical="center"/>
    </xf>
    <xf numFmtId="0" fontId="38" fillId="0" borderId="11" applyAlignment="1">
      <alignment vertical="center"/>
    </xf>
    <xf numFmtId="0" fontId="38" fillId="0" borderId="0" applyAlignment="1">
      <alignment vertical="center"/>
    </xf>
    <xf numFmtId="0" fontId="40" fillId="29" borderId="12" applyAlignment="1">
      <alignment vertical="center"/>
    </xf>
    <xf numFmtId="0" fontId="29" fillId="33" borderId="0" applyAlignment="1">
      <alignment vertical="center"/>
    </xf>
    <xf numFmtId="0" fontId="39" fillId="28" borderId="0" applyAlignment="1">
      <alignment vertical="center"/>
    </xf>
    <xf numFmtId="0" fontId="41" fillId="35" borderId="13" applyAlignment="1">
      <alignment vertical="center"/>
    </xf>
    <xf numFmtId="0" fontId="34" fillId="0" borderId="0"/>
    <xf numFmtId="0" fontId="27" fillId="26" borderId="0" applyAlignment="1">
      <alignment vertical="center"/>
    </xf>
    <xf numFmtId="0" fontId="42" fillId="35" borderId="12" applyAlignment="1">
      <alignment vertical="center"/>
    </xf>
    <xf numFmtId="0" fontId="43" fillId="0" borderId="14" applyAlignment="1">
      <alignment vertical="center"/>
    </xf>
    <xf numFmtId="0" fontId="24" fillId="0" borderId="7" applyAlignment="1">
      <alignment vertical="center"/>
    </xf>
    <xf numFmtId="0" fontId="26" fillId="15" borderId="0" applyAlignment="1">
      <alignment vertical="center"/>
    </xf>
    <xf numFmtId="0" fontId="44" fillId="36" borderId="0" applyAlignment="1">
      <alignment vertical="center"/>
    </xf>
    <xf numFmtId="0" fontId="29" fillId="34" borderId="0" applyAlignment="1">
      <alignment vertical="center"/>
    </xf>
    <xf numFmtId="0" fontId="45" fillId="0" borderId="0"/>
    <xf numFmtId="0" fontId="27" fillId="32" borderId="0" applyAlignment="1">
      <alignment vertical="center"/>
    </xf>
    <xf numFmtId="0" fontId="29" fillId="38" borderId="0" applyAlignment="1">
      <alignment vertical="center"/>
    </xf>
    <xf numFmtId="0" fontId="29" fillId="23" borderId="0" applyAlignment="1">
      <alignment vertical="center"/>
    </xf>
    <xf numFmtId="0" fontId="27" fillId="20" borderId="0" applyAlignment="1">
      <alignment vertical="center"/>
    </xf>
    <xf numFmtId="0" fontId="27" fillId="22" borderId="0" applyAlignment="1">
      <alignment vertical="center"/>
    </xf>
    <xf numFmtId="0" fontId="29" fillId="31" borderId="0" applyAlignment="1">
      <alignment vertical="center"/>
    </xf>
    <xf numFmtId="0" fontId="29" fillId="39" borderId="0" applyAlignment="1">
      <alignment vertical="center"/>
    </xf>
    <xf numFmtId="0" fontId="27" fillId="17" borderId="0" applyAlignment="1">
      <alignment vertical="center"/>
    </xf>
    <xf numFmtId="0" fontId="29" fillId="37" borderId="0" applyAlignment="1">
      <alignment vertical="center"/>
    </xf>
    <xf numFmtId="0" fontId="27" fillId="3" borderId="0" applyAlignment="1">
      <alignment vertical="center"/>
    </xf>
    <xf numFmtId="0" fontId="27" fillId="30" borderId="0" applyAlignment="1">
      <alignment vertical="center"/>
    </xf>
    <xf numFmtId="0" fontId="29" fillId="7" borderId="0" applyAlignment="1">
      <alignment vertical="center"/>
    </xf>
    <xf numFmtId="0" fontId="27" fillId="6" borderId="0" applyAlignment="1">
      <alignment vertical="center"/>
    </xf>
    <xf numFmtId="0" fontId="29" fillId="24" borderId="0" applyAlignment="1">
      <alignment vertical="center"/>
    </xf>
    <xf numFmtId="0" fontId="29" fillId="19" borderId="0" applyAlignment="1">
      <alignment vertical="center"/>
    </xf>
    <xf numFmtId="0" fontId="27" fillId="18" borderId="0" applyAlignment="1">
      <alignment vertical="center"/>
    </xf>
    <xf numFmtId="0" fontId="29" fillId="11" borderId="0" applyAlignment="1">
      <alignment vertical="center"/>
    </xf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1" applyAlignment="1" pivotButton="0" quotePrefix="0" xfId="35">
      <alignment horizontal="center" vertical="center" textRotation="255" shrinkToFit="1"/>
    </xf>
    <xf numFmtId="0" fontId="2" fillId="0" borderId="1" applyAlignment="1" pivotButton="0" quotePrefix="0" xfId="16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164" fontId="1" fillId="0" borderId="1" applyAlignment="1" pivotButton="0" quotePrefix="0" xfId="0">
      <alignment horizontal="center" vertical="center"/>
    </xf>
    <xf numFmtId="165" fontId="1" fillId="2" borderId="1" applyAlignment="1" pivotButton="0" quotePrefix="0" xfId="0">
      <alignment horizontal="center"/>
    </xf>
    <xf numFmtId="0" fontId="0" fillId="0" borderId="2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 shrinkToFit="1"/>
    </xf>
    <xf numFmtId="166" fontId="5" fillId="0" borderId="0" applyAlignment="1" pivotButton="0" quotePrefix="0" xfId="0">
      <alignment horizontal="center" vertical="center" shrinkToFit="1"/>
    </xf>
    <xf numFmtId="166" fontId="4" fillId="0" borderId="0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6" fillId="6" borderId="1" applyAlignment="1" pivotButton="0" quotePrefix="0" xfId="16">
      <alignment horizontal="center" vertical="center" shrinkToFit="1"/>
    </xf>
    <xf numFmtId="164" fontId="6" fillId="6" borderId="1" applyAlignment="1" pivotButton="0" quotePrefix="0" xfId="16">
      <alignment horizontal="center" vertical="center" shrinkToFit="1"/>
    </xf>
    <xf numFmtId="164" fontId="6" fillId="6" borderId="1" applyAlignment="1" pivotButton="0" quotePrefix="0" xfId="16">
      <alignment horizontal="center" vertical="center" wrapText="1" shrinkToFit="1"/>
    </xf>
    <xf numFmtId="0" fontId="1" fillId="0" borderId="1" applyAlignment="1" pivotButton="0" quotePrefix="0" xfId="0">
      <alignment horizontal="center" vertical="center" wrapText="1" shrinkToFit="1"/>
    </xf>
    <xf numFmtId="164" fontId="1" fillId="0" borderId="1" applyAlignment="1" pivotButton="0" quotePrefix="0" xfId="0">
      <alignment horizontal="center" vertical="center"/>
    </xf>
    <xf numFmtId="164" fontId="2" fillId="0" borderId="1" applyAlignment="1" pivotButton="0" quotePrefix="0" xfId="16">
      <alignment horizontal="center" vertical="center" shrinkToFit="1"/>
    </xf>
    <xf numFmtId="164" fontId="3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2" fillId="0" borderId="1" applyAlignment="1" pivotButton="0" quotePrefix="0" xfId="35">
      <alignment horizontal="center" vertical="center" textRotation="255" wrapText="1" shrinkToFit="1"/>
    </xf>
    <xf numFmtId="164" fontId="6" fillId="7" borderId="1" applyAlignment="1" pivotButton="0" quotePrefix="0" xfId="16">
      <alignment horizontal="center" vertical="center" shrinkToFit="1"/>
    </xf>
    <xf numFmtId="164" fontId="6" fillId="8" borderId="1" applyAlignment="1" pivotButton="0" quotePrefix="0" xfId="16">
      <alignment horizontal="center" vertical="center" wrapText="1" shrinkToFit="1"/>
    </xf>
    <xf numFmtId="164" fontId="1" fillId="0" borderId="1" applyAlignment="1" pivotButton="0" quotePrefix="0" xfId="0">
      <alignment horizontal="center" vertical="center" wrapText="1"/>
    </xf>
    <xf numFmtId="164" fontId="6" fillId="9" borderId="1" applyAlignment="1" pivotButton="0" quotePrefix="0" xfId="16">
      <alignment horizontal="center" vertical="center" wrapText="1" shrinkToFit="1"/>
    </xf>
    <xf numFmtId="164" fontId="6" fillId="10" borderId="1" applyAlignment="1" pivotButton="0" quotePrefix="0" xfId="16">
      <alignment horizontal="center" vertical="center" shrinkToFit="1"/>
    </xf>
    <xf numFmtId="164" fontId="1" fillId="2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4" fontId="9" fillId="11" borderId="1" applyAlignment="1" pivotButton="0" quotePrefix="0" xfId="16">
      <alignment horizontal="center" vertical="center" shrinkToFit="1"/>
    </xf>
    <xf numFmtId="164" fontId="1" fillId="0" borderId="1" applyAlignment="1" pivotButton="0" quotePrefix="0" xfId="0">
      <alignment horizontal="center" vertical="center" wrapText="1" shrinkToFit="1"/>
    </xf>
    <xf numFmtId="164" fontId="6" fillId="12" borderId="1" applyAlignment="1" pivotButton="0" quotePrefix="0" xfId="16">
      <alignment horizontal="center" vertical="center" wrapText="1" shrinkToFit="1"/>
    </xf>
    <xf numFmtId="164" fontId="1" fillId="3" borderId="1" applyAlignment="1" pivotButton="0" quotePrefix="0" xfId="0">
      <alignment horizontal="center" vertical="center"/>
    </xf>
    <xf numFmtId="0" fontId="1" fillId="13" borderId="1" applyAlignment="1" pivotButton="0" quotePrefix="0" xfId="0">
      <alignment vertical="center" shrinkToFit="1"/>
    </xf>
    <xf numFmtId="0" fontId="2" fillId="13" borderId="1" applyAlignment="1" pivotButton="0" quotePrefix="0" xfId="16">
      <alignment horizontal="center" vertical="center" shrinkToFit="1"/>
    </xf>
    <xf numFmtId="164" fontId="1" fillId="4" borderId="1" applyAlignment="1" pivotButton="0" quotePrefix="0" xfId="0">
      <alignment horizontal="center" vertical="center"/>
    </xf>
    <xf numFmtId="0" fontId="1" fillId="13" borderId="1" applyAlignment="1" pivotButton="0" quotePrefix="0" xfId="0">
      <alignment horizontal="center" vertical="center"/>
    </xf>
    <xf numFmtId="1" fontId="2" fillId="13" borderId="1" applyAlignment="1" pivotButton="0" quotePrefix="0" xfId="16">
      <alignment horizontal="center" vertical="center" shrinkToFit="1"/>
    </xf>
    <xf numFmtId="0" fontId="1" fillId="13" borderId="4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/>
    </xf>
    <xf numFmtId="0" fontId="1" fillId="13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1" fillId="13" borderId="1" applyAlignment="1" pivotButton="0" quotePrefix="0" xfId="0">
      <alignment horizontal="center"/>
    </xf>
    <xf numFmtId="0" fontId="0" fillId="0" borderId="5" pivotButton="0" quotePrefix="0" xfId="0"/>
    <xf numFmtId="0" fontId="0" fillId="0" borderId="4" pivotButton="0" quotePrefix="0" xfId="0"/>
    <xf numFmtId="2" fontId="2" fillId="13" borderId="1" applyAlignment="1" pivotButton="0" quotePrefix="0" xfId="16">
      <alignment horizontal="center" vertical="center" shrinkToFit="1"/>
    </xf>
    <xf numFmtId="0" fontId="3" fillId="13" borderId="1" applyAlignment="1" pivotButton="0" quotePrefix="0" xfId="0">
      <alignment horizontal="center"/>
    </xf>
    <xf numFmtId="1" fontId="4" fillId="0" borderId="1" applyAlignment="1" pivotButton="0" quotePrefix="0" xfId="0">
      <alignment horizontal="center" vertical="center" shrinkToFit="1"/>
    </xf>
    <xf numFmtId="1" fontId="10" fillId="0" borderId="1" applyAlignment="1" pivotButton="0" quotePrefix="0" xfId="0">
      <alignment vertical="center" shrinkToFit="1"/>
    </xf>
    <xf numFmtId="1" fontId="10" fillId="0" borderId="1" applyAlignment="1" pivotButton="0" quotePrefix="0" xfId="0">
      <alignment horizontal="center" vertical="center" shrinkToFit="1"/>
    </xf>
    <xf numFmtId="1" fontId="4" fillId="0" borderId="1" applyAlignment="1" pivotButton="0" quotePrefix="0" xfId="16">
      <alignment horizontal="center" shrinkToFit="1"/>
    </xf>
    <xf numFmtId="1" fontId="10" fillId="0" borderId="1" applyAlignment="1" pivotButton="0" quotePrefix="0" xfId="16">
      <alignment horizontal="center" shrinkToFit="1"/>
    </xf>
    <xf numFmtId="1" fontId="11" fillId="0" borderId="1" applyAlignment="1" pivotButton="0" quotePrefix="0" xfId="0">
      <alignment horizontal="center" vertical="center" shrinkToFit="1"/>
    </xf>
    <xf numFmtId="1" fontId="10" fillId="0" borderId="1" applyAlignment="1" pivotButton="0" quotePrefix="0" xfId="35">
      <alignment horizontal="center" vertical="center"/>
    </xf>
    <xf numFmtId="1" fontId="4" fillId="0" borderId="1" applyAlignment="1" pivotButton="0" quotePrefix="0" xfId="35">
      <alignment horizontal="center" vertical="center"/>
    </xf>
    <xf numFmtId="166" fontId="5" fillId="0" borderId="1" applyAlignment="1" pivotButton="0" quotePrefix="0" xfId="0">
      <alignment horizontal="center" vertical="center" shrinkToFit="1"/>
    </xf>
    <xf numFmtId="166" fontId="4" fillId="0" borderId="6" applyAlignment="1" pivotButton="0" quotePrefix="0" xfId="0">
      <alignment horizontal="center" vertical="center" shrinkToFit="1"/>
    </xf>
    <xf numFmtId="166" fontId="5" fillId="0" borderId="1" applyAlignment="1" pivotButton="0" quotePrefix="0" xfId="0">
      <alignment vertical="center" shrinkToFit="1"/>
    </xf>
    <xf numFmtId="166" fontId="5" fillId="0" borderId="3" applyAlignment="1" pivotButton="0" quotePrefix="0" xfId="0">
      <alignment vertical="center" shrinkToFit="1"/>
    </xf>
    <xf numFmtId="49" fontId="12" fillId="0" borderId="1" applyAlignment="1" pivotButton="0" quotePrefix="0" xfId="0">
      <alignment horizontal="center"/>
    </xf>
    <xf numFmtId="166" fontId="5" fillId="0" borderId="1" applyAlignment="1" pivotButton="0" quotePrefix="0" xfId="35">
      <alignment horizontal="center" vertical="center"/>
    </xf>
    <xf numFmtId="1" fontId="2" fillId="0" borderId="1" applyAlignment="1" pivotButton="0" quotePrefix="0" xfId="16">
      <alignment horizontal="center" vertical="center" shrinkToFit="1"/>
    </xf>
    <xf numFmtId="2" fontId="2" fillId="0" borderId="1" applyAlignment="1" pivotButton="0" quotePrefix="0" xfId="16">
      <alignment horizontal="center" vertical="center" shrinkToFi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16">
      <alignment horizontal="center" vertical="center" shrinkToFit="1"/>
    </xf>
    <xf numFmtId="0" fontId="6" fillId="13" borderId="4" applyAlignment="1" pivotButton="0" quotePrefix="0" xfId="16">
      <alignment horizontal="center" vertical="center" shrinkToFit="1"/>
    </xf>
    <xf numFmtId="0" fontId="1" fillId="0" borderId="4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1" fontId="4" fillId="0" borderId="1" applyAlignment="1" pivotButton="0" quotePrefix="0" xfId="0">
      <alignment horizontal="center" wrapText="1"/>
    </xf>
    <xf numFmtId="1" fontId="4" fillId="0" borderId="1" applyAlignment="1" pivotButton="0" quotePrefix="0" xfId="27">
      <alignment horizontal="center" vertical="center" shrinkToFit="1"/>
    </xf>
    <xf numFmtId="1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shrinkToFit="1"/>
    </xf>
    <xf numFmtId="166" fontId="5" fillId="0" borderId="1" applyAlignment="1" pivotButton="0" quotePrefix="0" xfId="27">
      <alignment horizontal="center" vertical="center" shrinkToFit="1"/>
    </xf>
    <xf numFmtId="166" fontId="5" fillId="0" borderId="1" applyAlignment="1" pivotButton="0" quotePrefix="0" xfId="0">
      <alignment horizontal="center" vertical="center" wrapText="1"/>
    </xf>
    <xf numFmtId="166" fontId="5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4" fontId="8" fillId="5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/>
    </xf>
    <xf numFmtId="1" fontId="14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 shrinkToFit="1"/>
    </xf>
    <xf numFmtId="1" fontId="16" fillId="0" borderId="1" applyAlignment="1" pivotButton="0" quotePrefix="0" xfId="0">
      <alignment horizontal="center" vertical="center"/>
    </xf>
    <xf numFmtId="1" fontId="17" fillId="0" borderId="1" applyAlignment="1" pivotButton="0" quotePrefix="0" xfId="0">
      <alignment horizontal="center" vertical="center" wrapText="1"/>
    </xf>
    <xf numFmtId="1" fontId="18" fillId="0" borderId="1" applyAlignment="1" pivotButton="0" quotePrefix="0" xfId="0">
      <alignment horizontal="center" vertical="center"/>
    </xf>
    <xf numFmtId="1" fontId="18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168" fontId="20" fillId="0" borderId="1" applyAlignment="1" pivotButton="0" quotePrefix="0" xfId="0">
      <alignment horizontal="center" vertical="center" wrapText="1"/>
    </xf>
    <xf numFmtId="166" fontId="21" fillId="0" borderId="1" applyAlignment="1" pivotButton="0" quotePrefix="0" xfId="0">
      <alignment horizontal="center" vertical="center" wrapText="1"/>
    </xf>
    <xf numFmtId="166" fontId="22" fillId="0" borderId="1" applyAlignment="1" pivotButton="0" quotePrefix="0" xfId="0">
      <alignment horizontal="center" vertical="center" wrapText="1"/>
    </xf>
    <xf numFmtId="166" fontId="4" fillId="0" borderId="1" applyAlignment="1" pivotButton="0" quotePrefix="0" xfId="0">
      <alignment horizontal="center" vertical="center" shrinkToFit="1"/>
    </xf>
    <xf numFmtId="164" fontId="1" fillId="0" borderId="1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 shrinkToFit="1"/>
    </xf>
    <xf numFmtId="166" fontId="4" fillId="0" borderId="0" applyAlignment="1" pivotButton="0" quotePrefix="0" xfId="0">
      <alignment horizontal="center" vertical="center" shrinkToFit="1"/>
    </xf>
    <xf numFmtId="164" fontId="6" fillId="6" borderId="1" applyAlignment="1" pivotButton="0" quotePrefix="0" xfId="16">
      <alignment horizontal="center" vertical="center" shrinkToFit="1"/>
    </xf>
    <xf numFmtId="164" fontId="6" fillId="6" borderId="1" applyAlignment="1" pivotButton="0" quotePrefix="0" xfId="16">
      <alignment horizontal="center" vertical="center" wrapText="1" shrinkToFit="1"/>
    </xf>
    <xf numFmtId="164" fontId="6" fillId="7" borderId="1" applyAlignment="1" pivotButton="0" quotePrefix="0" xfId="16">
      <alignment horizontal="center" vertical="center" shrinkToFit="1"/>
    </xf>
    <xf numFmtId="164" fontId="6" fillId="8" borderId="1" applyAlignment="1" pivotButton="0" quotePrefix="0" xfId="16">
      <alignment horizontal="center" vertical="center" wrapText="1" shrinkToFit="1"/>
    </xf>
    <xf numFmtId="164" fontId="1" fillId="0" borderId="1" applyAlignment="1" pivotButton="0" quotePrefix="0" xfId="0">
      <alignment horizontal="center" vertical="center" wrapText="1"/>
    </xf>
    <xf numFmtId="164" fontId="6" fillId="9" borderId="1" applyAlignment="1" pivotButton="0" quotePrefix="0" xfId="16">
      <alignment horizontal="center" vertical="center" wrapText="1" shrinkToFit="1"/>
    </xf>
    <xf numFmtId="164" fontId="6" fillId="10" borderId="1" applyAlignment="1" pivotButton="0" quotePrefix="0" xfId="16">
      <alignment horizontal="center" vertical="center" shrinkToFit="1"/>
    </xf>
    <xf numFmtId="164" fontId="9" fillId="11" borderId="1" applyAlignment="1" pivotButton="0" quotePrefix="0" xfId="16">
      <alignment horizontal="center" vertical="center" shrinkToFit="1"/>
    </xf>
    <xf numFmtId="164" fontId="1" fillId="0" borderId="1" applyAlignment="1" pivotButton="0" quotePrefix="0" xfId="0">
      <alignment horizontal="center" vertical="center" wrapText="1" shrinkToFit="1"/>
    </xf>
    <xf numFmtId="164" fontId="6" fillId="12" borderId="1" applyAlignment="1" pivotButton="0" quotePrefix="0" xfId="16">
      <alignment horizontal="center" vertical="center" wrapText="1" shrinkToFit="1"/>
    </xf>
    <xf numFmtId="166" fontId="5" fillId="0" borderId="1" applyAlignment="1" pivotButton="0" quotePrefix="0" xfId="0">
      <alignment horizontal="center" vertical="center" shrinkToFit="1"/>
    </xf>
    <xf numFmtId="166" fontId="4" fillId="0" borderId="6" applyAlignment="1" pivotButton="0" quotePrefix="0" xfId="0">
      <alignment horizontal="center" vertical="center" shrinkToFit="1"/>
    </xf>
    <xf numFmtId="164" fontId="1" fillId="2" borderId="1" applyAlignment="1" pivotButton="0" quotePrefix="0" xfId="0">
      <alignment horizontal="center" vertical="center"/>
    </xf>
    <xf numFmtId="164" fontId="1" fillId="3" borderId="1" applyAlignment="1" pivotButton="0" quotePrefix="0" xfId="0">
      <alignment horizontal="center" vertical="center"/>
    </xf>
    <xf numFmtId="166" fontId="5" fillId="0" borderId="1" applyAlignment="1" pivotButton="0" quotePrefix="0" xfId="0">
      <alignment vertical="center" shrinkToFit="1"/>
    </xf>
    <xf numFmtId="166" fontId="5" fillId="0" borderId="3" applyAlignment="1" pivotButton="0" quotePrefix="0" xfId="0">
      <alignment vertical="center" shrinkToFit="1"/>
    </xf>
    <xf numFmtId="164" fontId="2" fillId="0" borderId="1" applyAlignment="1" pivotButton="0" quotePrefix="0" xfId="16">
      <alignment horizontal="center" vertical="center" shrinkToFit="1"/>
    </xf>
    <xf numFmtId="165" fontId="1" fillId="0" borderId="0" applyAlignment="1" pivotButton="0" quotePrefix="0" xfId="0">
      <alignment horizontal="center"/>
    </xf>
    <xf numFmtId="164" fontId="3" fillId="0" borderId="1" applyAlignment="1" pivotButton="0" quotePrefix="0" xfId="0">
      <alignment horizontal="center" vertical="center"/>
    </xf>
    <xf numFmtId="164" fontId="1" fillId="4" borderId="1" applyAlignment="1" pivotButton="0" quotePrefix="0" xfId="0">
      <alignment horizontal="center" vertical="center"/>
    </xf>
    <xf numFmtId="166" fontId="5" fillId="0" borderId="1" applyAlignment="1" pivotButton="0" quotePrefix="0" xfId="35">
      <alignment horizontal="center" vertical="center"/>
    </xf>
    <xf numFmtId="164" fontId="8" fillId="0" borderId="1" applyAlignment="1" pivotButton="0" quotePrefix="0" xfId="0">
      <alignment horizontal="center" vertical="center"/>
    </xf>
    <xf numFmtId="166" fontId="5" fillId="0" borderId="1" applyAlignment="1" pivotButton="0" quotePrefix="0" xfId="27">
      <alignment horizontal="center" vertical="center" shrinkToFit="1"/>
    </xf>
    <xf numFmtId="166" fontId="5" fillId="0" borderId="1" applyAlignment="1" pivotButton="0" quotePrefix="0" xfId="0">
      <alignment horizontal="center" vertical="center" wrapText="1"/>
    </xf>
    <xf numFmtId="164" fontId="1" fillId="2" borderId="0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166" fontId="5" fillId="0" borderId="1" applyAlignment="1" pivotButton="0" quotePrefix="0" xfId="0">
      <alignment horizontal="center" vertical="center"/>
    </xf>
    <xf numFmtId="166" fontId="19" fillId="0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/>
    </xf>
    <xf numFmtId="164" fontId="8" fillId="5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20" fillId="0" borderId="1" applyAlignment="1" pivotButton="0" quotePrefix="0" xfId="0">
      <alignment horizontal="center" vertical="center" wrapText="1"/>
    </xf>
    <xf numFmtId="166" fontId="21" fillId="0" borderId="1" applyAlignment="1" pivotButton="0" quotePrefix="0" xfId="0">
      <alignment horizontal="center" vertical="center" wrapText="1"/>
    </xf>
    <xf numFmtId="166" fontId="22" fillId="0" borderId="1" applyAlignment="1" pivotButton="0" quotePrefix="0" xfId="0">
      <alignment horizontal="center" vertical="center" wrapText="1"/>
    </xf>
    <xf numFmtId="166" fontId="4" fillId="0" borderId="1" applyAlignment="1" pivotButton="0" quotePrefix="0" xfId="0">
      <alignment horizontal="center" vertical="center" shrinkToFit="1"/>
    </xf>
    <xf numFmtId="165" fontId="1" fillId="2" borderId="1" applyAlignment="1" pivotButton="0" quotePrefix="0" xfId="0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Normal 2 4" xfId="27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qq237</author>
    <author>qz154</author>
  </authors>
  <commentList>
    <comment ref="P5" authorId="0" shapeId="0">
      <text>
        <t>qq237:
评级bonus 50
前堂月薪bonus100</t>
      </text>
    </comment>
    <comment ref="P6" authorId="1" shapeId="0">
      <text>
        <t>qz154:
翻台率
评级</t>
      </text>
    </comment>
    <comment ref="P14" authorId="1" shapeId="0">
      <text>
        <t>qz154:
前堂月薪bonus100</t>
      </text>
    </comment>
    <comment ref="P18" authorId="0" shapeId="0">
      <text>
        <t>qq237:
工龄工资48
培训师评级 125
前堂月薪bonus100</t>
      </text>
    </comment>
    <comment ref="P25" authorId="0" shapeId="0">
      <text>
        <t xml:space="preserve">qq237:
工龄工资48
红卡评级125
门店评级50
前堂月薪bonus100
</t>
      </text>
    </comment>
    <comment ref="P29" authorId="0" shapeId="0">
      <text>
        <t>qq237:
门店评级50
蓝卡评级125
前堂月薪bonus100</t>
      </text>
    </comment>
    <comment ref="P36" authorId="1" shapeId="0">
      <text>
        <t>qz154:
前堂月薪bonus100</t>
      </text>
    </comment>
    <comment ref="P46" authorId="1" shapeId="0">
      <text>
        <t>qz154:
前堂月薪bonus100</t>
      </text>
    </comment>
    <comment ref="P54" authorId="1" shapeId="0">
      <text>
        <t>qz154:
补货bonus100
前堂月薪bonus100</t>
      </text>
    </comment>
    <comment ref="P55" authorId="1" shapeId="0">
      <text>
        <t>qz154:
质检员基础bonus 250
质检员评级 125</t>
      </text>
    </comment>
    <comment ref="P56" authorId="0" shapeId="0">
      <text>
        <t xml:space="preserve">qq237:
外卖bouns578.75
</t>
      </text>
    </comment>
    <comment ref="P57" authorId="0" shapeId="0">
      <text>
        <t>qq237:
外卖bouns 867.96
前堂月薪bonus 100</t>
      </text>
    </comment>
    <comment ref="P64" authorId="1" shapeId="0">
      <text>
        <t>qz154:
管理打卡bonus100</t>
      </text>
    </comment>
    <comment ref="P67" authorId="1" shapeId="0">
      <text>
        <t>qz154:
翻台bonus250</t>
      </text>
    </comment>
    <comment ref="P82" authorId="0" shapeId="0">
      <text>
        <t>qq237:
基础bouns</t>
      </text>
    </comment>
    <comment ref="P127" authorId="1" shapeId="0">
      <text>
        <t xml:space="preserve">qz154:
库管评级300
翻台率达标250
协助二店bonus300
</t>
      </text>
    </comment>
    <comment ref="S130" authorId="1" shapeId="0">
      <text>
        <t xml:space="preserve">qz154:
</t>
      </text>
    </comment>
    <comment ref="P133" authorId="0" shapeId="0">
      <text>
        <t>qq237:
桌数bonus 1300
工龄工资：14*8
翻台bonus250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P1015"/>
  <sheetViews>
    <sheetView tabSelected="1" zoomScale="70" zoomScaleNormal="70" workbookViewId="0">
      <pane xSplit="4" ySplit="1" topLeftCell="E96" activePane="bottomRight" state="frozen"/>
      <selection activeCell="A1" sqref="A1"/>
      <selection pane="topRight" activeCell="A1" sqref="A1"/>
      <selection pane="bottomLeft" activeCell="A1" sqref="A1"/>
      <selection pane="bottomRight" activeCell="M110" sqref="M110"/>
    </sheetView>
  </sheetViews>
  <sheetFormatPr baseColWidth="8" defaultColWidth="9" defaultRowHeight="23.25"/>
  <cols>
    <col width="9.06666666666667" customWidth="1" style="1" min="1" max="1"/>
    <col width="9.133333333333329" customWidth="1" style="16" min="2" max="2"/>
    <col width="17.6095238095238" customWidth="1" style="16" min="3" max="3"/>
    <col width="25.9714285714286" customWidth="1" style="16" min="4" max="4"/>
    <col width="14.0380952380952" customWidth="1" style="109" min="5" max="5"/>
    <col hidden="1" width="13.1619047619048" customWidth="1" style="110" min="6" max="6"/>
    <col hidden="1" width="9.97142857142857" customWidth="1" style="110" min="7" max="7"/>
    <col hidden="1" width="10.6190476190476" customWidth="1" style="110" min="8" max="8"/>
    <col hidden="1" width="7.45714285714286" customWidth="1" style="110" min="9" max="9"/>
    <col hidden="1" width="5.93333333333333" customWidth="1" style="110" min="10" max="10"/>
    <col width="9.97142857142857" customWidth="1" style="110" min="11" max="12"/>
    <col width="9.87619047619048" customWidth="1" style="109" min="13" max="13"/>
    <col width="11.5904761904762" customWidth="1" style="111" min="14" max="14"/>
    <col width="11.6095238095238" customWidth="1" style="110" min="15" max="15"/>
    <col width="12.3333333333333" customWidth="1" style="110" min="16" max="16"/>
    <col width="11.4095238095238" customWidth="1" style="110" min="17" max="17"/>
    <col width="13.5809523809524" customWidth="1" style="110" min="18" max="18"/>
    <col width="20.2" customWidth="1" style="110" min="19" max="19"/>
    <col width="19.6666666666667" customWidth="1" style="110" min="20" max="20"/>
    <col width="19.6095238095238" customWidth="1" style="110" min="21" max="21"/>
    <col width="19.6666666666667" customWidth="1" style="110" min="22" max="22"/>
    <col width="17.8380952380952" customWidth="1" style="110" min="23" max="23"/>
    <col width="9.133333333333329" customWidth="1" style="1" min="24" max="24"/>
    <col width="18.5904761904762" customWidth="1" style="1" min="25" max="26"/>
    <col width="12.6571428571429" customWidth="1" style="1" min="27" max="32"/>
    <col width="9.06666666666667" customWidth="1" style="1" min="33" max="33"/>
    <col width="14.0666666666667" customWidth="1" style="1" min="34" max="36"/>
    <col width="9.06666666666667" customWidth="1" style="1" min="37" max="37"/>
    <col width="15.7142857142857" customWidth="1" style="1" min="38" max="38"/>
    <col width="9.06666666666667" customWidth="1" style="1" min="39" max="39"/>
    <col width="35.0666666666667" customWidth="1" style="19" min="40" max="40"/>
    <col width="47.2761904761905" customWidth="1" style="112" min="41" max="41"/>
    <col width="26.0285714285714" customWidth="1" style="113" min="42" max="42"/>
    <col width="9.06666666666667" customWidth="1" style="1" min="43" max="16310"/>
    <col width="9" customWidth="1" style="1" min="16311" max="16316"/>
    <col width="9.06666666666667" customWidth="1" style="1" min="16317" max="16317"/>
    <col width="9" customWidth="1" style="1" min="16318" max="16384"/>
  </cols>
  <sheetData>
    <row r="1" ht="60" customHeight="1">
      <c r="A1" s="22" t="n"/>
      <c r="B1" s="23" t="inlineStr">
        <is>
          <t>Employee ID</t>
        </is>
      </c>
      <c r="C1" s="23" t="inlineStr">
        <is>
          <t>姓名</t>
        </is>
      </c>
      <c r="D1" s="23" t="inlineStr">
        <is>
          <t>姓名</t>
        </is>
      </c>
      <c r="E1" s="109" t="inlineStr">
        <is>
          <t>Total hours</t>
        </is>
      </c>
      <c r="F1" s="114" t="inlineStr">
        <is>
          <t>Regular Time</t>
        </is>
      </c>
      <c r="G1" s="115" t="inlineStr">
        <is>
          <t>Stat 
worked time</t>
        </is>
      </c>
      <c r="H1" s="115" t="inlineStr">
        <is>
          <t>stat
holiday</t>
        </is>
      </c>
      <c r="I1" s="114" t="inlineStr">
        <is>
          <t>Over time</t>
        </is>
      </c>
      <c r="J1" s="114" t="inlineStr">
        <is>
          <t>DT</t>
        </is>
      </c>
      <c r="K1" s="116" t="inlineStr">
        <is>
          <t>计件</t>
        </is>
      </c>
      <c r="L1" s="117" t="inlineStr">
        <is>
          <t>爬虫获取工资</t>
        </is>
      </c>
      <c r="M1" s="118" t="inlineStr">
        <is>
          <t>基本工资
+holiday
+statwk
+OT</t>
        </is>
      </c>
      <c r="N1" s="115" t="inlineStr">
        <is>
          <t>换算为Bonus
的OT工资</t>
        </is>
      </c>
      <c r="O1" s="119" t="inlineStr">
        <is>
          <t>对比OT计件后应给bonus</t>
        </is>
      </c>
      <c r="P1" s="120" t="inlineStr">
        <is>
          <t>Bonus</t>
        </is>
      </c>
      <c r="Q1" s="121" t="inlineStr">
        <is>
          <t>Tips</t>
        </is>
      </c>
      <c r="R1" s="122" t="inlineStr">
        <is>
          <t>平均每小时工资</t>
        </is>
      </c>
      <c r="S1" s="115" t="inlineStr">
        <is>
          <t>不包括小费总工资
(基本工资+Holiday+
statwk+bonus)</t>
        </is>
      </c>
      <c r="T1" s="115" t="inlineStr">
        <is>
          <t>包括小费总工资
(基本工资+Holiday+
statwk+bonus+tip)</t>
        </is>
      </c>
      <c r="U1" s="123" t="inlineStr">
        <is>
          <t>上期
不包括小费总工资</t>
        </is>
      </c>
      <c r="V1" s="123" t="inlineStr">
        <is>
          <t>上期
包括小费总工资</t>
        </is>
      </c>
      <c r="W1" s="122" t="inlineStr">
        <is>
          <t>加小费工资
和上期对比</t>
        </is>
      </c>
      <c r="AN1" s="59" t="n"/>
      <c r="AO1" s="124" t="n"/>
      <c r="AP1" s="125" t="n"/>
    </row>
    <row r="2" ht="28.5" customHeight="1">
      <c r="A2" s="26" t="inlineStr">
        <is>
          <t>管理
及
后勤</t>
        </is>
      </c>
      <c r="B2" s="5" t="n">
        <v>900001</v>
      </c>
      <c r="C2" s="5" t="inlineStr">
        <is>
          <t>Jay</t>
        </is>
      </c>
      <c r="D2" s="6" t="inlineStr">
        <is>
          <t xml:space="preserve">Chou, Jung-Chieh 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26" t="n">
        <v>5250</v>
      </c>
      <c r="N2" s="109" t="n"/>
      <c r="O2" s="109" t="n"/>
      <c r="P2" s="109" t="n"/>
      <c r="Q2" s="127">
        <f>_xlfn.IFNA(VLOOKUP(B2,AN:AP,3,FALSE),0)</f>
        <v/>
      </c>
      <c r="R2" s="127">
        <f>IFERROR(T2/E2,0)</f>
        <v/>
      </c>
      <c r="S2" s="127">
        <f>SUM(M2,P2)</f>
        <v/>
      </c>
      <c r="T2" s="127">
        <f>_xlfn.IFNA(S2+Q2,0+S2)</f>
        <v/>
      </c>
      <c r="U2" s="127" t="n">
        <v>5250</v>
      </c>
      <c r="V2" s="127" t="n">
        <v>5250</v>
      </c>
      <c r="W2" s="127">
        <f>T2-V2</f>
        <v/>
      </c>
      <c r="AN2" s="60" t="n"/>
      <c r="AO2" s="128" t="n"/>
      <c r="AP2" s="125" t="n"/>
    </row>
    <row r="3" ht="26.25" customHeight="1">
      <c r="A3" s="9" t="n"/>
      <c r="B3" s="5" t="n"/>
      <c r="C3" s="5" t="n"/>
      <c r="D3" s="6" t="n"/>
      <c r="E3" s="109" t="n"/>
      <c r="F3" s="109" t="n"/>
      <c r="G3" s="109" t="n"/>
      <c r="H3" s="109" t="n"/>
      <c r="I3" s="109" t="n"/>
      <c r="J3" s="109" t="n"/>
      <c r="K3" s="109" t="n"/>
      <c r="L3" s="109" t="n"/>
      <c r="N3" s="109" t="n"/>
      <c r="O3" s="109" t="n"/>
      <c r="P3" s="109" t="n"/>
      <c r="Q3" s="127">
        <f>_xlfn.IFNA(VLOOKUP(B3,AN:AP,3,FALSE),0)</f>
        <v/>
      </c>
      <c r="R3" s="127">
        <f>IFERROR(T3/E3,0)</f>
        <v/>
      </c>
      <c r="S3" s="127">
        <f>SUM(M3,P3)</f>
        <v/>
      </c>
      <c r="T3" s="127">
        <f>_xlfn.IFNA(S3+Q3,0+S3)</f>
        <v/>
      </c>
      <c r="U3" s="127" t="n">
        <v>0</v>
      </c>
      <c r="V3" s="127" t="n">
        <v>0</v>
      </c>
      <c r="W3" s="127">
        <f>T3-V3</f>
        <v/>
      </c>
      <c r="AN3" s="5" t="n"/>
      <c r="AO3" s="129" t="n"/>
      <c r="AP3" s="125" t="n"/>
    </row>
    <row r="4" ht="28.5" customHeight="1">
      <c r="A4" s="9" t="n"/>
      <c r="B4" s="5" t="n">
        <v>170</v>
      </c>
      <c r="C4" s="5" t="inlineStr">
        <is>
          <t>王泓铭</t>
        </is>
      </c>
      <c r="D4" s="5" t="inlineStr">
        <is>
          <t>Wang, Hongming</t>
        </is>
      </c>
      <c r="E4" s="109" t="n"/>
      <c r="F4" s="109" t="n"/>
      <c r="G4" s="109" t="n"/>
      <c r="H4" s="109" t="n"/>
      <c r="I4" s="109" t="n"/>
      <c r="J4" s="109" t="n"/>
      <c r="K4" s="109" t="n"/>
      <c r="L4" s="109" t="n"/>
      <c r="M4" s="126" t="n">
        <v>750</v>
      </c>
      <c r="N4" s="109" t="n"/>
      <c r="O4" s="109" t="n"/>
      <c r="P4" s="109" t="n"/>
      <c r="Q4" s="127">
        <f>_xlfn.IFNA(VLOOKUP(B4,AN:AP,3,FALSE),0)</f>
        <v/>
      </c>
      <c r="R4" s="127">
        <f>IFERROR(T4/E4,0)</f>
        <v/>
      </c>
      <c r="S4" s="127">
        <f>SUM(M4,P4)</f>
        <v/>
      </c>
      <c r="T4" s="127">
        <f>_xlfn.IFNA(S4+Q4,0+S4)</f>
        <v/>
      </c>
      <c r="U4" s="127" t="n">
        <v>753</v>
      </c>
      <c r="V4" s="127" t="n">
        <v>823</v>
      </c>
      <c r="W4" s="127">
        <f>T4-V4</f>
        <v/>
      </c>
      <c r="AN4" s="61" t="n"/>
      <c r="AO4" s="124" t="n"/>
      <c r="AP4" s="125" t="n"/>
    </row>
    <row r="5" ht="28.5" customHeight="1">
      <c r="A5" s="9" t="n"/>
      <c r="B5" s="5" t="n">
        <v>113</v>
      </c>
      <c r="C5" s="5" t="inlineStr">
        <is>
          <t>Mandy</t>
        </is>
      </c>
      <c r="D5" s="5" t="inlineStr">
        <is>
          <t>Zhu, Yue Fan</t>
        </is>
      </c>
      <c r="E5" s="109" t="n"/>
      <c r="F5" s="109" t="n"/>
      <c r="G5" s="109" t="n"/>
      <c r="H5" s="109" t="n"/>
      <c r="I5" s="109" t="n"/>
      <c r="J5" s="109" t="n"/>
      <c r="K5" s="109" t="n"/>
      <c r="L5" s="109" t="n"/>
      <c r="M5" s="126">
        <f>1750</f>
        <v/>
      </c>
      <c r="N5" s="109" t="n"/>
      <c r="O5" s="109" t="n"/>
      <c r="P5" s="109">
        <f>50+100</f>
        <v/>
      </c>
      <c r="Q5" s="127">
        <f>_xlfn.IFNA(VLOOKUP(B5,AN:AP,3,FALSE),0)</f>
        <v/>
      </c>
      <c r="R5" s="127">
        <f>IFERROR(T5/E5,0)</f>
        <v/>
      </c>
      <c r="S5" s="127">
        <f>SUM(M5,P5)</f>
        <v/>
      </c>
      <c r="T5" s="127">
        <f>_xlfn.IFNA(S5+Q5,0+S5)</f>
        <v/>
      </c>
      <c r="U5" s="127" t="n">
        <v>1800</v>
      </c>
      <c r="V5" s="127" t="n">
        <v>3918</v>
      </c>
      <c r="W5" s="127">
        <f>T5-V5</f>
        <v/>
      </c>
      <c r="AN5" s="61" t="n"/>
      <c r="AO5" s="124" t="n"/>
      <c r="AP5" s="125" t="n"/>
    </row>
    <row r="6" ht="28.5" customHeight="1">
      <c r="A6" s="9" t="n"/>
      <c r="B6" s="5" t="n">
        <v>900028</v>
      </c>
      <c r="C6" s="5" t="inlineStr">
        <is>
          <t>Eddy</t>
        </is>
      </c>
      <c r="D6" s="5" t="inlineStr">
        <is>
          <t xml:space="preserve">Li, Huixin </t>
        </is>
      </c>
      <c r="E6" s="109" t="n"/>
      <c r="F6" s="109" t="n"/>
      <c r="G6" s="109" t="n"/>
      <c r="H6" s="109" t="n"/>
      <c r="I6" s="109" t="n"/>
      <c r="J6" s="109" t="n"/>
      <c r="K6" s="109" t="n"/>
      <c r="L6" s="109" t="n"/>
      <c r="M6" s="126" t="n">
        <v>1750</v>
      </c>
      <c r="N6" s="109" t="n"/>
      <c r="O6" s="109" t="n"/>
      <c r="P6" s="109">
        <f>250+150</f>
        <v/>
      </c>
      <c r="Q6" s="127">
        <f>_xlfn.IFNA(VLOOKUP(B6,AN:AP,3,FALSE),0)</f>
        <v/>
      </c>
      <c r="R6" s="127">
        <f>IFERROR(T6/E6,0)</f>
        <v/>
      </c>
      <c r="S6" s="127">
        <f>SUM(M6,P6)</f>
        <v/>
      </c>
      <c r="T6" s="127">
        <f>_xlfn.IFNA(S6+Q6,0+S6)</f>
        <v/>
      </c>
      <c r="U6" s="127" t="n">
        <v>2150</v>
      </c>
      <c r="V6" s="127" t="n">
        <v>3909</v>
      </c>
      <c r="W6" s="127">
        <f>T6-V6</f>
        <v/>
      </c>
      <c r="AN6" s="61" t="n"/>
      <c r="AO6" s="124" t="n"/>
      <c r="AP6" s="125" t="n"/>
    </row>
    <row r="7" ht="28.5" customHeight="1">
      <c r="A7" s="9" t="n"/>
      <c r="B7" s="5" t="n"/>
      <c r="C7" s="130" t="n"/>
      <c r="D7" s="5" t="n"/>
      <c r="E7" s="109" t="n"/>
      <c r="F7" s="109" t="n"/>
      <c r="G7" s="109" t="n"/>
      <c r="H7" s="109" t="n"/>
      <c r="I7" s="109" t="n"/>
      <c r="J7" s="109" t="n"/>
      <c r="K7" s="109" t="n"/>
      <c r="L7" s="109" t="n"/>
      <c r="N7" s="109" t="n"/>
      <c r="O7" s="109" t="n"/>
      <c r="P7" s="109" t="n"/>
      <c r="Q7" s="127">
        <f>_xlfn.IFNA(VLOOKUP(B7,AN:AP,3,FALSE),0)</f>
        <v/>
      </c>
      <c r="R7" s="127">
        <f>IFERROR(T7/E7,0)</f>
        <v/>
      </c>
      <c r="S7" s="127">
        <f>SUM(M7,P7)</f>
        <v/>
      </c>
      <c r="T7" s="127">
        <f>_xlfn.IFNA(S7+Q7,0+S7)</f>
        <v/>
      </c>
      <c r="U7" s="127" t="n">
        <v>0</v>
      </c>
      <c r="V7" s="127" t="n">
        <v>0</v>
      </c>
      <c r="W7" s="127">
        <f>T7-V7</f>
        <v/>
      </c>
      <c r="Y7" s="131" t="n"/>
      <c r="AN7" s="61" t="n"/>
      <c r="AO7" s="124" t="n"/>
      <c r="AP7" s="125" t="n"/>
    </row>
    <row r="8" ht="28.5" customHeight="1">
      <c r="A8" s="9" t="n"/>
      <c r="B8" s="5" t="n"/>
      <c r="C8" s="5" t="n"/>
      <c r="D8" s="5" t="n"/>
      <c r="E8" s="109" t="n"/>
      <c r="F8" s="109" t="n"/>
      <c r="G8" s="109" t="n"/>
      <c r="H8" s="109" t="n"/>
      <c r="I8" s="109" t="n"/>
      <c r="J8" s="109" t="n"/>
      <c r="K8" s="109" t="n"/>
      <c r="L8" s="109" t="n"/>
      <c r="N8" s="109" t="n"/>
      <c r="O8" s="109" t="n"/>
      <c r="P8" s="109" t="n"/>
      <c r="Q8" s="127">
        <f>_xlfn.IFNA(VLOOKUP(B8,AN:AP,3,FALSE),0)</f>
        <v/>
      </c>
      <c r="R8" s="127">
        <f>IFERROR(T8/E8,0)</f>
        <v/>
      </c>
      <c r="S8" s="127">
        <f>SUM(M8,P8)</f>
        <v/>
      </c>
      <c r="T8" s="127">
        <f>_xlfn.IFNA(S8+Q8,0+S8)</f>
        <v/>
      </c>
      <c r="U8" s="127" t="n">
        <v>0</v>
      </c>
      <c r="V8" s="127" t="n">
        <v>0</v>
      </c>
      <c r="W8" s="127">
        <f>T8-V8</f>
        <v/>
      </c>
      <c r="AN8" s="61" t="n"/>
      <c r="AO8" s="124" t="n"/>
      <c r="AP8" s="125" t="n"/>
    </row>
    <row r="9" ht="28.5" customHeight="1">
      <c r="A9" s="9" t="n"/>
      <c r="B9" s="5" t="n"/>
      <c r="C9" s="5" t="n"/>
      <c r="D9" s="5" t="n"/>
      <c r="E9" s="109" t="n"/>
      <c r="F9" s="109" t="n"/>
      <c r="G9" s="109" t="n"/>
      <c r="H9" s="109" t="n"/>
      <c r="I9" s="109" t="n"/>
      <c r="J9" s="109" t="n"/>
      <c r="K9" s="109" t="n"/>
      <c r="L9" s="109" t="n"/>
      <c r="N9" s="109" t="n"/>
      <c r="O9" s="109" t="n"/>
      <c r="P9" s="109" t="n"/>
      <c r="Q9" s="127">
        <f>_xlfn.IFNA(VLOOKUP(B9,AN:AP,3,FALSE),0)</f>
        <v/>
      </c>
      <c r="R9" s="127">
        <f>IFERROR(T9/E9,0)</f>
        <v/>
      </c>
      <c r="S9" s="127">
        <f>SUM(M9,P9)</f>
        <v/>
      </c>
      <c r="T9" s="127">
        <f>_xlfn.IFNA(S9+Q9,0+S9)</f>
        <v/>
      </c>
      <c r="U9" s="127" t="n">
        <v>0</v>
      </c>
      <c r="V9" s="127" t="n">
        <v>0</v>
      </c>
      <c r="W9" s="127">
        <f>T9-V9</f>
        <v/>
      </c>
      <c r="AN9" s="61" t="n"/>
      <c r="AO9" s="124" t="n"/>
      <c r="AP9" s="125" t="n"/>
    </row>
    <row r="10" ht="28.5" customHeight="1">
      <c r="A10" s="9" t="n"/>
      <c r="B10" s="5" t="n"/>
      <c r="C10" s="5" t="n"/>
      <c r="D10" s="6" t="n"/>
      <c r="E10" s="109" t="n"/>
      <c r="F10" s="109" t="n"/>
      <c r="G10" s="109" t="n"/>
      <c r="H10" s="109" t="n"/>
      <c r="I10" s="109" t="n"/>
      <c r="J10" s="109" t="n"/>
      <c r="K10" s="109" t="n"/>
      <c r="L10" s="109" t="n"/>
      <c r="N10" s="109" t="n"/>
      <c r="O10" s="109" t="n"/>
      <c r="P10" s="109" t="n"/>
      <c r="Q10" s="127">
        <f>_xlfn.IFNA(VLOOKUP(B10,AN:AP,3,FALSE),0)</f>
        <v/>
      </c>
      <c r="R10" s="127">
        <f>IFERROR(T10/E10,0)</f>
        <v/>
      </c>
      <c r="S10" s="127">
        <f>SUM(M10,P10)</f>
        <v/>
      </c>
      <c r="T10" s="127">
        <f>_xlfn.IFNA(S10+Q10,0+S10)</f>
        <v/>
      </c>
      <c r="U10" s="127" t="n">
        <v>0</v>
      </c>
      <c r="V10" s="127" t="n">
        <v>0</v>
      </c>
      <c r="W10" s="127">
        <f>T10-V10</f>
        <v/>
      </c>
      <c r="AN10" s="61" t="n"/>
      <c r="AO10" s="124" t="n"/>
      <c r="AP10" s="125" t="n"/>
    </row>
    <row r="11" ht="27" customHeight="1">
      <c r="A11" s="12" t="n"/>
      <c r="B11" s="5" t="n"/>
      <c r="C11" s="5" t="n"/>
      <c r="D11" s="5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N11" s="109" t="n"/>
      <c r="O11" s="109" t="n"/>
      <c r="P11" s="109" t="n"/>
      <c r="Q11" s="127">
        <f>_xlfn.IFNA(VLOOKUP(B11,AN:AP,3,FALSE),0)</f>
        <v/>
      </c>
      <c r="R11" s="127">
        <f>IFERROR(T11/E11,0)</f>
        <v/>
      </c>
      <c r="S11" s="127">
        <f>SUM(M11,P11)</f>
        <v/>
      </c>
      <c r="T11" s="127">
        <f>_xlfn.IFNA(S11+Q11,0+S11)</f>
        <v/>
      </c>
      <c r="U11" s="127" t="n">
        <v>0</v>
      </c>
      <c r="V11" s="127" t="n">
        <v>0</v>
      </c>
      <c r="W11" s="127">
        <f>T11-V11</f>
        <v/>
      </c>
      <c r="AN11" s="62" t="n"/>
      <c r="AO11" s="124" t="n"/>
      <c r="AP11" s="125" t="n"/>
    </row>
    <row r="12" ht="28.5" customFormat="1" customHeight="1" s="1">
      <c r="A12" s="4" t="inlineStr">
        <is>
          <t>服务组</t>
        </is>
      </c>
      <c r="B12" s="10" t="n"/>
      <c r="C12" s="10" t="n"/>
      <c r="D12" s="10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27">
        <f>_xlfn.IFNA(VLOOKUP(B12,AN:AP,3,FALSE),0)</f>
        <v/>
      </c>
      <c r="R12" s="127">
        <f>IFERROR(T12/E12,0)</f>
        <v/>
      </c>
      <c r="S12" s="127">
        <f>SUM(M12,P12)</f>
        <v/>
      </c>
      <c r="T12" s="127">
        <f>_xlfn.IFNA(S12+Q12,0+S12)</f>
        <v/>
      </c>
      <c r="U12" s="109" t="n">
        <v>0</v>
      </c>
      <c r="V12" s="109" t="n">
        <v>0</v>
      </c>
      <c r="W12" s="127">
        <f>T12-V12</f>
        <v/>
      </c>
      <c r="X12" s="1" t="inlineStr">
        <is>
          <t>ADP ID</t>
        </is>
      </c>
      <c r="Z12" s="1" t="inlineStr">
        <is>
          <t>legal name</t>
        </is>
      </c>
      <c r="AN12" s="61" t="n"/>
      <c r="AO12" s="124" t="n"/>
      <c r="AP12" s="125" t="n"/>
    </row>
    <row r="13" ht="28.5" customFormat="1" customHeight="1" s="1">
      <c r="A13" s="9" t="n"/>
      <c r="B13" s="5" t="n"/>
      <c r="C13" s="5" t="n"/>
      <c r="D13" s="5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27">
        <f>_xlfn.IFNA(VLOOKUP(B13,AN:AP,3,FALSE),0)</f>
        <v/>
      </c>
      <c r="R13" s="127">
        <f>IFERROR(T13/E13,0)</f>
        <v/>
      </c>
      <c r="S13" s="127">
        <f>SUM(M13,P13)</f>
        <v/>
      </c>
      <c r="T13" s="127">
        <f>_xlfn.IFNA(S13+Q13,0+S13)</f>
        <v/>
      </c>
      <c r="U13" s="109" t="n">
        <v>0</v>
      </c>
      <c r="V13" s="109" t="n">
        <v>0</v>
      </c>
      <c r="W13" s="127">
        <f>T13-V13</f>
        <v/>
      </c>
      <c r="X13" s="44" t="n">
        <v>900001</v>
      </c>
      <c r="Y13" s="44" t="inlineStr">
        <is>
          <t>Jay</t>
        </is>
      </c>
      <c r="Z13" s="44" t="inlineStr">
        <is>
          <t xml:space="preserve">Chou, Jung-Chieh </t>
        </is>
      </c>
      <c r="AA13" s="51" t="inlineStr">
        <is>
          <t>100CAD AIR-time</t>
        </is>
      </c>
      <c r="AB13" s="55" t="n"/>
      <c r="AC13" s="55" t="n"/>
      <c r="AD13" s="55" t="n"/>
      <c r="AE13" s="55" t="n"/>
      <c r="AF13" s="56" t="n"/>
      <c r="AN13" s="61" t="n"/>
      <c r="AO13" s="124" t="n"/>
      <c r="AP13" s="125" t="n"/>
    </row>
    <row r="14" ht="28.5" customFormat="1" customHeight="1" s="1">
      <c r="A14" s="9" t="n"/>
      <c r="B14" s="5" t="n">
        <v>900016</v>
      </c>
      <c r="C14" s="5" t="inlineStr">
        <is>
          <t>Pherrari</t>
        </is>
      </c>
      <c r="D14" s="11" t="inlineStr">
        <is>
          <t>Zhou, Guo Hao</t>
        </is>
      </c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26" t="n">
        <v>1750</v>
      </c>
      <c r="N14" s="109" t="n"/>
      <c r="O14" s="109" t="n"/>
      <c r="P14" s="109">
        <f>100</f>
        <v/>
      </c>
      <c r="Q14" s="127">
        <f>_xlfn.IFNA(VLOOKUP(B14,AN:AP,3,FALSE),0)</f>
        <v/>
      </c>
      <c r="R14" s="127">
        <f>IFERROR(T14/E14,0)</f>
        <v/>
      </c>
      <c r="S14" s="127">
        <f>SUM(M14,P14)</f>
        <v/>
      </c>
      <c r="T14" s="127">
        <f>_xlfn.IFNA(S14+Q14,0+S14)</f>
        <v/>
      </c>
      <c r="U14" s="109" t="n">
        <v>1850</v>
      </c>
      <c r="V14" s="109" t="n">
        <v>4073</v>
      </c>
      <c r="W14" s="127">
        <f>T14-V14</f>
        <v/>
      </c>
      <c r="X14" s="44" t="n">
        <v>1020</v>
      </c>
      <c r="Y14" s="44" t="inlineStr">
        <is>
          <t>Nate</t>
        </is>
      </c>
      <c r="Z14" s="44" t="inlineStr">
        <is>
          <t xml:space="preserve"> Zhang, ShuoSheng</t>
        </is>
      </c>
      <c r="AA14" s="51" t="inlineStr">
        <is>
          <t>100CAD AIR-time</t>
        </is>
      </c>
      <c r="AB14" s="55" t="n"/>
      <c r="AC14" s="55" t="n"/>
      <c r="AD14" s="55" t="n"/>
      <c r="AE14" s="55" t="n"/>
      <c r="AF14" s="56" t="n"/>
      <c r="AN14" s="61" t="n"/>
      <c r="AO14" s="124" t="n"/>
      <c r="AP14" s="125" t="n"/>
    </row>
    <row r="15" ht="28.5" customFormat="1" customHeight="1" s="1">
      <c r="A15" s="9" t="n"/>
      <c r="B15" s="5" t="n">
        <v>192</v>
      </c>
      <c r="C15" s="5" t="inlineStr">
        <is>
          <t xml:space="preserve">Logan </t>
        </is>
      </c>
      <c r="D15" s="11" t="inlineStr">
        <is>
          <t>Wu, Weilong Logan</t>
        </is>
      </c>
      <c r="E15" s="109" t="n">
        <v>87.25</v>
      </c>
      <c r="F15" s="109" t="n"/>
      <c r="G15" s="109" t="n"/>
      <c r="H15" s="109" t="n"/>
      <c r="I15" s="109" t="n"/>
      <c r="J15" s="109" t="n"/>
      <c r="K15" s="109" t="n"/>
      <c r="L15" s="109" t="n">
        <v>1430.03</v>
      </c>
      <c r="M15" s="109" t="n"/>
      <c r="N15" s="109" t="n"/>
      <c r="O15" s="109" t="n"/>
      <c r="P15" s="109" t="n"/>
      <c r="Q15" s="127">
        <f>_xlfn.IFNA(VLOOKUP(B15,AN:AP,3,FALSE),0)</f>
        <v/>
      </c>
      <c r="R15" s="127">
        <f>IFERROR(T15/E15,0)</f>
        <v/>
      </c>
      <c r="S15" s="127">
        <f>SUM(M15,P15)</f>
        <v/>
      </c>
      <c r="T15" s="127">
        <f>_xlfn.IFNA(S15+Q15,0+S15)</f>
        <v/>
      </c>
      <c r="U15" s="109" t="n">
        <v>1401.33</v>
      </c>
      <c r="V15" s="109" t="n">
        <v>2968.33</v>
      </c>
      <c r="W15" s="127">
        <f>T15-V15</f>
        <v/>
      </c>
      <c r="X15" s="45" t="n"/>
      <c r="Y15" s="45" t="n"/>
      <c r="Z15" s="45" t="n"/>
      <c r="AA15" s="51" t="n"/>
      <c r="AB15" s="55" t="n"/>
      <c r="AC15" s="55" t="n"/>
      <c r="AD15" s="55" t="n"/>
      <c r="AE15" s="55" t="n"/>
      <c r="AF15" s="56" t="n"/>
      <c r="AN15" s="61" t="n"/>
      <c r="AO15" s="124" t="n"/>
      <c r="AP15" s="125" t="n"/>
    </row>
    <row r="16" ht="28.5" customFormat="1" customHeight="1" s="1">
      <c r="A16" s="9" t="n"/>
      <c r="B16" s="5" t="n">
        <v>189</v>
      </c>
      <c r="C16" s="5" t="inlineStr">
        <is>
          <t>William Z</t>
        </is>
      </c>
      <c r="D16" s="5" t="inlineStr">
        <is>
          <t>Zheng, Jian Cong</t>
        </is>
      </c>
      <c r="E16" s="109" t="n">
        <v>66.5</v>
      </c>
      <c r="F16" s="109" t="n"/>
      <c r="G16" s="109" t="n"/>
      <c r="H16" s="109" t="n"/>
      <c r="I16" s="109" t="n"/>
      <c r="J16" s="109" t="n"/>
      <c r="K16" s="109" t="n"/>
      <c r="L16" s="109" t="n">
        <v>1060.3</v>
      </c>
      <c r="M16" s="109" t="n"/>
      <c r="N16" s="109" t="n"/>
      <c r="O16" s="109" t="n"/>
      <c r="P16" s="109" t="n"/>
      <c r="Q16" s="127" t="n">
        <v>1251</v>
      </c>
      <c r="R16" s="127">
        <f>IFERROR(T16/E16,0)</f>
        <v/>
      </c>
      <c r="S16" s="127">
        <f>SUM(M16,P16)</f>
        <v/>
      </c>
      <c r="T16" s="127">
        <f>_xlfn.IFNA(S16+Q16,0+S16)</f>
        <v/>
      </c>
      <c r="U16" s="109" t="n">
        <v>1416.79</v>
      </c>
      <c r="V16" s="109" t="n">
        <v>2667.79</v>
      </c>
      <c r="W16" s="127">
        <f>T16-V16</f>
        <v/>
      </c>
      <c r="X16" s="45" t="n"/>
      <c r="Y16" s="45" t="n"/>
      <c r="Z16" s="45" t="n"/>
      <c r="AA16" s="51" t="n"/>
      <c r="AB16" s="55" t="n"/>
      <c r="AC16" s="55" t="n"/>
      <c r="AD16" s="55" t="n"/>
      <c r="AE16" s="55" t="n"/>
      <c r="AF16" s="56" t="n"/>
      <c r="AN16" s="61" t="n"/>
      <c r="AO16" s="124" t="n"/>
      <c r="AP16" s="125" t="n"/>
    </row>
    <row r="17" ht="28.5" customFormat="1" customHeight="1" s="1">
      <c r="A17" s="9" t="n"/>
      <c r="B17" s="5" t="n"/>
      <c r="C17" s="5" t="n"/>
      <c r="D17" s="5" t="n"/>
      <c r="E17" s="109" t="n"/>
      <c r="F17" s="109" t="n"/>
      <c r="G17" s="109" t="n"/>
      <c r="H17" s="109" t="n"/>
      <c r="I17" s="109" t="n"/>
      <c r="J17" s="109" t="n"/>
      <c r="K17" s="109" t="n"/>
      <c r="L17" s="109" t="n"/>
      <c r="M17" s="109" t="n"/>
      <c r="N17" s="109" t="n"/>
      <c r="O17" s="109" t="n"/>
      <c r="P17" s="109" t="n"/>
      <c r="Q17" s="127">
        <f>_xlfn.IFNA(VLOOKUP(B17,AN:AP,3,FALSE),0)</f>
        <v/>
      </c>
      <c r="R17" s="127">
        <f>IFERROR(T17/E17,0)</f>
        <v/>
      </c>
      <c r="S17" s="127">
        <f>SUM(M17,P17)</f>
        <v/>
      </c>
      <c r="T17" s="127">
        <f>_xlfn.IFNA(S17+Q17,0+S17)</f>
        <v/>
      </c>
      <c r="U17" s="109" t="n">
        <v>0</v>
      </c>
      <c r="V17" s="109" t="n">
        <v>0</v>
      </c>
      <c r="W17" s="127">
        <f>T17-V17</f>
        <v/>
      </c>
      <c r="X17" s="45" t="n"/>
      <c r="Y17" s="45" t="n"/>
      <c r="Z17" s="45" t="n"/>
      <c r="AA17" s="54" t="n"/>
      <c r="AB17" s="55" t="n"/>
      <c r="AC17" s="55" t="n"/>
      <c r="AD17" s="55" t="n"/>
      <c r="AE17" s="55" t="n"/>
      <c r="AF17" s="56" t="n"/>
      <c r="AN17" s="61" t="n"/>
      <c r="AO17" s="124" t="n"/>
      <c r="AP17" s="125" t="n"/>
    </row>
    <row r="18" ht="28.5" customHeight="1">
      <c r="A18" s="9" t="n"/>
      <c r="B18" s="5" t="n">
        <v>255</v>
      </c>
      <c r="C18" s="5" t="inlineStr">
        <is>
          <t>Yoyo</t>
        </is>
      </c>
      <c r="D18" s="5" t="inlineStr">
        <is>
          <t xml:space="preserve">Liu, Youyou </t>
        </is>
      </c>
      <c r="E18" s="109" t="n">
        <v>61</v>
      </c>
      <c r="F18" s="109" t="n"/>
      <c r="G18" s="109" t="n"/>
      <c r="H18" s="109" t="n"/>
      <c r="I18" s="109" t="n"/>
      <c r="J18" s="109" t="n"/>
      <c r="K18" s="109" t="n"/>
      <c r="L18" s="109" t="n">
        <v>0</v>
      </c>
      <c r="M18" s="126" t="n">
        <v>2502.39</v>
      </c>
      <c r="N18" s="109" t="n"/>
      <c r="O18" s="109" t="n"/>
      <c r="P18" s="109">
        <f>6*8+125+100</f>
        <v/>
      </c>
      <c r="Q18" s="127">
        <f>_xlfn.IFNA(VLOOKUP(B18,AN:AP,3,FALSE),0)</f>
        <v/>
      </c>
      <c r="R18" s="127">
        <f>IFERROR(T18/E18,0)</f>
        <v/>
      </c>
      <c r="S18" s="127">
        <f>SUM(M18,P18)</f>
        <v/>
      </c>
      <c r="T18" s="127">
        <f>_xlfn.IFNA(S18+Q18,0+S18)</f>
        <v/>
      </c>
      <c r="U18" s="127" t="n">
        <v>2502.39</v>
      </c>
      <c r="V18" s="127" t="n">
        <v>5132.39</v>
      </c>
      <c r="W18" s="127">
        <f>T18-V18</f>
        <v/>
      </c>
      <c r="X18" s="45" t="n"/>
      <c r="Y18" s="45" t="n"/>
      <c r="Z18" s="45" t="n"/>
      <c r="AA18" s="54" t="n"/>
      <c r="AB18" s="55" t="n"/>
      <c r="AC18" s="55" t="n"/>
      <c r="AD18" s="55" t="n"/>
      <c r="AE18" s="55" t="n"/>
      <c r="AF18" s="56" t="n"/>
      <c r="AN18" s="61" t="n"/>
      <c r="AO18" s="124" t="n"/>
      <c r="AP18" s="125" t="n"/>
    </row>
    <row r="19" ht="28.5" customFormat="1" customHeight="1" s="1">
      <c r="A19" s="9" t="n"/>
      <c r="B19" s="5" t="n">
        <v>900040</v>
      </c>
      <c r="C19" s="5" t="inlineStr">
        <is>
          <t>Vivian</t>
        </is>
      </c>
      <c r="D19" s="5" t="inlineStr">
        <is>
          <t xml:space="preserve">Miu, Wei </t>
        </is>
      </c>
      <c r="E19" s="109" t="n">
        <v>86.5</v>
      </c>
      <c r="F19" s="109" t="n"/>
      <c r="G19" s="109" t="n"/>
      <c r="H19" s="109" t="n"/>
      <c r="I19" s="109" t="n"/>
      <c r="J19" s="109" t="n"/>
      <c r="K19" s="109" t="n"/>
      <c r="L19" s="109" t="n">
        <v>1353.7</v>
      </c>
      <c r="M19" s="109" t="n"/>
      <c r="N19" s="109" t="n"/>
      <c r="O19" s="109" t="n"/>
      <c r="P19" s="109" t="n"/>
      <c r="Q19" s="127">
        <f>_xlfn.IFNA(VLOOKUP(B19,AN:AP,3,FALSE),0)</f>
        <v/>
      </c>
      <c r="R19" s="127">
        <f>IFERROR(T19/E19,0)</f>
        <v/>
      </c>
      <c r="S19" s="127">
        <f>SUM(M19,P19)</f>
        <v/>
      </c>
      <c r="T19" s="127">
        <f>_xlfn.IFNA(S19+Q19,0+S19)</f>
        <v/>
      </c>
      <c r="U19" s="109" t="n">
        <v>1403.8</v>
      </c>
      <c r="V19" s="109" t="n">
        <v>4120.8</v>
      </c>
      <c r="W19" s="127">
        <f>T19-V19</f>
        <v/>
      </c>
      <c r="X19" s="45" t="n"/>
      <c r="Y19" s="45" t="n"/>
      <c r="Z19" s="45" t="n"/>
      <c r="AA19" s="54" t="n"/>
      <c r="AB19" s="55" t="n"/>
      <c r="AC19" s="55" t="n"/>
      <c r="AD19" s="55" t="n"/>
      <c r="AE19" s="55" t="n"/>
      <c r="AF19" s="56" t="n"/>
      <c r="AN19" s="61" t="n"/>
      <c r="AO19" s="124" t="n"/>
      <c r="AP19" s="125" t="n"/>
    </row>
    <row r="20" ht="28.5" customFormat="1" customHeight="1" s="1">
      <c r="A20" s="9" t="n"/>
      <c r="B20" s="5" t="n">
        <v>307</v>
      </c>
      <c r="C20" s="5" t="inlineStr">
        <is>
          <t>Li-Chia Kan</t>
        </is>
      </c>
      <c r="D20" s="5" t="inlineStr">
        <is>
          <t xml:space="preserve">Kan, Li Chia </t>
        </is>
      </c>
      <c r="E20" s="109" t="n">
        <v>100.25</v>
      </c>
      <c r="F20" s="132" t="n"/>
      <c r="G20" s="109" t="n"/>
      <c r="H20" s="109" t="n"/>
      <c r="I20" s="109" t="n"/>
      <c r="J20" s="109" t="n"/>
      <c r="K20" s="109" t="n"/>
      <c r="L20" s="109" t="n">
        <v>1606.11</v>
      </c>
      <c r="M20" s="109" t="n"/>
      <c r="N20" s="109" t="n"/>
      <c r="O20" s="109" t="n"/>
      <c r="P20" s="109" t="n"/>
      <c r="Q20" s="127">
        <f>_xlfn.IFNA(VLOOKUP(B20,AN:AP,3,FALSE),0)</f>
        <v/>
      </c>
      <c r="R20" s="127">
        <f>IFERROR(T20/E20,0)</f>
        <v/>
      </c>
      <c r="S20" s="127">
        <f>SUM(M20,P20)</f>
        <v/>
      </c>
      <c r="T20" s="127">
        <f>_xlfn.IFNA(S20+Q20,0+S20)</f>
        <v/>
      </c>
      <c r="U20" s="109" t="n">
        <v>131.72</v>
      </c>
      <c r="V20" s="109" t="n">
        <v>2296.72</v>
      </c>
      <c r="W20" s="127">
        <f>T20-V20</f>
        <v/>
      </c>
      <c r="X20" s="45" t="n"/>
      <c r="Y20" s="45" t="n"/>
      <c r="Z20" s="45" t="n"/>
      <c r="AA20" s="54" t="n"/>
      <c r="AB20" s="55" t="n"/>
      <c r="AC20" s="55" t="n"/>
      <c r="AD20" s="55" t="n"/>
      <c r="AE20" s="55" t="n"/>
      <c r="AF20" s="56" t="n"/>
      <c r="AN20" s="63" t="n"/>
      <c r="AO20" s="124" t="n"/>
      <c r="AP20" s="125" t="n"/>
    </row>
    <row r="21" ht="28.5" customFormat="1" customHeight="1" s="1">
      <c r="A21" s="9" t="n"/>
      <c r="B21" s="5" t="n">
        <v>254</v>
      </c>
      <c r="C21" s="5" t="inlineStr">
        <is>
          <t>Jordan</t>
        </is>
      </c>
      <c r="D21" s="5" t="inlineStr">
        <is>
          <t xml:space="preserve">Wong, Hon Ting </t>
        </is>
      </c>
      <c r="E21" s="109" t="n">
        <v>68.25</v>
      </c>
      <c r="F21" s="109" t="n"/>
      <c r="G21" s="109" t="n"/>
      <c r="H21" s="109" t="n"/>
      <c r="I21" s="109" t="n"/>
      <c r="J21" s="109" t="n"/>
      <c r="K21" s="109" t="n"/>
      <c r="L21" s="109" t="n">
        <v>1072.03</v>
      </c>
      <c r="M21" s="109" t="n"/>
      <c r="N21" s="109" t="n"/>
      <c r="O21" s="109" t="n"/>
      <c r="P21" s="109" t="n"/>
      <c r="Q21" s="127">
        <f>_xlfn.IFNA(VLOOKUP(B21,AN:AP,3,FALSE),0)</f>
        <v/>
      </c>
      <c r="R21" s="127">
        <f>IFERROR(T21/E21,0)</f>
        <v/>
      </c>
      <c r="S21" s="127">
        <f>SUM(M21,P21)</f>
        <v/>
      </c>
      <c r="T21" s="127">
        <f>_xlfn.IFNA(S21+Q21,0+S21)</f>
        <v/>
      </c>
      <c r="U21" s="109" t="n">
        <v>1136.455</v>
      </c>
      <c r="V21" s="109" t="n">
        <v>2071.455</v>
      </c>
      <c r="W21" s="127">
        <f>T21-V21</f>
        <v/>
      </c>
      <c r="X21" s="44" t="n"/>
      <c r="Y21" s="44" t="n"/>
      <c r="Z21" s="44" t="n"/>
      <c r="AA21" s="54" t="n"/>
      <c r="AB21" s="55" t="n"/>
      <c r="AC21" s="55" t="n"/>
      <c r="AD21" s="55" t="n"/>
      <c r="AE21" s="55" t="n"/>
      <c r="AF21" s="56" t="n"/>
      <c r="AN21" s="61" t="n"/>
      <c r="AO21" s="124" t="n"/>
      <c r="AP21" s="125" t="n"/>
    </row>
    <row r="22" ht="28.5" customFormat="1" customHeight="1" s="1">
      <c r="A22" s="9" t="n"/>
      <c r="B22" s="10" t="n"/>
      <c r="C22" s="10" t="n"/>
      <c r="D22" s="10" t="n"/>
      <c r="E22" s="109" t="n"/>
      <c r="F22" s="109" t="n"/>
      <c r="G22" s="109" t="n"/>
      <c r="H22" s="109" t="n"/>
      <c r="I22" s="109" t="n"/>
      <c r="J22" s="109" t="n"/>
      <c r="K22" s="109" t="n"/>
      <c r="L22" s="109" t="n"/>
      <c r="M22" s="109" t="n"/>
      <c r="N22" s="109" t="n"/>
      <c r="O22" s="109" t="n"/>
      <c r="P22" s="109" t="n"/>
      <c r="Q22" s="127">
        <f>_xlfn.IFNA(VLOOKUP(B22,AN:AP,3,FALSE),0)</f>
        <v/>
      </c>
      <c r="R22" s="127">
        <f>IFERROR(T22/E22,0)</f>
        <v/>
      </c>
      <c r="S22" s="127">
        <f>SUM(M22,P22)</f>
        <v/>
      </c>
      <c r="T22" s="127">
        <f>_xlfn.IFNA(S22+Q22,0+S22)</f>
        <v/>
      </c>
      <c r="U22" s="109" t="n">
        <v>0</v>
      </c>
      <c r="V22" s="109" t="n">
        <v>0</v>
      </c>
      <c r="W22" s="127">
        <f>T22-V22</f>
        <v/>
      </c>
      <c r="X22" s="44" t="n"/>
      <c r="Y22" s="44" t="n"/>
      <c r="Z22" s="44" t="n"/>
      <c r="AA22" s="54" t="n"/>
      <c r="AB22" s="55" t="n"/>
      <c r="AC22" s="55" t="n"/>
      <c r="AD22" s="55" t="n"/>
      <c r="AE22" s="55" t="n"/>
      <c r="AF22" s="56" t="n"/>
      <c r="AN22" s="61" t="n"/>
      <c r="AO22" s="124" t="n"/>
      <c r="AP22" s="125" t="n"/>
    </row>
    <row r="23" ht="28.5" customFormat="1" customHeight="1" s="1">
      <c r="A23" s="9" t="n"/>
      <c r="B23" s="5" t="n">
        <v>1005</v>
      </c>
      <c r="C23" s="5" t="inlineStr">
        <is>
          <t>leo</t>
        </is>
      </c>
      <c r="D23" s="5" t="inlineStr">
        <is>
          <t>Li, Zhen</t>
        </is>
      </c>
      <c r="E23" s="109" t="n">
        <v>68</v>
      </c>
      <c r="F23" s="109" t="n"/>
      <c r="G23" s="109" t="n"/>
      <c r="H23" s="109" t="n"/>
      <c r="I23" s="109" t="n"/>
      <c r="J23" s="109" t="n"/>
      <c r="K23" s="109" t="n"/>
      <c r="L23" s="109" t="n">
        <v>1064.21</v>
      </c>
      <c r="M23" s="109" t="n"/>
      <c r="O23" s="109" t="n"/>
      <c r="P23" s="109" t="n"/>
      <c r="Q23" s="127">
        <f>_xlfn.IFNA(VLOOKUP(B23,AN:AP,3,FALSE),0)</f>
        <v/>
      </c>
      <c r="R23" s="127">
        <f>IFERROR(T23/E23,0)</f>
        <v/>
      </c>
      <c r="S23" s="127">
        <f>SUM(M23,P23)</f>
        <v/>
      </c>
      <c r="T23" s="127">
        <f>_xlfn.IFNA(S23+Q23,0+S23)</f>
        <v/>
      </c>
      <c r="U23" s="109" t="n">
        <v>1414.36</v>
      </c>
      <c r="V23" s="109" t="n">
        <v>3203.36</v>
      </c>
      <c r="W23" s="127">
        <f>T23-V23</f>
        <v/>
      </c>
      <c r="X23" s="44" t="n"/>
      <c r="Y23" s="44" t="n"/>
      <c r="Z23" s="44" t="n"/>
      <c r="AA23" s="54" t="n"/>
      <c r="AB23" s="55" t="n"/>
      <c r="AC23" s="55" t="n"/>
      <c r="AD23" s="55" t="n"/>
      <c r="AE23" s="55" t="n"/>
      <c r="AF23" s="56" t="n"/>
      <c r="AN23" s="61" t="n"/>
      <c r="AO23" s="124" t="n"/>
      <c r="AP23" s="125" t="n"/>
    </row>
    <row r="24" ht="28.5" customFormat="1" customHeight="1" s="13">
      <c r="A24" s="9" t="n"/>
      <c r="B24" s="5" t="n">
        <v>1006</v>
      </c>
      <c r="C24" s="5" t="inlineStr">
        <is>
          <t>Demi</t>
        </is>
      </c>
      <c r="D24" s="5" t="inlineStr">
        <is>
          <t xml:space="preserve">Lyu, Mingkun </t>
        </is>
      </c>
      <c r="E24" s="109" t="n"/>
      <c r="F24" s="109" t="n"/>
      <c r="G24" s="109" t="n"/>
      <c r="H24" s="109" t="n"/>
      <c r="I24" s="109" t="n"/>
      <c r="J24" s="109" t="n"/>
      <c r="K24" s="109" t="n"/>
      <c r="L24" s="109" t="n"/>
      <c r="M24" s="109" t="n"/>
      <c r="N24" s="109" t="n"/>
      <c r="O24" s="109" t="n"/>
      <c r="P24" s="109" t="n"/>
      <c r="Q24" s="127">
        <f>_xlfn.IFNA(VLOOKUP(B24,AN:AP,3,FALSE),0)</f>
        <v/>
      </c>
      <c r="R24" s="127">
        <f>IFERROR(T24/E24,0)</f>
        <v/>
      </c>
      <c r="S24" s="127">
        <f>SUM(M24,P24)</f>
        <v/>
      </c>
      <c r="T24" s="127">
        <f>_xlfn.IFNA(S24+Q24,0+S24)</f>
        <v/>
      </c>
      <c r="U24" s="109" t="n">
        <v>0</v>
      </c>
      <c r="V24" s="109" t="n">
        <v>0</v>
      </c>
      <c r="W24" s="127">
        <f>T24-V24</f>
        <v/>
      </c>
      <c r="X24" s="44" t="n"/>
      <c r="Y24" s="44" t="n"/>
      <c r="Z24" s="44" t="n"/>
      <c r="AA24" s="54" t="n"/>
      <c r="AB24" s="55" t="n"/>
      <c r="AC24" s="55" t="n"/>
      <c r="AD24" s="55" t="n"/>
      <c r="AE24" s="55" t="n"/>
      <c r="AF24" s="56" t="n"/>
      <c r="AN24" s="61" t="n"/>
      <c r="AO24" s="124" t="n"/>
      <c r="AP24" s="125" t="n"/>
    </row>
    <row r="25" ht="28.5" customHeight="1">
      <c r="A25" s="9" t="n"/>
      <c r="B25" s="5" t="n">
        <v>357</v>
      </c>
      <c r="C25" s="5" t="inlineStr">
        <is>
          <t>大宅</t>
        </is>
      </c>
      <c r="D25" s="5" t="inlineStr">
        <is>
          <t>Li Ting</t>
        </is>
      </c>
      <c r="E25" s="109" t="n"/>
      <c r="F25" s="109" t="n"/>
      <c r="G25" s="109" t="n"/>
      <c r="H25" s="109" t="n"/>
      <c r="I25" s="109" t="n"/>
      <c r="J25" s="109" t="n"/>
      <c r="K25" s="109" t="n"/>
      <c r="L25" s="109" t="n"/>
      <c r="M25" s="126" t="n">
        <v>1500</v>
      </c>
      <c r="N25" s="109" t="n"/>
      <c r="O25" s="109" t="n"/>
      <c r="P25" s="109">
        <f>6*8+50+125+100</f>
        <v/>
      </c>
      <c r="Q25" s="127">
        <f>_xlfn.IFNA(VLOOKUP(B25,AN:AP,3,FALSE),0)</f>
        <v/>
      </c>
      <c r="R25" s="127">
        <f>IFERROR(T25/E25,0)</f>
        <v/>
      </c>
      <c r="S25" s="127">
        <f>SUM(M25,P25)</f>
        <v/>
      </c>
      <c r="T25" s="127">
        <f>_xlfn.IFNA(S25+Q25,0+S25)</f>
        <v/>
      </c>
      <c r="U25" s="127" t="n">
        <v>1775</v>
      </c>
      <c r="V25" s="127" t="n">
        <v>4559</v>
      </c>
      <c r="W25" s="127">
        <f>T25-V25</f>
        <v/>
      </c>
      <c r="X25" s="44" t="n"/>
      <c r="Y25" s="44" t="n"/>
      <c r="Z25" s="44" t="n"/>
      <c r="AA25" s="54" t="n"/>
      <c r="AB25" s="55" t="n"/>
      <c r="AC25" s="55" t="n"/>
      <c r="AD25" s="55" t="n"/>
      <c r="AE25" s="55" t="n"/>
      <c r="AF25" s="56" t="n"/>
      <c r="AN25" s="61" t="n"/>
      <c r="AO25" s="124" t="n"/>
      <c r="AP25" s="125" t="n"/>
    </row>
    <row r="26" ht="26.25" customFormat="1" customHeight="1" s="1">
      <c r="A26" s="9" t="n"/>
      <c r="B26" s="5" t="n">
        <v>1037</v>
      </c>
      <c r="C26" s="5" t="inlineStr">
        <is>
          <t>cloud</t>
        </is>
      </c>
      <c r="D26" s="5" t="inlineStr">
        <is>
          <t>Zhang, Mingxuan</t>
        </is>
      </c>
      <c r="E26" s="109" t="n">
        <v>102.5</v>
      </c>
      <c r="F26" s="109" t="n"/>
      <c r="G26" s="109" t="n"/>
      <c r="H26" s="109" t="n"/>
      <c r="I26" s="109" t="n"/>
      <c r="J26" s="109" t="n"/>
      <c r="K26" s="109" t="n"/>
      <c r="L26" s="109" t="n">
        <v>1780.2</v>
      </c>
      <c r="M26" s="109" t="n"/>
      <c r="N26" s="109" t="n"/>
      <c r="O26" s="109" t="n"/>
      <c r="P26" s="109" t="n"/>
      <c r="Q26" s="127">
        <f>_xlfn.IFNA(VLOOKUP(B26,AN:AP,3,FALSE),0)</f>
        <v/>
      </c>
      <c r="R26" s="127">
        <f>IFERROR(T26/E26,0)</f>
        <v/>
      </c>
      <c r="S26" s="127">
        <f>SUM(M26,P26)</f>
        <v/>
      </c>
      <c r="T26" s="127">
        <f>_xlfn.IFNA(S26+Q26,0+S26)</f>
        <v/>
      </c>
      <c r="U26" s="109" t="n">
        <v>1360.26</v>
      </c>
      <c r="V26" s="109" t="n">
        <v>2878.26</v>
      </c>
      <c r="W26" s="127">
        <f>T26-V26</f>
        <v/>
      </c>
      <c r="X26" s="45" t="n"/>
      <c r="Y26" s="45" t="n"/>
      <c r="Z26" s="45" t="n"/>
      <c r="AA26" s="54" t="n"/>
      <c r="AB26" s="55" t="n"/>
      <c r="AC26" s="55" t="n"/>
      <c r="AD26" s="55" t="n"/>
      <c r="AE26" s="55" t="n"/>
      <c r="AF26" s="56" t="n"/>
      <c r="AN26" s="59" t="n"/>
      <c r="AO26" s="124" t="n"/>
      <c r="AP26" s="125" t="n"/>
    </row>
    <row r="27" ht="28.5" customFormat="1" customHeight="1" s="1">
      <c r="A27" s="9" t="n"/>
      <c r="B27" s="5" t="n">
        <v>394</v>
      </c>
      <c r="C27" s="5" t="inlineStr">
        <is>
          <t>Jessie</t>
        </is>
      </c>
      <c r="D27" s="5" t="inlineStr">
        <is>
          <t>Nan, Chaoping</t>
        </is>
      </c>
      <c r="E27" s="109" t="n">
        <v>44.25</v>
      </c>
      <c r="F27" s="109" t="n"/>
      <c r="G27" s="109" t="n"/>
      <c r="H27" s="109" t="n"/>
      <c r="I27" s="109" t="n"/>
      <c r="J27" s="109" t="n"/>
      <c r="K27" s="109" t="n"/>
      <c r="L27" s="109" t="n">
        <v>692.51</v>
      </c>
      <c r="M27" s="109" t="n"/>
      <c r="N27" s="109" t="n"/>
      <c r="O27" s="109" t="n"/>
      <c r="P27" s="109" t="n"/>
      <c r="Q27" s="127">
        <f>_xlfn.IFNA(VLOOKUP(B27,AN:AP,3,FALSE),0)</f>
        <v/>
      </c>
      <c r="R27" s="127">
        <f>IFERROR(T27/E27,0)</f>
        <v/>
      </c>
      <c r="S27" s="127">
        <f>SUM(M27,P27)</f>
        <v/>
      </c>
      <c r="T27" s="127">
        <f>_xlfn.IFNA(S27+Q27,0+S27)</f>
        <v/>
      </c>
      <c r="U27" s="109" t="n">
        <v>813.8</v>
      </c>
      <c r="V27" s="109" t="n">
        <v>1315.8</v>
      </c>
      <c r="W27" s="127">
        <f>T27-V27</f>
        <v/>
      </c>
      <c r="X27" s="45" t="n"/>
      <c r="Y27" s="45" t="n"/>
      <c r="Z27" s="45" t="n"/>
      <c r="AA27" s="54" t="n"/>
      <c r="AB27" s="55" t="n"/>
      <c r="AC27" s="55" t="n"/>
      <c r="AD27" s="55" t="n"/>
      <c r="AE27" s="55" t="n"/>
      <c r="AF27" s="56" t="n"/>
      <c r="AN27" s="61" t="n"/>
      <c r="AO27" s="124" t="n"/>
      <c r="AP27" s="125" t="n"/>
    </row>
    <row r="28" ht="28.5" customFormat="1" customHeight="1" s="1">
      <c r="A28" s="9" t="n"/>
      <c r="B28" s="10" t="n"/>
      <c r="C28" s="10" t="n"/>
      <c r="D28" s="10" t="n"/>
      <c r="E28" s="109" t="n"/>
      <c r="F28" s="109" t="n"/>
      <c r="G28" s="109" t="n"/>
      <c r="H28" s="109" t="n"/>
      <c r="I28" s="109" t="n"/>
      <c r="J28" s="109" t="n"/>
      <c r="K28" s="109" t="n"/>
      <c r="L28" s="109" t="n"/>
      <c r="M28" s="109" t="n"/>
      <c r="N28" s="109" t="n"/>
      <c r="O28" s="109" t="n"/>
      <c r="P28" s="109" t="n"/>
      <c r="Q28" s="127">
        <f>_xlfn.IFNA(VLOOKUP(B28,AN:AP,3,FALSE),0)</f>
        <v/>
      </c>
      <c r="R28" s="127">
        <f>IFERROR(T28/E28,0)</f>
        <v/>
      </c>
      <c r="S28" s="127">
        <f>SUM(M28,P28)</f>
        <v/>
      </c>
      <c r="T28" s="127">
        <f>_xlfn.IFNA(S28+Q28,0+S28)</f>
        <v/>
      </c>
      <c r="U28" s="109" t="n">
        <v>0</v>
      </c>
      <c r="V28" s="109" t="n">
        <v>0</v>
      </c>
      <c r="W28" s="127">
        <f>T28-V28</f>
        <v/>
      </c>
      <c r="X28" s="45" t="n"/>
      <c r="Y28" s="45" t="n"/>
      <c r="Z28" s="45" t="n"/>
      <c r="AA28" s="54" t="n"/>
      <c r="AB28" s="55" t="n"/>
      <c r="AC28" s="55" t="n"/>
      <c r="AD28" s="55" t="n"/>
      <c r="AE28" s="55" t="n"/>
      <c r="AF28" s="56" t="n"/>
      <c r="AN28" s="63" t="n"/>
      <c r="AO28" s="124" t="n"/>
      <c r="AP28" s="125" t="n"/>
    </row>
    <row r="29" ht="28.5" customFormat="1" customHeight="1" s="13">
      <c r="A29" s="9" t="n"/>
      <c r="B29" s="5" t="n">
        <v>900158</v>
      </c>
      <c r="C29" s="5" t="inlineStr">
        <is>
          <t>Ryan</t>
        </is>
      </c>
      <c r="D29" s="5" t="inlineStr">
        <is>
          <t>Wang, Ruifeng</t>
        </is>
      </c>
      <c r="E29" s="109" t="n"/>
      <c r="F29" s="109" t="n"/>
      <c r="G29" s="109" t="n"/>
      <c r="H29" s="109" t="n"/>
      <c r="I29" s="109" t="n"/>
      <c r="J29" s="109" t="n"/>
      <c r="K29" s="109" t="n"/>
      <c r="L29" s="109" t="n"/>
      <c r="M29" s="126" t="n">
        <v>1500</v>
      </c>
      <c r="N29" s="109" t="n"/>
      <c r="O29" s="109" t="n"/>
      <c r="P29" s="109">
        <f>50+125+100</f>
        <v/>
      </c>
      <c r="Q29" s="127">
        <f>_xlfn.IFNA(VLOOKUP(B29,AN:AP,3,FALSE),0)</f>
        <v/>
      </c>
      <c r="R29" s="127">
        <f>IFERROR(T29/E29,0)</f>
        <v/>
      </c>
      <c r="S29" s="127">
        <f>SUM(M29,P29)</f>
        <v/>
      </c>
      <c r="T29" s="127">
        <f>_xlfn.IFNA(S29+Q29,0+S29)</f>
        <v/>
      </c>
      <c r="U29" s="127" t="n">
        <v>1940</v>
      </c>
      <c r="V29" s="127" t="n">
        <v>4462</v>
      </c>
      <c r="W29" s="127">
        <f>T29-V29</f>
        <v/>
      </c>
      <c r="X29" s="45" t="n"/>
      <c r="Y29" s="45" t="n"/>
      <c r="Z29" s="45" t="n"/>
      <c r="AA29" s="54" t="n"/>
      <c r="AB29" s="55" t="n"/>
      <c r="AC29" s="55" t="n"/>
      <c r="AD29" s="55" t="n"/>
      <c r="AE29" s="55" t="n"/>
      <c r="AF29" s="56" t="n"/>
      <c r="AN29" s="63" t="n"/>
      <c r="AO29" s="124" t="n"/>
      <c r="AP29" s="125" t="n"/>
    </row>
    <row r="30" ht="26.25" customFormat="1" customHeight="1" s="1">
      <c r="A30" s="9" t="n"/>
      <c r="B30" s="5" t="n">
        <v>400</v>
      </c>
      <c r="C30" s="5" t="inlineStr">
        <is>
          <t>Nini</t>
        </is>
      </c>
      <c r="D30" s="5" t="inlineStr">
        <is>
          <t>Hsu, Nini</t>
        </is>
      </c>
      <c r="E30" s="109" t="n">
        <v>54.75</v>
      </c>
      <c r="F30" s="109" t="n"/>
      <c r="G30" s="109" t="n"/>
      <c r="H30" s="109" t="n"/>
      <c r="I30" s="109" t="n"/>
      <c r="J30" s="109" t="n"/>
      <c r="K30" s="109" t="n"/>
      <c r="L30" s="109" t="n">
        <v>864.67</v>
      </c>
      <c r="M30" s="109" t="n"/>
      <c r="N30" s="109" t="n"/>
      <c r="O30" s="109" t="n"/>
      <c r="P30" s="109" t="n"/>
      <c r="Q30" s="127">
        <f>_xlfn.IFNA(VLOOKUP(B30,AN:AP,3,FALSE),0)</f>
        <v/>
      </c>
      <c r="R30" s="127">
        <f>IFERROR(T30/E30,0)</f>
        <v/>
      </c>
      <c r="S30" s="127">
        <f>SUM(M30,P30)</f>
        <v/>
      </c>
      <c r="T30" s="127">
        <f>_xlfn.IFNA(S30+Q30,0+S30)</f>
        <v/>
      </c>
      <c r="U30" s="109" t="n">
        <v>870.54</v>
      </c>
      <c r="V30" s="109" t="n">
        <v>1831.54</v>
      </c>
      <c r="W30" s="127">
        <f>T30-V30</f>
        <v/>
      </c>
      <c r="X30" s="45" t="n"/>
      <c r="Y30" s="45" t="n"/>
      <c r="Z30" s="45" t="n"/>
      <c r="AA30" s="54" t="n"/>
      <c r="AB30" s="55" t="n"/>
      <c r="AC30" s="55" t="n"/>
      <c r="AD30" s="55" t="n"/>
      <c r="AE30" s="55" t="n"/>
      <c r="AF30" s="56" t="n"/>
      <c r="AN30" s="62" t="n"/>
      <c r="AO30" s="124" t="n"/>
      <c r="AP30" s="125" t="n"/>
    </row>
    <row r="31" ht="26.25" customFormat="1" customHeight="1" s="1">
      <c r="A31" s="9" t="n"/>
      <c r="B31" s="10" t="n">
        <v>452</v>
      </c>
      <c r="C31" s="10" t="inlineStr">
        <is>
          <t>Chris</t>
        </is>
      </c>
      <c r="D31" s="10" t="inlineStr">
        <is>
          <t>Zhen, Chengxin</t>
        </is>
      </c>
      <c r="E31" s="109" t="n">
        <v>28</v>
      </c>
      <c r="F31" s="109" t="n"/>
      <c r="G31" s="109" t="n"/>
      <c r="H31" s="109" t="n"/>
      <c r="I31" s="109" t="n"/>
      <c r="J31" s="109" t="n"/>
      <c r="K31" s="109" t="n"/>
      <c r="L31" s="109" t="n">
        <v>438.2</v>
      </c>
      <c r="M31" s="109" t="n"/>
      <c r="N31" s="109" t="n"/>
      <c r="O31" s="109" t="n"/>
      <c r="P31" s="109" t="n"/>
      <c r="Q31" s="127">
        <f>_xlfn.IFNA(VLOOKUP(B31,AN:AP,3,FALSE),0)</f>
        <v/>
      </c>
      <c r="R31" s="127">
        <f>IFERROR(T31/E31,0)</f>
        <v/>
      </c>
      <c r="S31" s="127">
        <f>SUM(M31,P31)</f>
        <v/>
      </c>
      <c r="T31" s="127">
        <f>_xlfn.IFNA(S31+Q31,0+S31)</f>
        <v/>
      </c>
      <c r="U31" s="109" t="n">
        <v>0</v>
      </c>
      <c r="V31" s="109" t="n">
        <v>215</v>
      </c>
      <c r="W31" s="127">
        <f>T31-V31</f>
        <v/>
      </c>
      <c r="X31" s="45" t="n"/>
      <c r="Y31" s="45" t="n"/>
      <c r="Z31" s="45" t="n"/>
      <c r="AA31" s="54" t="n"/>
      <c r="AB31" s="55" t="n"/>
      <c r="AC31" s="55" t="n"/>
      <c r="AD31" s="55" t="n"/>
      <c r="AE31" s="55" t="n"/>
      <c r="AF31" s="56" t="n"/>
      <c r="AN31" s="62" t="n"/>
      <c r="AO31" s="124" t="n"/>
      <c r="AP31" s="125" t="n"/>
    </row>
    <row r="32" ht="26.25" customFormat="1" customHeight="1" s="1">
      <c r="A32" s="9" t="n"/>
      <c r="B32" s="5" t="n">
        <v>1026</v>
      </c>
      <c r="C32" s="5" t="inlineStr">
        <is>
          <t>sharon</t>
        </is>
      </c>
      <c r="D32" s="5" t="inlineStr">
        <is>
          <t>Yeh, Hsiao Hsuan</t>
        </is>
      </c>
      <c r="E32" s="109" t="n">
        <v>30.25</v>
      </c>
      <c r="F32" s="109" t="n"/>
      <c r="G32" s="109" t="n"/>
      <c r="H32" s="109" t="n"/>
      <c r="I32" s="109" t="n"/>
      <c r="J32" s="109" t="n"/>
      <c r="K32" s="109" t="n"/>
      <c r="L32" s="109" t="n">
        <v>602.53</v>
      </c>
      <c r="M32" s="109" t="n"/>
      <c r="N32" s="109" t="n"/>
      <c r="O32" s="109" t="n"/>
      <c r="P32" s="109" t="n"/>
      <c r="Q32" s="127">
        <f>_xlfn.IFNA(VLOOKUP(B32,AN:AP,3,FALSE),0)</f>
        <v/>
      </c>
      <c r="R32" s="127">
        <f>IFERROR(T32/E32,0)</f>
        <v/>
      </c>
      <c r="S32" s="127">
        <f>SUM(M32,P32)</f>
        <v/>
      </c>
      <c r="T32" s="127">
        <f>_xlfn.IFNA(S32+Q32,0+S32)</f>
        <v/>
      </c>
      <c r="U32" s="109" t="n">
        <v>669.03</v>
      </c>
      <c r="V32" s="109" t="n">
        <v>1477.03</v>
      </c>
      <c r="W32" s="127">
        <f>T32-V32</f>
        <v/>
      </c>
      <c r="X32" s="45" t="n"/>
      <c r="Y32" s="45" t="n"/>
      <c r="Z32" s="45" t="n"/>
      <c r="AA32" s="54" t="n"/>
      <c r="AB32" s="55" t="n"/>
      <c r="AC32" s="55" t="n"/>
      <c r="AD32" s="55" t="n"/>
      <c r="AE32" s="55" t="n"/>
      <c r="AF32" s="56" t="n"/>
      <c r="AN32" s="62" t="n"/>
      <c r="AO32" s="124" t="n"/>
      <c r="AP32" s="125" t="n"/>
    </row>
    <row r="33" ht="26.25" customFormat="1" customHeight="1" s="1">
      <c r="A33" s="9" t="n"/>
      <c r="B33" s="30" t="n">
        <v>461</v>
      </c>
      <c r="C33" s="10" t="inlineStr">
        <is>
          <t>Acton</t>
        </is>
      </c>
      <c r="D33" s="10" t="inlineStr">
        <is>
          <t xml:space="preserve">Zheng, Yikun </t>
        </is>
      </c>
      <c r="E33" s="109" t="n">
        <v>6</v>
      </c>
      <c r="F33" s="109" t="n"/>
      <c r="G33" s="109" t="n"/>
      <c r="H33" s="109" t="n"/>
      <c r="I33" s="109" t="n"/>
      <c r="J33" s="109" t="n"/>
      <c r="K33" s="109" t="n"/>
      <c r="L33" s="109" t="n">
        <v>93.90000000000001</v>
      </c>
      <c r="M33" s="109" t="n"/>
      <c r="N33" s="109" t="n"/>
      <c r="O33" s="109" t="n"/>
      <c r="P33" s="109" t="n"/>
      <c r="Q33" s="127">
        <f>_xlfn.IFNA(VLOOKUP(B33,AN:AP,3,FALSE),0)</f>
        <v/>
      </c>
      <c r="R33" s="127">
        <f>IFERROR(T33/E33,0)</f>
        <v/>
      </c>
      <c r="S33" s="127">
        <f>SUM(M33,P33)</f>
        <v/>
      </c>
      <c r="T33" s="127">
        <f>_xlfn.IFNA(S33+Q33,0+S33)</f>
        <v/>
      </c>
      <c r="U33" s="109" t="n">
        <v>285.61</v>
      </c>
      <c r="V33" s="109" t="n">
        <v>599.61</v>
      </c>
      <c r="W33" s="127">
        <f>T33-V33</f>
        <v/>
      </c>
      <c r="X33" s="45" t="n"/>
      <c r="Y33" s="45" t="n"/>
      <c r="Z33" s="45" t="n"/>
      <c r="AA33" s="54" t="n"/>
      <c r="AB33" s="55" t="n"/>
      <c r="AC33" s="55" t="n"/>
      <c r="AD33" s="55" t="n"/>
      <c r="AE33" s="55" t="n"/>
      <c r="AF33" s="56" t="n"/>
      <c r="AN33" s="62" t="n"/>
      <c r="AO33" s="124" t="n"/>
      <c r="AP33" s="125" t="n"/>
    </row>
    <row r="34" ht="26.25" customFormat="1" customHeight="1" s="1">
      <c r="A34" s="9" t="n"/>
      <c r="B34" s="10" t="n"/>
      <c r="C34" s="10" t="n"/>
      <c r="D34" s="10" t="n"/>
      <c r="E34" s="109" t="n"/>
      <c r="F34" s="109" t="n"/>
      <c r="G34" s="109" t="n"/>
      <c r="H34" s="109" t="n"/>
      <c r="I34" s="109" t="n"/>
      <c r="J34" s="109" t="n"/>
      <c r="K34" s="109" t="n"/>
      <c r="L34" s="109" t="n"/>
      <c r="M34" s="109" t="n"/>
      <c r="N34" s="109" t="n"/>
      <c r="O34" s="109" t="n"/>
      <c r="P34" s="109" t="n"/>
      <c r="Q34" s="127">
        <f>_xlfn.IFNA(VLOOKUP(B34,AN:AP,3,FALSE),0)</f>
        <v/>
      </c>
      <c r="R34" s="127">
        <f>IFERROR(T34/E34,0)</f>
        <v/>
      </c>
      <c r="S34" s="127">
        <f>SUM(M34,P34)</f>
        <v/>
      </c>
      <c r="T34" s="127">
        <f>_xlfn.IFNA(S34+Q34,0+S34)</f>
        <v/>
      </c>
      <c r="U34" s="109" t="n">
        <v>0</v>
      </c>
      <c r="V34" s="109" t="n">
        <v>0</v>
      </c>
      <c r="W34" s="127">
        <f>T34-V34</f>
        <v/>
      </c>
      <c r="X34" s="45" t="n"/>
      <c r="Y34" s="45" t="n"/>
      <c r="Z34" s="45" t="n"/>
      <c r="AA34" s="54" t="n"/>
      <c r="AB34" s="55" t="n"/>
      <c r="AC34" s="55" t="n"/>
      <c r="AD34" s="55" t="n"/>
      <c r="AE34" s="55" t="n"/>
      <c r="AF34" s="56" t="n"/>
      <c r="AN34" s="62" t="n"/>
      <c r="AO34" s="124" t="n"/>
      <c r="AP34" s="125" t="n"/>
    </row>
    <row r="35" ht="26.25" customFormat="1" customHeight="1" s="1">
      <c r="A35" s="9" t="n"/>
      <c r="B35" s="10" t="n">
        <v>465</v>
      </c>
      <c r="C35" s="10" t="inlineStr">
        <is>
          <t>Barry</t>
        </is>
      </c>
      <c r="D35" s="10" t="inlineStr">
        <is>
          <t>Baiyu</t>
        </is>
      </c>
      <c r="E35" s="109" t="n">
        <v>89.75</v>
      </c>
      <c r="F35" s="109" t="n"/>
      <c r="G35" s="109" t="n"/>
      <c r="H35" s="109" t="n"/>
      <c r="I35" s="109" t="n"/>
      <c r="J35" s="109" t="n"/>
      <c r="K35" s="109" t="n"/>
      <c r="L35" s="109" t="n">
        <v>1424.16</v>
      </c>
      <c r="M35" s="109" t="n"/>
      <c r="N35" s="109" t="n"/>
      <c r="O35" s="109" t="n"/>
      <c r="P35" s="109" t="n"/>
      <c r="Q35" s="127">
        <f>_xlfn.IFNA(VLOOKUP(B35,AN:AP,3,FALSE),0)</f>
        <v/>
      </c>
      <c r="R35" s="127">
        <f>IFERROR(T35/E35,0)</f>
        <v/>
      </c>
      <c r="S35" s="127">
        <f>SUM(M35,P35)</f>
        <v/>
      </c>
      <c r="T35" s="127">
        <f>_xlfn.IFNA(S35+Q35,0+S35)</f>
        <v/>
      </c>
      <c r="U35" s="109" t="n">
        <v>1601.01</v>
      </c>
      <c r="V35" s="109" t="n">
        <v>2979.01</v>
      </c>
      <c r="W35" s="127">
        <f>T35-V35</f>
        <v/>
      </c>
      <c r="X35" s="45" t="n"/>
      <c r="Y35" s="45" t="n"/>
      <c r="Z35" s="45" t="n"/>
      <c r="AA35" s="54" t="n"/>
      <c r="AB35" s="55" t="n"/>
      <c r="AC35" s="55" t="n"/>
      <c r="AD35" s="55" t="n"/>
      <c r="AE35" s="55" t="n"/>
      <c r="AF35" s="56" t="n"/>
      <c r="AN35" s="62" t="n"/>
      <c r="AO35" s="124" t="n"/>
      <c r="AP35" s="125" t="n"/>
    </row>
    <row r="36" ht="26.25" customFormat="1" customHeight="1" s="14">
      <c r="A36" s="9" t="n"/>
      <c r="B36" s="10" t="n">
        <v>469</v>
      </c>
      <c r="C36" s="10" t="inlineStr">
        <is>
          <t>Juno</t>
        </is>
      </c>
      <c r="D36" s="10" t="inlineStr">
        <is>
          <t xml:space="preserve">Wu, Hongjun </t>
        </is>
      </c>
      <c r="E36" s="109" t="n"/>
      <c r="F36" s="109" t="n"/>
      <c r="G36" s="109" t="n"/>
      <c r="H36" s="109" t="n"/>
      <c r="I36" s="109" t="n"/>
      <c r="J36" s="109" t="n"/>
      <c r="K36" s="109" t="n"/>
      <c r="L36" s="109" t="n"/>
      <c r="M36" s="126" t="n">
        <v>1500</v>
      </c>
      <c r="N36" s="109" t="n"/>
      <c r="O36" s="109" t="n"/>
      <c r="P36" s="109">
        <f>100</f>
        <v/>
      </c>
      <c r="Q36" s="127">
        <f>_xlfn.IFNA(VLOOKUP(B36,AN:AP,3,FALSE),0)</f>
        <v/>
      </c>
      <c r="R36" s="127">
        <f>IFERROR(T36/E36,0)</f>
        <v/>
      </c>
      <c r="S36" s="127">
        <f>SUM(M36,P36)</f>
        <v/>
      </c>
      <c r="T36" s="127">
        <f>_xlfn.IFNA(S36+Q36,0+S36)</f>
        <v/>
      </c>
      <c r="U36" s="133" t="n">
        <v>1675</v>
      </c>
      <c r="V36" s="133" t="n">
        <v>3570</v>
      </c>
      <c r="W36" s="127">
        <f>T36-V36</f>
        <v/>
      </c>
      <c r="X36" s="45" t="n"/>
      <c r="Y36" s="45" t="n"/>
      <c r="Z36" s="45" t="n"/>
      <c r="AA36" s="54" t="n"/>
      <c r="AB36" s="55" t="n"/>
      <c r="AC36" s="55" t="n"/>
      <c r="AD36" s="55" t="n"/>
      <c r="AE36" s="55" t="n"/>
      <c r="AF36" s="56" t="n"/>
      <c r="AN36" s="62" t="n"/>
      <c r="AO36" s="124" t="n"/>
      <c r="AP36" s="125" t="n"/>
    </row>
    <row r="37" ht="26.25" customFormat="1" customHeight="1" s="1">
      <c r="A37" s="9" t="n"/>
      <c r="B37" s="10" t="n"/>
      <c r="C37" s="10" t="n"/>
      <c r="D37" s="10" t="n"/>
      <c r="E37" s="109" t="n"/>
      <c r="F37" s="109" t="n"/>
      <c r="G37" s="109" t="n"/>
      <c r="H37" s="109" t="n"/>
      <c r="I37" s="109" t="n"/>
      <c r="J37" s="109" t="n"/>
      <c r="K37" s="109" t="n"/>
      <c r="L37" s="109" t="n"/>
      <c r="M37" s="109" t="n"/>
      <c r="N37" s="109" t="n"/>
      <c r="O37" s="109" t="n"/>
      <c r="P37" s="109" t="n"/>
      <c r="Q37" s="127">
        <f>_xlfn.IFNA(VLOOKUP(B37,AN:AP,3,FALSE),0)</f>
        <v/>
      </c>
      <c r="R37" s="127">
        <f>IFERROR(T37/E37,0)</f>
        <v/>
      </c>
      <c r="S37" s="127">
        <f>SUM(M37,P37)</f>
        <v/>
      </c>
      <c r="T37" s="127">
        <f>_xlfn.IFNA(S37+Q37,0+S37)</f>
        <v/>
      </c>
      <c r="U37" s="109" t="n">
        <v>0</v>
      </c>
      <c r="V37" s="109" t="n">
        <v>0</v>
      </c>
      <c r="W37" s="127">
        <f>T37-V37</f>
        <v/>
      </c>
      <c r="X37" s="45" t="n"/>
      <c r="Y37" s="45" t="n"/>
      <c r="Z37" s="45" t="n"/>
      <c r="AA37" s="54" t="n"/>
      <c r="AB37" s="55" t="n"/>
      <c r="AC37" s="55" t="n"/>
      <c r="AD37" s="55" t="n"/>
      <c r="AE37" s="55" t="n"/>
      <c r="AF37" s="56" t="n"/>
      <c r="AN37" s="62" t="n"/>
      <c r="AO37" s="124" t="n"/>
      <c r="AP37" s="125" t="n"/>
    </row>
    <row r="38" ht="26.25" customFormat="1" customHeight="1" s="1">
      <c r="A38" s="9" t="n"/>
      <c r="B38" s="10" t="n">
        <v>471</v>
      </c>
      <c r="C38" s="10" t="inlineStr">
        <is>
          <t>Beata</t>
        </is>
      </c>
      <c r="D38" s="10" t="inlineStr">
        <is>
          <t xml:space="preserve">Zhang, Xiangxue </t>
        </is>
      </c>
      <c r="E38" s="109" t="n">
        <v>71.5</v>
      </c>
      <c r="F38" s="109" t="n"/>
      <c r="G38" s="109" t="n"/>
      <c r="H38" s="109" t="n"/>
      <c r="I38" s="109" t="n"/>
      <c r="J38" s="109" t="n"/>
      <c r="K38" s="109" t="n"/>
      <c r="L38" s="109" t="n">
        <v>1118.99</v>
      </c>
      <c r="M38" s="109" t="n"/>
      <c r="N38" s="109" t="n"/>
      <c r="O38" s="109" t="n"/>
      <c r="P38" s="109" t="n"/>
      <c r="Q38" s="127">
        <f>_xlfn.IFNA(VLOOKUP(B38,AN:AP,3,FALSE),0)</f>
        <v/>
      </c>
      <c r="R38" s="127">
        <f>IFERROR(T38/E38,0)</f>
        <v/>
      </c>
      <c r="S38" s="127">
        <f>SUM(M38,P38)</f>
        <v/>
      </c>
      <c r="T38" s="127">
        <f>_xlfn.IFNA(S38+Q38,0+S38)</f>
        <v/>
      </c>
      <c r="U38" s="109" t="n">
        <v>1157.85</v>
      </c>
      <c r="V38" s="109" t="n">
        <v>2254.85</v>
      </c>
      <c r="W38" s="127">
        <f>T38-V38</f>
        <v/>
      </c>
      <c r="X38" s="45" t="n"/>
      <c r="Y38" s="45" t="n"/>
      <c r="Z38" s="45" t="n"/>
      <c r="AA38" s="51" t="n"/>
      <c r="AB38" s="55" t="n"/>
      <c r="AC38" s="55" t="n"/>
      <c r="AD38" s="55" t="n"/>
      <c r="AE38" s="55" t="n"/>
      <c r="AF38" s="56" t="n"/>
      <c r="AN38" s="62" t="n"/>
      <c r="AO38" s="124" t="n"/>
      <c r="AP38" s="125" t="n"/>
    </row>
    <row r="39" ht="26.25" customFormat="1" customHeight="1" s="1">
      <c r="A39" s="9" t="n"/>
      <c r="B39" s="10" t="n">
        <v>229</v>
      </c>
      <c r="C39" s="10" t="inlineStr">
        <is>
          <t>Ken</t>
        </is>
      </c>
      <c r="D39" s="30" t="inlineStr">
        <is>
          <t>Fu, Kaien</t>
        </is>
      </c>
      <c r="E39" s="109" t="n">
        <v>56</v>
      </c>
      <c r="F39" s="109" t="n"/>
      <c r="G39" s="109" t="n"/>
      <c r="H39" s="109" t="n"/>
      <c r="I39" s="109" t="n"/>
      <c r="J39" s="109" t="n"/>
      <c r="K39" s="109" t="n"/>
      <c r="L39" s="109" t="n">
        <v>880.33</v>
      </c>
      <c r="M39" s="109" t="n"/>
      <c r="N39" s="109" t="n"/>
      <c r="O39" s="109" t="n"/>
      <c r="P39" s="109" t="n"/>
      <c r="Q39" s="127">
        <f>_xlfn.IFNA(VLOOKUP(B39,AN:AP,3,FALSE),0)</f>
        <v/>
      </c>
      <c r="R39" s="127">
        <f>IFERROR(T39/E39,0)</f>
        <v/>
      </c>
      <c r="S39" s="127">
        <f>SUM(M39,P39)</f>
        <v/>
      </c>
      <c r="T39" s="127">
        <f>_xlfn.IFNA(S39+Q39,0+S39)</f>
        <v/>
      </c>
      <c r="U39" s="109" t="n">
        <v>1989.26</v>
      </c>
      <c r="V39" s="109" t="n">
        <v>3394.26</v>
      </c>
      <c r="W39" s="127">
        <f>T39-V39</f>
        <v/>
      </c>
      <c r="X39" s="45" t="n"/>
      <c r="Y39" s="45" t="n"/>
      <c r="Z39" s="45" t="n"/>
      <c r="AA39" s="51" t="n"/>
      <c r="AB39" s="55" t="n"/>
      <c r="AC39" s="55" t="n"/>
      <c r="AD39" s="55" t="n"/>
      <c r="AE39" s="55" t="n"/>
      <c r="AF39" s="56" t="n"/>
      <c r="AN39" s="62" t="n"/>
      <c r="AO39" s="124" t="n"/>
      <c r="AP39" s="125" t="n"/>
    </row>
    <row r="40" ht="26.25" customFormat="1" customHeight="1" s="1">
      <c r="A40" s="9" t="n"/>
      <c r="B40" s="10" t="n">
        <v>256</v>
      </c>
      <c r="C40" s="10" t="inlineStr">
        <is>
          <t>Bert</t>
        </is>
      </c>
      <c r="D40" s="10" t="inlineStr">
        <is>
          <t>Li, Bert Bin</t>
        </is>
      </c>
      <c r="E40" s="109" t="n">
        <v>14.5</v>
      </c>
      <c r="F40" s="109" t="n"/>
      <c r="G40" s="109" t="n"/>
      <c r="H40" s="109" t="n"/>
      <c r="I40" s="109" t="n"/>
      <c r="J40" s="109" t="n"/>
      <c r="K40" s="109" t="n"/>
      <c r="L40" s="109" t="n">
        <v>226.93</v>
      </c>
      <c r="M40" s="109" t="n"/>
      <c r="N40" s="109" t="n"/>
      <c r="O40" s="109" t="n"/>
      <c r="P40" s="109" t="n"/>
      <c r="Q40" s="127">
        <f>_xlfn.IFNA(VLOOKUP(B40,AN:AP,3,FALSE),0)</f>
        <v/>
      </c>
      <c r="R40" s="127">
        <f>IFERROR(T40/E40,0)</f>
        <v/>
      </c>
      <c r="S40" s="127">
        <f>SUM(M40,P40)</f>
        <v/>
      </c>
      <c r="T40" s="127">
        <f>_xlfn.IFNA(S40+Q40,0+S40)</f>
        <v/>
      </c>
      <c r="U40" s="109" t="n">
        <v>0</v>
      </c>
      <c r="V40" s="109" t="n">
        <v>62</v>
      </c>
      <c r="W40" s="127">
        <f>T40-V40</f>
        <v/>
      </c>
      <c r="X40" s="45" t="n"/>
      <c r="Y40" s="45" t="n"/>
      <c r="Z40" s="45" t="n"/>
      <c r="AA40" s="51" t="n"/>
      <c r="AB40" s="55" t="n"/>
      <c r="AC40" s="55" t="n"/>
      <c r="AD40" s="55" t="n"/>
      <c r="AE40" s="55" t="n"/>
      <c r="AF40" s="56" t="n"/>
      <c r="AN40" s="62" t="n"/>
      <c r="AO40" s="124" t="n"/>
      <c r="AP40" s="125" t="n"/>
    </row>
    <row r="41" ht="26.25" customFormat="1" customHeight="1" s="1">
      <c r="A41" s="9" t="n"/>
      <c r="B41" s="10" t="n">
        <v>474</v>
      </c>
      <c r="C41" s="10" t="inlineStr">
        <is>
          <t>Elaine</t>
        </is>
      </c>
      <c r="D41" s="10" t="inlineStr">
        <is>
          <t>Zhang, Yilin</t>
        </is>
      </c>
      <c r="E41" s="109" t="n">
        <v>88</v>
      </c>
      <c r="F41" s="109" t="n"/>
      <c r="G41" s="109" t="n"/>
      <c r="H41" s="109" t="n"/>
      <c r="I41" s="109" t="n"/>
      <c r="J41" s="109" t="n"/>
      <c r="K41" s="109" t="n"/>
      <c r="L41" s="109" t="n">
        <v>1385.04</v>
      </c>
      <c r="M41" s="109" t="n"/>
      <c r="N41" s="109" t="n"/>
      <c r="O41" s="109" t="n"/>
      <c r="P41" s="109" t="n"/>
      <c r="Q41" s="127">
        <f>_xlfn.IFNA(VLOOKUP(B41,AN:AP,3,FALSE),0)</f>
        <v/>
      </c>
      <c r="R41" s="127">
        <f>IFERROR(T41/E41,0)</f>
        <v/>
      </c>
      <c r="S41" s="127">
        <f>SUM(M41,P41)</f>
        <v/>
      </c>
      <c r="T41" s="127">
        <f>_xlfn.IFNA(S41+Q41,0+S41)</f>
        <v/>
      </c>
      <c r="U41" s="109" t="n">
        <v>1512.45</v>
      </c>
      <c r="V41" s="109" t="n">
        <v>3046.45</v>
      </c>
      <c r="W41" s="127">
        <f>T41-V41</f>
        <v/>
      </c>
      <c r="X41" s="45" t="n"/>
      <c r="Y41" s="45" t="n"/>
      <c r="Z41" s="45" t="n"/>
      <c r="AA41" s="51" t="n"/>
      <c r="AB41" s="55" t="n"/>
      <c r="AC41" s="55" t="n"/>
      <c r="AD41" s="55" t="n"/>
      <c r="AE41" s="55" t="n"/>
      <c r="AF41" s="56" t="n"/>
      <c r="AN41" s="62" t="n"/>
      <c r="AO41" s="124" t="n"/>
      <c r="AP41" s="125" t="n"/>
    </row>
    <row r="42" ht="26.25" customFormat="1" customHeight="1" s="1">
      <c r="A42" s="9" t="n"/>
      <c r="B42" s="10" t="n"/>
      <c r="C42" s="10" t="n"/>
      <c r="D42" s="10" t="n"/>
      <c r="E42" s="109" t="n"/>
      <c r="F42" s="109" t="n"/>
      <c r="G42" s="109" t="n"/>
      <c r="H42" s="109" t="n"/>
      <c r="I42" s="109" t="n"/>
      <c r="J42" s="109" t="n"/>
      <c r="K42" s="109" t="n"/>
      <c r="L42" s="109" t="n"/>
      <c r="M42" s="109" t="n"/>
      <c r="N42" s="109" t="n"/>
      <c r="O42" s="109" t="n"/>
      <c r="P42" s="109" t="n"/>
      <c r="Q42" s="127">
        <f>_xlfn.IFNA(VLOOKUP(B42,AN:AP,3,FALSE),0)</f>
        <v/>
      </c>
      <c r="R42" s="127">
        <f>IFERROR(T42/E42,0)</f>
        <v/>
      </c>
      <c r="S42" s="127">
        <f>SUM(M42,P42)</f>
        <v/>
      </c>
      <c r="T42" s="127">
        <f>_xlfn.IFNA(S42+Q42,0+S42)</f>
        <v/>
      </c>
      <c r="U42" s="109" t="n">
        <v>0</v>
      </c>
      <c r="V42" s="109" t="n">
        <v>0</v>
      </c>
      <c r="W42" s="127">
        <f>T42-V42</f>
        <v/>
      </c>
      <c r="X42" s="45" t="n"/>
      <c r="Y42" s="45" t="n"/>
      <c r="Z42" s="45" t="n"/>
      <c r="AA42" s="51" t="n"/>
      <c r="AB42" s="55" t="n"/>
      <c r="AC42" s="55" t="n"/>
      <c r="AD42" s="55" t="n"/>
      <c r="AE42" s="55" t="n"/>
      <c r="AF42" s="56" t="n"/>
      <c r="AN42" s="62" t="n"/>
      <c r="AO42" s="124" t="n"/>
      <c r="AP42" s="125" t="n"/>
    </row>
    <row r="43" ht="26.25" customFormat="1" customHeight="1" s="1">
      <c r="A43" s="9" t="n"/>
      <c r="B43" s="10" t="n">
        <v>466</v>
      </c>
      <c r="C43" s="10" t="inlineStr">
        <is>
          <t>Lele</t>
        </is>
      </c>
      <c r="D43" s="10" t="inlineStr">
        <is>
          <t xml:space="preserve">Yang, Yuexin </t>
        </is>
      </c>
      <c r="E43" s="109" t="n">
        <v>90</v>
      </c>
      <c r="F43" s="109" t="n"/>
      <c r="G43" s="109" t="n"/>
      <c r="H43" s="109" t="n"/>
      <c r="I43" s="109" t="n"/>
      <c r="J43" s="109" t="n"/>
      <c r="K43" s="109" t="n"/>
      <c r="L43" s="109" t="n">
        <v>1416.35</v>
      </c>
      <c r="M43" s="109" t="n"/>
      <c r="N43" s="109" t="n"/>
      <c r="O43" s="109" t="n"/>
      <c r="P43" s="109" t="n"/>
      <c r="Q43" s="127">
        <f>_xlfn.IFNA(VLOOKUP(B43,AN:AP,3,FALSE),0)</f>
        <v/>
      </c>
      <c r="R43" s="127">
        <f>IFERROR(T43/E43,0)</f>
        <v/>
      </c>
      <c r="S43" s="127">
        <f>SUM(M43,P43)</f>
        <v/>
      </c>
      <c r="T43" s="127">
        <f>_xlfn.IFNA(S43+Q43,0+S43)</f>
        <v/>
      </c>
      <c r="U43" s="109" t="n">
        <v>1343.81</v>
      </c>
      <c r="V43" s="109" t="n">
        <v>2238.81</v>
      </c>
      <c r="W43" s="127">
        <f>T43-V43</f>
        <v/>
      </c>
      <c r="X43" s="45" t="n"/>
      <c r="Y43" s="45" t="n"/>
      <c r="Z43" s="45" t="n"/>
      <c r="AA43" s="51" t="n"/>
      <c r="AB43" s="55" t="n"/>
      <c r="AC43" s="55" t="n"/>
      <c r="AD43" s="55" t="n"/>
      <c r="AE43" s="55" t="n"/>
      <c r="AF43" s="56" t="n"/>
      <c r="AN43" s="62" t="n"/>
      <c r="AO43" s="124" t="n"/>
      <c r="AP43" s="125" t="n"/>
    </row>
    <row r="44" ht="26.25" customFormat="1" customHeight="1" s="1">
      <c r="A44" s="12" t="n"/>
      <c r="B44" s="5" t="n">
        <v>900041</v>
      </c>
      <c r="C44" s="5" t="inlineStr">
        <is>
          <t>Eliza</t>
        </is>
      </c>
      <c r="D44" s="5" t="inlineStr">
        <is>
          <t xml:space="preserve"> Ng Feng,  Shuyi Eliza</t>
        </is>
      </c>
      <c r="E44" s="109" t="n">
        <v>24</v>
      </c>
      <c r="F44" s="109" t="n"/>
      <c r="G44" s="109" t="n"/>
      <c r="H44" s="109" t="n"/>
      <c r="I44" s="109" t="n"/>
      <c r="J44" s="109" t="n"/>
      <c r="K44" s="109" t="n"/>
      <c r="L44" s="109" t="n">
        <v>375.6</v>
      </c>
      <c r="M44" s="109" t="n"/>
      <c r="N44" s="109" t="n"/>
      <c r="O44" s="109" t="n"/>
      <c r="P44" s="109" t="n"/>
      <c r="Q44" s="127">
        <f>_xlfn.IFNA(VLOOKUP(B44,AN:AP,3,FALSE),0)</f>
        <v/>
      </c>
      <c r="R44" s="127">
        <f>IFERROR(T44/E44,0)</f>
        <v/>
      </c>
      <c r="S44" s="127">
        <f>SUM(M44,P44)</f>
        <v/>
      </c>
      <c r="T44" s="127">
        <f>_xlfn.IFNA(S44+Q44,0+S44)</f>
        <v/>
      </c>
      <c r="U44" s="109" t="n">
        <v>109.03</v>
      </c>
      <c r="V44" s="109" t="n">
        <v>109.03</v>
      </c>
      <c r="W44" s="127">
        <f>T44-V44</f>
        <v/>
      </c>
      <c r="X44" s="45" t="n"/>
      <c r="Y44" s="45" t="n"/>
      <c r="Z44" s="45" t="n"/>
      <c r="AA44" s="51" t="n"/>
      <c r="AB44" s="55" t="n"/>
      <c r="AC44" s="55" t="n"/>
      <c r="AD44" s="55" t="n"/>
      <c r="AE44" s="55" t="n"/>
      <c r="AF44" s="56" t="n"/>
      <c r="AN44" s="62" t="n"/>
      <c r="AO44" s="124" t="n"/>
      <c r="AP44" s="125" t="n"/>
    </row>
    <row r="45" ht="26.25" customHeight="1">
      <c r="A45" s="4" t="inlineStr">
        <is>
          <t>门迎</t>
        </is>
      </c>
      <c r="B45" s="5" t="n"/>
      <c r="C45" s="5" t="n"/>
      <c r="D45" s="5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N45" s="109" t="n"/>
      <c r="O45" s="109" t="n"/>
      <c r="P45" s="109" t="n"/>
      <c r="Q45" s="127">
        <f>_xlfn.IFNA(VLOOKUP(B45,AN:AP,3,FALSE),0)</f>
        <v/>
      </c>
      <c r="R45" s="127">
        <f>IFERROR(T45/E45,0)</f>
        <v/>
      </c>
      <c r="S45" s="127">
        <f>SUM(M45,P45)</f>
        <v/>
      </c>
      <c r="T45" s="127">
        <f>_xlfn.IFNA(S45+Q45,0+S45)</f>
        <v/>
      </c>
      <c r="U45" s="109" t="n">
        <v>0</v>
      </c>
      <c r="V45" s="109" t="n">
        <v>0</v>
      </c>
      <c r="W45" s="127">
        <f>T45-V45</f>
        <v/>
      </c>
      <c r="X45" s="45" t="n"/>
      <c r="Y45" s="45" t="n"/>
      <c r="Z45" s="45" t="n"/>
      <c r="AA45" s="51" t="n"/>
      <c r="AB45" s="55" t="n"/>
      <c r="AC45" s="55" t="n"/>
      <c r="AD45" s="55" t="n"/>
      <c r="AE45" s="55" t="n"/>
      <c r="AF45" s="56" t="n"/>
      <c r="AN45" s="62" t="n"/>
      <c r="AO45" s="124" t="n"/>
      <c r="AP45" s="125" t="n"/>
    </row>
    <row r="46" ht="26.25" customFormat="1" customHeight="1" s="1">
      <c r="A46" s="9" t="n"/>
      <c r="B46" s="10" t="n">
        <v>464</v>
      </c>
      <c r="C46" s="10" t="inlineStr">
        <is>
          <t>Ivy Zheng</t>
        </is>
      </c>
      <c r="D46" s="10" t="inlineStr">
        <is>
          <t xml:space="preserve">Zheng, Yuwei </t>
        </is>
      </c>
      <c r="E46" s="109" t="n"/>
      <c r="F46" s="109" t="n"/>
      <c r="G46" s="109" t="n"/>
      <c r="H46" s="109" t="n"/>
      <c r="I46" s="109" t="n"/>
      <c r="J46" s="109" t="n"/>
      <c r="K46" s="109" t="n"/>
      <c r="L46" s="109" t="n"/>
      <c r="M46" s="126" t="n">
        <v>1500</v>
      </c>
      <c r="N46" s="109" t="n"/>
      <c r="O46" s="109" t="n"/>
      <c r="P46" s="109">
        <f>100</f>
        <v/>
      </c>
      <c r="Q46" s="127">
        <f>_xlfn.IFNA(VLOOKUP(B46,AN:AP,3,FALSE),0)</f>
        <v/>
      </c>
      <c r="R46" s="127">
        <f>IFERROR(T46/E46,0)</f>
        <v/>
      </c>
      <c r="S46" s="127">
        <f>SUM(M46,P46)</f>
        <v/>
      </c>
      <c r="T46" s="127">
        <f>_xlfn.IFNA(S46+Q46,0+S46)</f>
        <v/>
      </c>
      <c r="U46" s="109" t="n">
        <v>1600</v>
      </c>
      <c r="V46" s="109" t="n">
        <v>4311</v>
      </c>
      <c r="W46" s="127">
        <f>T46-V46</f>
        <v/>
      </c>
      <c r="X46" s="45" t="n"/>
      <c r="Y46" s="45" t="n"/>
      <c r="Z46" s="45" t="n"/>
      <c r="AA46" s="54" t="n"/>
      <c r="AB46" s="55" t="n"/>
      <c r="AC46" s="55" t="n"/>
      <c r="AD46" s="55" t="n"/>
      <c r="AE46" s="55" t="n"/>
      <c r="AF46" s="56" t="n"/>
      <c r="AN46" s="62" t="n"/>
      <c r="AO46" s="124" t="n"/>
      <c r="AP46" s="125" t="n"/>
    </row>
    <row r="47" customFormat="1" s="1">
      <c r="A47" s="9" t="n"/>
      <c r="B47" s="5" t="n">
        <v>81</v>
      </c>
      <c r="C47" s="5" t="inlineStr">
        <is>
          <t>Andy</t>
        </is>
      </c>
      <c r="D47" s="5" t="inlineStr">
        <is>
          <t>Liang, Zhi</t>
        </is>
      </c>
      <c r="E47" s="109" t="n">
        <v>15.25</v>
      </c>
      <c r="F47" s="109" t="n"/>
      <c r="G47" s="109" t="n"/>
      <c r="H47" s="109" t="n"/>
      <c r="I47" s="109" t="n"/>
      <c r="J47" s="109" t="n"/>
      <c r="K47" s="109" t="n"/>
      <c r="L47" s="109" t="n">
        <v>238.66</v>
      </c>
      <c r="M47" s="109" t="n"/>
      <c r="N47" s="109" t="n"/>
      <c r="O47" s="109" t="n"/>
      <c r="P47" s="109" t="n"/>
      <c r="Q47" s="127">
        <f>_xlfn.IFNA(VLOOKUP(B47,AN:AP,3,FALSE),0)</f>
        <v/>
      </c>
      <c r="R47" s="127">
        <f>IFERROR(T47/E47,0)</f>
        <v/>
      </c>
      <c r="S47" s="127">
        <f>SUM(M47,P47)</f>
        <v/>
      </c>
      <c r="T47" s="127">
        <f>_xlfn.IFNA(S47+Q47,0+S47)</f>
        <v/>
      </c>
      <c r="U47" s="109" t="n">
        <v>242.59</v>
      </c>
      <c r="V47" s="109" t="n">
        <v>516.59</v>
      </c>
      <c r="W47" s="127">
        <f>T47-V47</f>
        <v/>
      </c>
      <c r="X47" s="45" t="n"/>
      <c r="Y47" s="45" t="n"/>
      <c r="Z47" s="45" t="n"/>
      <c r="AA47" s="54" t="n"/>
      <c r="AB47" s="55" t="n"/>
      <c r="AC47" s="55" t="n"/>
      <c r="AD47" s="55" t="n"/>
      <c r="AE47" s="55" t="n"/>
      <c r="AF47" s="56" t="n"/>
      <c r="AN47" s="64" t="n"/>
      <c r="AO47" s="71" t="n"/>
      <c r="AP47" s="125" t="n"/>
    </row>
    <row r="48" ht="26.25" customFormat="1" customHeight="1" s="1">
      <c r="A48" s="9" t="n"/>
      <c r="B48" s="10" t="n">
        <v>143</v>
      </c>
      <c r="C48" s="10" t="inlineStr">
        <is>
          <t>sophia</t>
        </is>
      </c>
      <c r="D48" s="10" t="inlineStr">
        <is>
          <t xml:space="preserve">Liu, Xin </t>
        </is>
      </c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109" t="n"/>
      <c r="P48" s="109" t="n"/>
      <c r="Q48" s="127">
        <f>_xlfn.IFNA(VLOOKUP(B48,AN:AP,3,FALSE),0)</f>
        <v/>
      </c>
      <c r="R48" s="127">
        <f>IFERROR(T48/E48,0)</f>
        <v/>
      </c>
      <c r="S48" s="127">
        <f>SUM(M48,P48)</f>
        <v/>
      </c>
      <c r="T48" s="127">
        <f>_xlfn.IFNA(S48+Q48,0+S48)</f>
        <v/>
      </c>
      <c r="U48" s="109" t="n">
        <v>734</v>
      </c>
      <c r="V48" s="109" t="n">
        <v>1604</v>
      </c>
      <c r="W48" s="127">
        <f>T48-V48</f>
        <v/>
      </c>
      <c r="X48" s="45" t="n"/>
      <c r="Y48" s="45" t="n"/>
      <c r="Z48" s="45" t="n"/>
      <c r="AA48" s="54" t="n"/>
      <c r="AB48" s="55" t="n"/>
      <c r="AC48" s="55" t="n"/>
      <c r="AD48" s="55" t="n"/>
      <c r="AE48" s="55" t="n"/>
      <c r="AF48" s="56" t="n"/>
      <c r="AN48" s="62" t="n"/>
      <c r="AO48" s="124" t="n"/>
      <c r="AP48" s="125" t="n"/>
    </row>
    <row r="49" ht="26.25" customFormat="1" customHeight="1" s="1">
      <c r="A49" s="9" t="n"/>
      <c r="B49" s="10" t="n"/>
      <c r="C49" s="10" t="n"/>
      <c r="D49" s="11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  <c r="N49" s="109" t="n"/>
      <c r="O49" s="109" t="n"/>
      <c r="P49" s="109" t="n"/>
      <c r="Q49" s="127">
        <f>_xlfn.IFNA(VLOOKUP(B49,AN:AP,3,FALSE),0)</f>
        <v/>
      </c>
      <c r="R49" s="127">
        <f>IFERROR(T49/E49,0)</f>
        <v/>
      </c>
      <c r="S49" s="127">
        <f>SUM(M49,P49)</f>
        <v/>
      </c>
      <c r="T49" s="127">
        <f>_xlfn.IFNA(S49+Q49,0+S49)</f>
        <v/>
      </c>
      <c r="U49" s="109" t="n">
        <v>0</v>
      </c>
      <c r="V49" s="109" t="n">
        <v>0</v>
      </c>
      <c r="W49" s="127">
        <f>T49-V49</f>
        <v/>
      </c>
      <c r="X49" s="45" t="n"/>
      <c r="Y49" s="45" t="n"/>
      <c r="Z49" s="45" t="n"/>
      <c r="AA49" s="54" t="n"/>
      <c r="AB49" s="55" t="n"/>
      <c r="AC49" s="55" t="n"/>
      <c r="AD49" s="55" t="n"/>
      <c r="AE49" s="55" t="n"/>
      <c r="AF49" s="56" t="n"/>
      <c r="AN49" s="59" t="n"/>
      <c r="AO49" s="124" t="n"/>
      <c r="AP49" s="125" t="n"/>
    </row>
    <row r="50" ht="26.25" customFormat="1" customHeight="1" s="1">
      <c r="A50" s="9" t="n"/>
      <c r="B50" s="10" t="n">
        <v>475</v>
      </c>
      <c r="C50" s="10" t="inlineStr">
        <is>
          <t>Yuting Hou</t>
        </is>
      </c>
      <c r="D50" s="10" t="inlineStr">
        <is>
          <t>Hou, Yuting</t>
        </is>
      </c>
      <c r="E50" s="109" t="n">
        <v>33.25</v>
      </c>
      <c r="F50" s="109" t="n"/>
      <c r="G50" s="109" t="n"/>
      <c r="H50" s="109" t="n"/>
      <c r="I50" s="109" t="n"/>
      <c r="J50" s="109" t="n"/>
      <c r="K50" s="109" t="n"/>
      <c r="L50" s="109" t="n">
        <v>520.36</v>
      </c>
      <c r="M50" s="109" t="n"/>
      <c r="N50" s="109" t="n"/>
      <c r="O50" s="109" t="n"/>
      <c r="P50" s="109" t="n"/>
      <c r="Q50" s="127">
        <f>_xlfn.IFNA(VLOOKUP(B50,AN:AP,3,FALSE),0)</f>
        <v/>
      </c>
      <c r="R50" s="127">
        <f>IFERROR(T50/E50,0)</f>
        <v/>
      </c>
      <c r="S50" s="127">
        <f>SUM(M50,P50)</f>
        <v/>
      </c>
      <c r="T50" s="127">
        <f>_xlfn.IFNA(S50+Q50,0+S50)</f>
        <v/>
      </c>
      <c r="U50" s="109" t="n">
        <v>766.86</v>
      </c>
      <c r="V50" s="109" t="n">
        <v>1397.86</v>
      </c>
      <c r="W50" s="127">
        <f>T50-V50</f>
        <v/>
      </c>
      <c r="X50" s="45" t="n"/>
      <c r="Y50" s="45" t="n"/>
      <c r="Z50" s="45" t="n"/>
      <c r="AA50" s="54" t="n"/>
      <c r="AB50" s="55" t="n"/>
      <c r="AC50" s="55" t="n"/>
      <c r="AD50" s="55" t="n"/>
      <c r="AE50" s="55" t="n"/>
      <c r="AF50" s="56" t="n"/>
      <c r="AN50" s="62" t="n"/>
      <c r="AO50" s="124" t="n"/>
      <c r="AP50" s="125" t="n"/>
    </row>
    <row r="51" ht="26.25" customFormat="1" customHeight="1" s="1">
      <c r="A51" s="9" t="n"/>
      <c r="B51" s="10" t="n">
        <v>478</v>
      </c>
      <c r="C51" s="10" t="inlineStr">
        <is>
          <t>Yuanlin Li</t>
        </is>
      </c>
      <c r="D51" s="10" t="inlineStr">
        <is>
          <t>Li, Yuanlin</t>
        </is>
      </c>
      <c r="E51" s="109" t="n">
        <v>12.25</v>
      </c>
      <c r="F51" s="109" t="n"/>
      <c r="G51" s="109" t="n"/>
      <c r="H51" s="109" t="n"/>
      <c r="I51" s="109" t="n"/>
      <c r="J51" s="109" t="n"/>
      <c r="K51" s="109" t="n"/>
      <c r="L51" s="109" t="n">
        <v>191.71</v>
      </c>
      <c r="M51" s="109" t="n"/>
      <c r="O51" s="109" t="n"/>
      <c r="P51" s="109" t="n"/>
      <c r="Q51" s="127">
        <f>_xlfn.IFNA(VLOOKUP(B51,AN:AP,3,FALSE),0)</f>
        <v/>
      </c>
      <c r="R51" s="127">
        <f>IFERROR(T51/E51,0)</f>
        <v/>
      </c>
      <c r="S51" s="127">
        <f>SUM(M51,P51)</f>
        <v/>
      </c>
      <c r="T51" s="127">
        <f>_xlfn.IFNA(S51+Q51,0+S51)</f>
        <v/>
      </c>
      <c r="U51" s="109" t="n">
        <v>62.6</v>
      </c>
      <c r="V51" s="109" t="n">
        <v>133.6</v>
      </c>
      <c r="W51" s="127">
        <f>T51-V51</f>
        <v/>
      </c>
      <c r="X51" s="45" t="n"/>
      <c r="Y51" s="45" t="n"/>
      <c r="Z51" s="45" t="n"/>
      <c r="AA51" s="54" t="n"/>
      <c r="AB51" s="55" t="n"/>
      <c r="AC51" s="55" t="n"/>
      <c r="AD51" s="55" t="n"/>
      <c r="AE51" s="55" t="n"/>
      <c r="AF51" s="56" t="n"/>
      <c r="AN51" s="59" t="n"/>
      <c r="AO51" s="124" t="n"/>
      <c r="AP51" s="125" t="n"/>
    </row>
    <row r="52" ht="26.25" customFormat="1" customHeight="1" s="1">
      <c r="A52" s="9" t="n"/>
      <c r="B52" s="5" t="n">
        <v>62</v>
      </c>
      <c r="C52" s="5" t="inlineStr">
        <is>
          <t>Jacqueline</t>
        </is>
      </c>
      <c r="D52" s="6" t="inlineStr">
        <is>
          <t xml:space="preserve">Sun, Wenqin </t>
        </is>
      </c>
      <c r="E52" s="109" t="n">
        <v>21.5</v>
      </c>
      <c r="F52" s="109" t="n"/>
      <c r="G52" s="109" t="n"/>
      <c r="H52" s="109" t="n"/>
      <c r="I52" s="109" t="n"/>
      <c r="J52" s="109" t="n"/>
      <c r="K52" s="109" t="n"/>
      <c r="L52" s="109" t="n">
        <v>336.48</v>
      </c>
      <c r="M52" s="109" t="n"/>
      <c r="N52" s="109" t="n"/>
      <c r="O52" s="109" t="n"/>
      <c r="P52" s="109" t="n"/>
      <c r="Q52" s="127">
        <f>_xlfn.IFNA(VLOOKUP(B52,AN:AP,3,FALSE),0)</f>
        <v/>
      </c>
      <c r="R52" s="127">
        <f>IFERROR(T52/E52,0)</f>
        <v/>
      </c>
      <c r="S52" s="127">
        <f>SUM(M52,P52)</f>
        <v/>
      </c>
      <c r="T52" s="127">
        <f>_xlfn.IFNA(S52+Q52,0+S52)</f>
        <v/>
      </c>
      <c r="U52" s="109" t="n">
        <v>387.34</v>
      </c>
      <c r="V52" s="109" t="n">
        <v>740.34</v>
      </c>
      <c r="W52" s="127">
        <f>T52-V52</f>
        <v/>
      </c>
      <c r="X52" s="45" t="n"/>
      <c r="Y52" s="45" t="n"/>
      <c r="Z52" s="45" t="n"/>
      <c r="AA52" s="54" t="n"/>
      <c r="AB52" s="55" t="n"/>
      <c r="AC52" s="55" t="n"/>
      <c r="AD52" s="55" t="n"/>
      <c r="AE52" s="55" t="n"/>
      <c r="AF52" s="56" t="n"/>
      <c r="AN52" s="59" t="n"/>
      <c r="AO52" s="124" t="n"/>
      <c r="AP52" s="125" t="n"/>
    </row>
    <row r="53" ht="26.25" customFormat="1" customHeight="1" s="1">
      <c r="A53" s="9" t="n"/>
      <c r="B53" s="10" t="n"/>
      <c r="C53" s="10" t="n"/>
      <c r="D53" s="10" t="n"/>
      <c r="E53" s="109" t="n"/>
      <c r="F53" s="109" t="n"/>
      <c r="G53" s="109" t="n"/>
      <c r="H53" s="109" t="n"/>
      <c r="I53" s="109" t="n"/>
      <c r="J53" s="109" t="n"/>
      <c r="K53" s="109" t="n"/>
      <c r="L53" s="109" t="n"/>
      <c r="M53" s="109" t="n"/>
      <c r="N53" s="109" t="n"/>
      <c r="O53" s="109" t="n"/>
      <c r="P53" s="109" t="n"/>
      <c r="Q53" s="127">
        <f>_xlfn.IFNA(VLOOKUP(B53,AN:AP,3,FALSE),0)</f>
        <v/>
      </c>
      <c r="R53" s="127">
        <f>IFERROR(T53/E53,0)</f>
        <v/>
      </c>
      <c r="S53" s="127">
        <f>SUM(M53,P53)</f>
        <v/>
      </c>
      <c r="T53" s="127">
        <f>_xlfn.IFNA(S53+Q53,0+S53)</f>
        <v/>
      </c>
      <c r="U53" s="109" t="n">
        <v>0</v>
      </c>
      <c r="V53" s="109" t="n">
        <v>0</v>
      </c>
      <c r="W53" s="127">
        <f>T53-V53</f>
        <v/>
      </c>
      <c r="X53" s="45" t="n"/>
      <c r="Y53" s="45" t="n"/>
      <c r="Z53" s="45" t="n"/>
      <c r="AA53" s="54" t="n"/>
      <c r="AB53" s="55" t="n"/>
      <c r="AC53" s="55" t="n"/>
      <c r="AD53" s="55" t="n"/>
      <c r="AE53" s="55" t="n"/>
      <c r="AF53" s="56" t="n"/>
      <c r="AN53" s="62" t="n"/>
      <c r="AO53" s="124" t="n"/>
      <c r="AP53" s="125" t="n"/>
    </row>
    <row r="54" ht="28.5" customHeight="1">
      <c r="A54" s="9" t="n"/>
      <c r="B54" s="5" t="n">
        <v>900003</v>
      </c>
      <c r="C54" s="5" t="inlineStr">
        <is>
          <t>Amy zhang</t>
        </is>
      </c>
      <c r="D54" s="5" t="inlineStr">
        <is>
          <t>Zhang, Shuhan</t>
        </is>
      </c>
      <c r="E54" s="109" t="n">
        <v>46.5</v>
      </c>
      <c r="F54" s="109" t="n"/>
      <c r="G54" s="109" t="n"/>
      <c r="H54" s="109" t="n"/>
      <c r="I54" s="109" t="n"/>
      <c r="J54" s="109" t="n"/>
      <c r="K54" s="109" t="n"/>
      <c r="L54" s="109" t="n">
        <v>0</v>
      </c>
      <c r="M54" s="126">
        <f>1500</f>
        <v/>
      </c>
      <c r="N54" s="109" t="n"/>
      <c r="O54" s="109" t="n"/>
      <c r="P54" s="109">
        <f>100+100</f>
        <v/>
      </c>
      <c r="Q54" s="127">
        <f>_xlfn.IFNA(VLOOKUP(B54,AN:AP,3,FALSE),0)</f>
        <v/>
      </c>
      <c r="R54" s="127">
        <f>IFERROR(T54/E54,0)</f>
        <v/>
      </c>
      <c r="S54" s="127">
        <f>SUM(M54,P54)</f>
        <v/>
      </c>
      <c r="T54" s="127">
        <f>_xlfn.IFNA(S54+Q54,0+S54)</f>
        <v/>
      </c>
      <c r="U54" s="127" t="n">
        <v>1700</v>
      </c>
      <c r="V54" s="127" t="n">
        <v>3801</v>
      </c>
      <c r="W54" s="127">
        <f>T54-V54</f>
        <v/>
      </c>
      <c r="X54" s="47" t="n"/>
      <c r="Y54" s="45" t="n"/>
      <c r="Z54" s="45" t="n"/>
      <c r="AA54" s="54" t="n"/>
      <c r="AB54" s="55" t="n"/>
      <c r="AC54" s="55" t="n"/>
      <c r="AD54" s="55" t="n"/>
      <c r="AE54" s="55" t="n"/>
      <c r="AF54" s="56" t="n"/>
      <c r="AN54" s="65" t="n"/>
      <c r="AO54" s="134" t="n"/>
      <c r="AP54" s="125" t="n"/>
    </row>
    <row r="55" ht="28.5" customFormat="1" customHeight="1" s="1">
      <c r="A55" s="12" t="n"/>
      <c r="B55" s="5" t="n">
        <v>264</v>
      </c>
      <c r="C55" s="5" t="inlineStr">
        <is>
          <t>tom</t>
        </is>
      </c>
      <c r="D55" s="5" t="inlineStr">
        <is>
          <t>Tian, Yisong</t>
        </is>
      </c>
      <c r="E55" s="109" t="n">
        <v>89.75</v>
      </c>
      <c r="F55" s="109" t="n"/>
      <c r="G55" s="109" t="n"/>
      <c r="H55" s="109" t="n"/>
      <c r="I55" s="109" t="n"/>
      <c r="J55" s="109" t="n"/>
      <c r="K55" s="109" t="n"/>
      <c r="L55" s="109" t="n">
        <v>1426.11</v>
      </c>
      <c r="M55" s="109" t="n"/>
      <c r="N55" s="109" t="n"/>
      <c r="O55" s="109" t="n"/>
      <c r="P55" s="109">
        <f>250+125</f>
        <v/>
      </c>
      <c r="Q55" s="127">
        <f>_xlfn.IFNA(VLOOKUP(B55,AN:AP,3,FALSE),0)</f>
        <v/>
      </c>
      <c r="R55" s="127">
        <f>IFERROR(T55/E55,0)</f>
        <v/>
      </c>
      <c r="S55" s="127">
        <f>SUM(M55,P55)</f>
        <v/>
      </c>
      <c r="T55" s="127">
        <f>_xlfn.IFNA(S55+Q55,0+S55)</f>
        <v/>
      </c>
      <c r="U55" s="109" t="n">
        <v>1979.9</v>
      </c>
      <c r="V55" s="109" t="n">
        <v>4128.9</v>
      </c>
      <c r="W55" s="127">
        <f>T55-V55</f>
        <v/>
      </c>
      <c r="X55" s="45" t="n"/>
      <c r="Y55" s="45" t="n"/>
      <c r="Z55" s="45" t="n"/>
      <c r="AA55" s="54" t="n"/>
      <c r="AB55" s="55" t="n"/>
      <c r="AC55" s="55" t="n"/>
      <c r="AD55" s="55" t="n"/>
      <c r="AE55" s="55" t="n"/>
      <c r="AF55" s="56" t="n"/>
      <c r="AN55" s="65" t="n"/>
      <c r="AO55" s="134" t="n"/>
      <c r="AP55" s="125" t="n"/>
    </row>
    <row r="56" ht="28.5" customFormat="1" customHeight="1" s="1">
      <c r="A56" s="4" t="inlineStr">
        <is>
          <t>保洁</t>
        </is>
      </c>
      <c r="B56" s="10" t="n">
        <v>472</v>
      </c>
      <c r="C56" s="10" t="inlineStr">
        <is>
          <t>pamela</t>
        </is>
      </c>
      <c r="D56" s="10" t="inlineStr">
        <is>
          <t>Zhao, Peiying</t>
        </is>
      </c>
      <c r="E56" s="109" t="n">
        <v>75.25</v>
      </c>
      <c r="F56" s="109" t="n"/>
      <c r="G56" s="109" t="n"/>
      <c r="H56" s="109" t="n"/>
      <c r="I56" s="109" t="n"/>
      <c r="J56" s="109" t="n"/>
      <c r="K56" s="109" t="n"/>
      <c r="L56" s="109" t="n">
        <v>1203.09</v>
      </c>
      <c r="M56" s="109" t="n"/>
      <c r="N56" s="109" t="n"/>
      <c r="O56" s="109" t="n"/>
      <c r="P56" s="109" t="n">
        <v>578.75</v>
      </c>
      <c r="Q56" s="127">
        <f>_xlfn.IFNA(VLOOKUP(B56,AN:AP,3,FALSE),0)</f>
        <v/>
      </c>
      <c r="R56" s="127">
        <f>IFERROR(T56/E56,0)</f>
        <v/>
      </c>
      <c r="S56" s="127">
        <f>SUM(M56,P56)</f>
        <v/>
      </c>
      <c r="T56" s="127">
        <f>_xlfn.IFNA(S56+Q56,0+S56)</f>
        <v/>
      </c>
      <c r="U56" s="109" t="n">
        <v>1856.1365</v>
      </c>
      <c r="V56" s="109" t="n">
        <v>2463.1365</v>
      </c>
      <c r="W56" s="127">
        <f>T56-V56</f>
        <v/>
      </c>
      <c r="X56" s="45" t="n"/>
      <c r="Y56" s="45" t="n"/>
      <c r="Z56" s="45" t="n"/>
      <c r="AA56" s="54" t="n"/>
      <c r="AB56" s="55" t="n"/>
      <c r="AC56" s="55" t="n"/>
      <c r="AD56" s="55" t="n"/>
      <c r="AE56" s="55" t="n"/>
      <c r="AF56" s="56" t="n"/>
      <c r="AN56" s="65" t="n"/>
      <c r="AO56" s="134" t="n"/>
      <c r="AP56" s="125" t="n"/>
    </row>
    <row r="57" ht="28.5" customHeight="1">
      <c r="A57" s="9" t="n"/>
      <c r="B57" s="5" t="n">
        <v>269</v>
      </c>
      <c r="C57" s="5" t="inlineStr">
        <is>
          <t>陈霞</t>
        </is>
      </c>
      <c r="D57" s="5" t="inlineStr">
        <is>
          <t>Chen, Xia</t>
        </is>
      </c>
      <c r="E57" s="109" t="n"/>
      <c r="F57" s="109" t="n"/>
      <c r="G57" s="109" t="n"/>
      <c r="H57" s="109" t="n"/>
      <c r="I57" s="109" t="n"/>
      <c r="J57" s="109" t="n"/>
      <c r="K57" s="109" t="n"/>
      <c r="L57" s="109" t="n"/>
      <c r="M57" s="126" t="n">
        <v>1500</v>
      </c>
      <c r="N57" s="109" t="n"/>
      <c r="O57" s="109" t="n"/>
      <c r="P57" s="109">
        <f>867.96+100</f>
        <v/>
      </c>
      <c r="Q57" s="127">
        <f>_xlfn.IFNA(VLOOKUP(B57,AN:AP,3,FALSE),0)</f>
        <v/>
      </c>
      <c r="R57" s="127">
        <f>IFERROR(T57/E57,0)</f>
        <v/>
      </c>
      <c r="S57" s="127">
        <f>SUM(M57,P57)</f>
        <v/>
      </c>
      <c r="T57" s="127">
        <f>_xlfn.IFNA(S57+Q57,0+S57)</f>
        <v/>
      </c>
      <c r="U57" s="127" t="n">
        <v>2312.7565</v>
      </c>
      <c r="V57" s="127" t="n">
        <v>3079.7565</v>
      </c>
      <c r="W57" s="127">
        <f>T57-V57</f>
        <v/>
      </c>
      <c r="X57" s="45" t="n"/>
      <c r="Y57" s="45" t="n"/>
      <c r="Z57" s="45" t="n"/>
      <c r="AA57" s="54" t="n"/>
      <c r="AB57" s="55" t="n"/>
      <c r="AC57" s="55" t="n"/>
      <c r="AD57" s="55" t="n"/>
      <c r="AE57" s="55" t="n"/>
      <c r="AF57" s="56" t="n"/>
      <c r="AN57" s="65" t="n"/>
      <c r="AO57" s="134" t="n"/>
      <c r="AP57" s="125" t="n"/>
    </row>
    <row r="58" ht="28.5" customHeight="1">
      <c r="A58" s="9" t="n"/>
      <c r="B58" s="5" t="n"/>
      <c r="C58" s="5" t="n"/>
      <c r="D58" s="5" t="n"/>
      <c r="E58" s="109" t="n"/>
      <c r="F58" s="109" t="n"/>
      <c r="G58" s="109" t="n"/>
      <c r="H58" s="109" t="n"/>
      <c r="I58" s="109" t="n"/>
      <c r="J58" s="109" t="n"/>
      <c r="K58" s="109" t="n"/>
      <c r="L58" s="109" t="n"/>
      <c r="N58" s="109" t="n"/>
      <c r="O58" s="109" t="n"/>
      <c r="P58" s="109" t="n"/>
      <c r="Q58" s="127">
        <f>_xlfn.IFNA(VLOOKUP(B58,AN:AP,3,FALSE),0)</f>
        <v/>
      </c>
      <c r="R58" s="127">
        <f>IFERROR(T58/E58,0)</f>
        <v/>
      </c>
      <c r="S58" s="127">
        <f>SUM(M58,P58)</f>
        <v/>
      </c>
      <c r="T58" s="127">
        <f>_xlfn.IFNA(S58+Q58,0+S58)</f>
        <v/>
      </c>
      <c r="U58" s="109" t="n">
        <v>0</v>
      </c>
      <c r="V58" s="109" t="n">
        <v>0</v>
      </c>
      <c r="W58" s="127">
        <f>T58-V58</f>
        <v/>
      </c>
      <c r="X58" s="48" t="n"/>
      <c r="Y58" s="57" t="n"/>
      <c r="Z58" s="45" t="n"/>
      <c r="AA58" s="54" t="n"/>
      <c r="AB58" s="55" t="n"/>
      <c r="AC58" s="55" t="n"/>
      <c r="AD58" s="55" t="n"/>
      <c r="AE58" s="55" t="n"/>
      <c r="AF58" s="56" t="n"/>
      <c r="AN58" s="65" t="n"/>
      <c r="AO58" s="134" t="n"/>
      <c r="AP58" s="125" t="n"/>
    </row>
    <row r="59" ht="28.5" customFormat="1" customHeight="1" s="1">
      <c r="A59" s="12" t="n"/>
      <c r="B59" s="5" t="n"/>
      <c r="C59" s="5" t="n"/>
      <c r="D59" s="5" t="n"/>
      <c r="E59" s="109" t="n"/>
      <c r="F59" s="109" t="n"/>
      <c r="G59" s="109" t="n"/>
      <c r="H59" s="109" t="n"/>
      <c r="I59" s="109" t="n"/>
      <c r="J59" s="109" t="n"/>
      <c r="K59" s="109" t="n"/>
      <c r="L59" s="109" t="n"/>
      <c r="M59" s="109" t="n"/>
      <c r="N59" s="135" t="n"/>
      <c r="O59" s="109" t="n"/>
      <c r="P59" s="109" t="n"/>
      <c r="Q59" s="127">
        <f>_xlfn.IFNA(VLOOKUP(B59,AN:AP,3,FALSE),0)</f>
        <v/>
      </c>
      <c r="R59" s="127">
        <f>IFERROR(T59/E59,0)</f>
        <v/>
      </c>
      <c r="S59" s="127">
        <f>SUM(M59,P59)</f>
        <v/>
      </c>
      <c r="T59" s="127">
        <f>_xlfn.IFNA(S59+Q59,0+S59)</f>
        <v/>
      </c>
      <c r="U59" s="109" t="n">
        <v>0</v>
      </c>
      <c r="V59" s="109" t="n">
        <v>0</v>
      </c>
      <c r="W59" s="127">
        <f>T59-V59</f>
        <v/>
      </c>
      <c r="X59" s="48" t="n"/>
      <c r="Y59" s="57" t="n"/>
      <c r="Z59" s="45" t="n"/>
      <c r="AA59" s="54" t="n"/>
      <c r="AB59" s="55" t="n"/>
      <c r="AC59" s="55" t="n"/>
      <c r="AD59" s="55" t="n"/>
      <c r="AE59" s="55" t="n"/>
      <c r="AF59" s="56" t="n"/>
      <c r="AN59" s="65" t="n"/>
      <c r="AO59" s="134" t="n"/>
      <c r="AP59" s="125" t="n"/>
    </row>
    <row r="60" ht="28.5" customFormat="1" customHeight="1" s="1">
      <c r="A60" s="31" t="inlineStr">
        <is>
          <t>上菜</t>
        </is>
      </c>
      <c r="B60" s="5" t="n">
        <v>900019</v>
      </c>
      <c r="C60" s="5" t="inlineStr">
        <is>
          <t xml:space="preserve"> Moses</t>
        </is>
      </c>
      <c r="D60" s="5" t="inlineStr">
        <is>
          <t xml:space="preserve">Feng, Mengyang </t>
        </is>
      </c>
      <c r="E60" s="109" t="n">
        <v>118</v>
      </c>
      <c r="F60" s="109" t="n"/>
      <c r="G60" s="109" t="n"/>
      <c r="H60" s="109" t="n"/>
      <c r="I60" s="109" t="n"/>
      <c r="J60" s="109" t="n"/>
      <c r="K60" s="109" t="n"/>
      <c r="L60" s="109" t="n">
        <v>2299.11</v>
      </c>
      <c r="M60" s="109" t="n"/>
      <c r="N60" s="135">
        <f>E60*17.5-M60</f>
        <v/>
      </c>
      <c r="O60" s="109">
        <f>K60-M60</f>
        <v/>
      </c>
      <c r="P60" s="109" t="n"/>
      <c r="Q60" s="127">
        <f>_xlfn.IFNA(VLOOKUP(B60,AN:AP,3,FALSE),0)</f>
        <v/>
      </c>
      <c r="R60" s="127">
        <f>IFERROR(T60/E60,0)</f>
        <v/>
      </c>
      <c r="S60" s="127">
        <f>SUM(M60,P60)</f>
        <v/>
      </c>
      <c r="T60" s="127">
        <f>_xlfn.IFNA(S60+Q60,0+S60)</f>
        <v/>
      </c>
      <c r="U60" s="109" t="n">
        <v>3431.25</v>
      </c>
      <c r="V60" s="109" t="n">
        <v>4274.25</v>
      </c>
      <c r="W60" s="127">
        <f>T60-V60</f>
        <v/>
      </c>
      <c r="X60" s="48" t="n"/>
      <c r="Y60" s="57" t="n"/>
      <c r="Z60" s="45" t="n"/>
      <c r="AA60" s="54" t="n"/>
      <c r="AB60" s="55" t="n"/>
      <c r="AC60" s="55" t="n"/>
      <c r="AD60" s="55" t="n"/>
      <c r="AE60" s="55" t="n"/>
      <c r="AF60" s="56" t="n"/>
      <c r="AN60" s="61" t="n"/>
      <c r="AO60" s="124" t="n"/>
      <c r="AP60" s="125" t="n"/>
    </row>
    <row r="61" ht="28.5" customFormat="1" customHeight="1" s="1">
      <c r="A61" s="9" t="n"/>
      <c r="B61" s="10" t="n">
        <v>1049</v>
      </c>
      <c r="C61" s="10" t="inlineStr">
        <is>
          <t>markle</t>
        </is>
      </c>
      <c r="D61" s="10" t="inlineStr">
        <is>
          <t>Huang, Zeyan</t>
        </is>
      </c>
      <c r="E61" s="109" t="n">
        <v>31.5</v>
      </c>
      <c r="F61" s="109" t="n"/>
      <c r="G61" s="109" t="n"/>
      <c r="H61" s="109" t="n"/>
      <c r="I61" s="109" t="n"/>
      <c r="J61" s="109" t="n"/>
      <c r="K61" s="109" t="n"/>
      <c r="L61" s="109" t="n">
        <v>492.98</v>
      </c>
      <c r="M61" s="109" t="n"/>
      <c r="N61" s="135">
        <f>E61*17.5-M61</f>
        <v/>
      </c>
      <c r="O61" s="109">
        <f>K61-M61</f>
        <v/>
      </c>
      <c r="P61" s="109" t="n"/>
      <c r="Q61" s="127">
        <f>_xlfn.IFNA(VLOOKUP(B61,AN:AP,3,FALSE),0)</f>
        <v/>
      </c>
      <c r="R61" s="127">
        <f>IFERROR(T61/E61,0)</f>
        <v/>
      </c>
      <c r="S61" s="127">
        <f>SUM(M61,P61)</f>
        <v/>
      </c>
      <c r="T61" s="127">
        <f>_xlfn.IFNA(S61+Q61,0+S61)</f>
        <v/>
      </c>
      <c r="U61" s="109" t="n">
        <v>241.17</v>
      </c>
      <c r="V61" s="109" t="n">
        <v>290.17</v>
      </c>
      <c r="W61" s="127">
        <f>T61-V61</f>
        <v/>
      </c>
      <c r="X61" s="48" t="n"/>
      <c r="Y61" s="57" t="n"/>
      <c r="Z61" s="45" t="n"/>
      <c r="AA61" s="54" t="n"/>
      <c r="AB61" s="55" t="n"/>
      <c r="AC61" s="55" t="n"/>
      <c r="AD61" s="55" t="n"/>
      <c r="AE61" s="55" t="n"/>
      <c r="AF61" s="56" t="n"/>
      <c r="AN61" s="61" t="n"/>
      <c r="AO61" s="124" t="n"/>
      <c r="AP61" s="125" t="n"/>
    </row>
    <row r="62" ht="26.25" customFormat="1" customHeight="1" s="1">
      <c r="A62" s="9" t="n"/>
      <c r="B62" s="10" t="n">
        <v>78</v>
      </c>
      <c r="C62" s="5" t="inlineStr">
        <is>
          <t>lina（Li, Zuoling）</t>
        </is>
      </c>
      <c r="D62" s="5" t="inlineStr">
        <is>
          <t>Li, Zuoling</t>
        </is>
      </c>
      <c r="E62" s="109" t="n">
        <v>87.25</v>
      </c>
      <c r="F62" s="109" t="n"/>
      <c r="G62" s="109" t="n"/>
      <c r="H62" s="109" t="n"/>
      <c r="I62" s="109" t="n"/>
      <c r="J62" s="109" t="n"/>
      <c r="K62" s="109" t="n"/>
      <c r="L62" s="109" t="n">
        <v>1546.58</v>
      </c>
      <c r="M62" s="109" t="n"/>
      <c r="N62" s="135">
        <f>E62*17.5-M62</f>
        <v/>
      </c>
      <c r="O62" s="109">
        <f>K62-M62</f>
        <v/>
      </c>
      <c r="P62" s="109" t="n"/>
      <c r="Q62" s="127">
        <f>_xlfn.IFNA(VLOOKUP(B62,AN:AP,3,FALSE),0)</f>
        <v/>
      </c>
      <c r="R62" s="127">
        <f>IFERROR(T62/E62,0)</f>
        <v/>
      </c>
      <c r="S62" s="127">
        <f>SUM(M62,P62)</f>
        <v/>
      </c>
      <c r="T62" s="127">
        <f>_xlfn.IFNA(S62+Q62,0+S62)</f>
        <v/>
      </c>
      <c r="U62" s="109" t="n">
        <v>1641.97</v>
      </c>
      <c r="V62" s="109" t="n">
        <v>2125.97</v>
      </c>
      <c r="W62" s="127">
        <f>T62-V62</f>
        <v/>
      </c>
      <c r="X62" s="47" t="n"/>
      <c r="Y62" s="45" t="n"/>
      <c r="Z62" s="45" t="n"/>
      <c r="AA62" s="54" t="n"/>
      <c r="AB62" s="55" t="n"/>
      <c r="AC62" s="55" t="n"/>
      <c r="AD62" s="55" t="n"/>
      <c r="AE62" s="55" t="n"/>
      <c r="AF62" s="56" t="n"/>
      <c r="AN62" s="66" t="n"/>
      <c r="AO62" s="134" t="n"/>
      <c r="AP62" s="125" t="n"/>
    </row>
    <row r="63" ht="26.25" customFormat="1" customHeight="1" s="1">
      <c r="A63" s="9" t="n"/>
      <c r="B63" s="5" t="n">
        <v>176</v>
      </c>
      <c r="C63" s="5" t="inlineStr">
        <is>
          <t>Grace</t>
        </is>
      </c>
      <c r="D63" s="5" t="inlineStr">
        <is>
          <t>Luo, Weihong</t>
        </is>
      </c>
      <c r="E63" s="109" t="n">
        <v>104</v>
      </c>
      <c r="F63" s="109" t="n"/>
      <c r="G63" s="109" t="n"/>
      <c r="H63" s="109" t="n"/>
      <c r="I63" s="135" t="n"/>
      <c r="J63" s="109" t="n"/>
      <c r="K63" s="109" t="n"/>
      <c r="L63" s="109" t="n">
        <v>1960.11</v>
      </c>
      <c r="M63" s="109" t="n"/>
      <c r="N63" s="135">
        <f>E63*17.5-M63</f>
        <v/>
      </c>
      <c r="O63" s="109">
        <f>K63-M63</f>
        <v/>
      </c>
      <c r="P63" s="109" t="n"/>
      <c r="Q63" s="127">
        <f>_xlfn.IFNA(VLOOKUP(B63,AN:AP,3,FALSE),0)</f>
        <v/>
      </c>
      <c r="R63" s="127">
        <f>IFERROR(T63/E63,0)</f>
        <v/>
      </c>
      <c r="S63" s="127">
        <f>SUM(M63,P63)</f>
        <v/>
      </c>
      <c r="T63" s="127">
        <f>_xlfn.IFNA(S63+Q63,0+S63)</f>
        <v/>
      </c>
      <c r="U63" s="109" t="n">
        <v>2720.4</v>
      </c>
      <c r="V63" s="109" t="n">
        <v>3394.4</v>
      </c>
      <c r="W63" s="127">
        <f>T63-V63</f>
        <v/>
      </c>
      <c r="X63" s="47" t="n"/>
      <c r="Y63" s="47" t="n"/>
      <c r="Z63" s="58" t="n"/>
      <c r="AA63" s="54" t="n"/>
      <c r="AB63" s="55" t="n"/>
      <c r="AC63" s="55" t="n"/>
      <c r="AD63" s="55" t="n"/>
      <c r="AE63" s="55" t="n"/>
      <c r="AF63" s="56" t="n"/>
      <c r="AN63" s="66" t="n"/>
      <c r="AO63" s="134" t="n"/>
      <c r="AP63" s="125" t="n"/>
    </row>
    <row r="64" ht="26.25" customFormat="1" customHeight="1" s="1">
      <c r="A64" s="9" t="n"/>
      <c r="B64" s="5" t="n">
        <v>94</v>
      </c>
      <c r="C64" s="5" t="inlineStr">
        <is>
          <t xml:space="preserve"> Hellen</t>
        </is>
      </c>
      <c r="D64" s="5" t="inlineStr">
        <is>
          <t xml:space="preserve">Wang, Hui </t>
        </is>
      </c>
      <c r="E64" s="109" t="n">
        <v>140.5</v>
      </c>
      <c r="F64" s="109" t="n"/>
      <c r="G64" s="109" t="n"/>
      <c r="H64" s="109" t="n"/>
      <c r="I64" s="109" t="n"/>
      <c r="J64" s="109" t="n"/>
      <c r="K64" s="109" t="n"/>
      <c r="L64" s="109" t="n">
        <v>2848.17</v>
      </c>
      <c r="M64" s="109" t="n"/>
      <c r="N64" s="135">
        <f>E64*17.5-M64</f>
        <v/>
      </c>
      <c r="O64" s="109">
        <f>K64-M64</f>
        <v/>
      </c>
      <c r="P64" s="109">
        <f>100</f>
        <v/>
      </c>
      <c r="Q64" s="127">
        <f>_xlfn.IFNA(VLOOKUP(B64,AN:AP,3,FALSE),0)</f>
        <v/>
      </c>
      <c r="R64" s="127">
        <f>IFERROR(T64/E64,0)</f>
        <v/>
      </c>
      <c r="S64" s="127">
        <f>SUM(M64,P64)</f>
        <v/>
      </c>
      <c r="T64" s="127">
        <f>_xlfn.IFNA(S64+Q64,0+S64)</f>
        <v/>
      </c>
      <c r="U64" s="109" t="n">
        <v>3162.44230769231</v>
      </c>
      <c r="V64" s="109" t="n">
        <v>4030.44230769231</v>
      </c>
      <c r="W64" s="127">
        <f>T64-V64</f>
        <v/>
      </c>
      <c r="X64" s="49" t="n"/>
      <c r="Y64" s="47" t="n"/>
      <c r="Z64" s="58" t="n"/>
      <c r="AA64" s="54" t="n"/>
      <c r="AB64" s="55" t="n"/>
      <c r="AC64" s="55" t="n"/>
      <c r="AD64" s="55" t="n"/>
      <c r="AE64" s="55" t="n"/>
      <c r="AF64" s="56" t="n"/>
      <c r="AN64" s="66" t="n"/>
      <c r="AO64" s="134" t="n"/>
      <c r="AP64" s="125" t="n"/>
    </row>
    <row r="65" ht="26.25" customFormat="1" customHeight="1" s="1">
      <c r="A65" s="9" t="n"/>
      <c r="B65" s="5" t="n">
        <v>900036</v>
      </c>
      <c r="C65" s="5" t="inlineStr">
        <is>
          <t>Richard</t>
        </is>
      </c>
      <c r="D65" s="5" t="inlineStr">
        <is>
          <t>Liu, Qiang</t>
        </is>
      </c>
      <c r="E65" s="109" t="n">
        <v>111.75</v>
      </c>
      <c r="F65" s="109" t="n"/>
      <c r="G65" s="109" t="n"/>
      <c r="H65" s="109" t="n"/>
      <c r="I65" s="109" t="n"/>
      <c r="J65" s="109" t="n"/>
      <c r="K65" s="109" t="n"/>
      <c r="L65" s="109" t="n">
        <v>2165.64</v>
      </c>
      <c r="M65" s="109" t="n"/>
      <c r="N65" s="135">
        <f>E65*17.5-M65</f>
        <v/>
      </c>
      <c r="O65" s="109">
        <f>K65-M65</f>
        <v/>
      </c>
      <c r="P65" s="109" t="n"/>
      <c r="Q65" s="127">
        <f>_xlfn.IFNA(VLOOKUP(B65,AN:AP,3,FALSE),0)</f>
        <v/>
      </c>
      <c r="R65" s="127">
        <f>IFERROR(T65/E65,0)</f>
        <v/>
      </c>
      <c r="S65" s="127">
        <f>SUM(M65,P65)</f>
        <v/>
      </c>
      <c r="T65" s="127">
        <f>_xlfn.IFNA(S65+Q65,0+S65)</f>
        <v/>
      </c>
      <c r="U65" s="109" t="n">
        <v>2239.57</v>
      </c>
      <c r="V65" s="109" t="n">
        <v>2808.57</v>
      </c>
      <c r="W65" s="127">
        <f>T65-V65</f>
        <v/>
      </c>
      <c r="X65" s="77" t="n"/>
      <c r="Y65" s="45" t="n"/>
      <c r="Z65" s="45" t="n"/>
      <c r="AA65" s="54" t="n"/>
      <c r="AB65" s="55" t="n"/>
      <c r="AC65" s="55" t="n"/>
      <c r="AD65" s="55" t="n"/>
      <c r="AE65" s="55" t="n"/>
      <c r="AF65" s="56" t="n"/>
      <c r="AN65" s="66" t="n"/>
      <c r="AO65" s="134" t="n"/>
      <c r="AP65" s="125" t="n"/>
    </row>
    <row r="66" ht="26.25" customFormat="1" customHeight="1" s="1">
      <c r="A66" s="9" t="n"/>
      <c r="B66" s="10" t="n">
        <v>421</v>
      </c>
      <c r="C66" s="5" t="inlineStr">
        <is>
          <t>李玲玲</t>
        </is>
      </c>
      <c r="D66" s="5" t="inlineStr">
        <is>
          <t>Li, Ling Ling</t>
        </is>
      </c>
      <c r="E66" s="109" t="n">
        <v>110</v>
      </c>
      <c r="F66" s="109" t="n"/>
      <c r="G66" s="109" t="n"/>
      <c r="H66" s="109" t="n"/>
      <c r="I66" s="109" t="n"/>
      <c r="J66" s="109" t="n"/>
      <c r="K66" s="109" t="n"/>
      <c r="L66" s="109" t="n">
        <v>2049.75</v>
      </c>
      <c r="M66" s="109" t="n"/>
      <c r="N66" s="135">
        <f>E66*17.5-M66</f>
        <v/>
      </c>
      <c r="O66" s="109">
        <f>K66-M66</f>
        <v/>
      </c>
      <c r="P66" s="109" t="n"/>
      <c r="Q66" s="127">
        <f>_xlfn.IFNA(VLOOKUP(B66,AN:AP,3,FALSE),0)</f>
        <v/>
      </c>
      <c r="R66" s="127">
        <f>IFERROR(T66/E66,0)</f>
        <v/>
      </c>
      <c r="S66" s="127">
        <f>SUM(M66,P66)</f>
        <v/>
      </c>
      <c r="T66" s="127">
        <f>_xlfn.IFNA(S66+Q66,0+S66)</f>
        <v/>
      </c>
      <c r="U66" s="109" t="n">
        <v>1789.3</v>
      </c>
      <c r="V66" s="109" t="n">
        <v>2254.3</v>
      </c>
      <c r="W66" s="127">
        <f>T66-V66</f>
        <v/>
      </c>
      <c r="X66" s="77" t="n"/>
      <c r="Y66" s="45" t="n"/>
      <c r="Z66" s="45" t="n"/>
      <c r="AA66" s="54" t="n"/>
      <c r="AB66" s="55" t="n"/>
      <c r="AC66" s="55" t="n"/>
      <c r="AD66" s="55" t="n"/>
      <c r="AE66" s="55" t="n"/>
      <c r="AF66" s="56" t="n"/>
      <c r="AN66" s="66" t="n"/>
      <c r="AO66" s="134" t="n"/>
      <c r="AP66" s="125" t="n"/>
    </row>
    <row r="67" ht="26.25" customFormat="1" customHeight="1" s="1">
      <c r="A67" s="9" t="n"/>
      <c r="B67" s="73" t="n">
        <v>396</v>
      </c>
      <c r="C67" s="74" t="inlineStr">
        <is>
          <t>Jay</t>
        </is>
      </c>
      <c r="D67" s="5" t="inlineStr">
        <is>
          <t>Jin Yongjie</t>
        </is>
      </c>
      <c r="E67" s="109" t="n">
        <v>106.75</v>
      </c>
      <c r="F67" s="109" t="n"/>
      <c r="G67" s="109" t="n"/>
      <c r="H67" s="109" t="n"/>
      <c r="I67" s="109" t="n"/>
      <c r="J67" s="109" t="n"/>
      <c r="K67" s="109" t="n"/>
      <c r="L67" s="109" t="n">
        <v>0</v>
      </c>
      <c r="M67" s="126">
        <f>1800</f>
        <v/>
      </c>
      <c r="N67" s="135">
        <f>E67*17.5-M67</f>
        <v/>
      </c>
      <c r="O67" s="109">
        <f>K67-M67</f>
        <v/>
      </c>
      <c r="P67" s="109">
        <f>250</f>
        <v/>
      </c>
      <c r="Q67" s="127">
        <f>_xlfn.IFNA(VLOOKUP(B67,AN:AP,3,FALSE),0)</f>
        <v/>
      </c>
      <c r="R67" s="127">
        <f>IFERROR(T67/E67,0)</f>
        <v/>
      </c>
      <c r="S67" s="127">
        <f>SUM(M67,P67)</f>
        <v/>
      </c>
      <c r="T67" s="127">
        <f>_xlfn.IFNA(S67+Q67,0+S67)</f>
        <v/>
      </c>
      <c r="U67" s="109" t="n">
        <v>2057.5</v>
      </c>
      <c r="V67" s="109" t="n">
        <v>2671.5</v>
      </c>
      <c r="W67" s="127">
        <f>T67-V67</f>
        <v/>
      </c>
      <c r="X67" s="77" t="n"/>
      <c r="Y67" s="45" t="n"/>
      <c r="Z67" s="45" t="n"/>
      <c r="AA67" s="54" t="n"/>
      <c r="AB67" s="55" t="n"/>
      <c r="AC67" s="55" t="n"/>
      <c r="AD67" s="55" t="n"/>
      <c r="AE67" s="55" t="n"/>
      <c r="AF67" s="56" t="n"/>
      <c r="AN67" s="59" t="n"/>
      <c r="AO67" s="124" t="n"/>
      <c r="AP67" s="125" t="n"/>
    </row>
    <row r="68" ht="26.25" customFormat="1" customHeight="1" s="1">
      <c r="A68" s="9" t="n"/>
      <c r="B68" s="10" t="n">
        <v>361</v>
      </c>
      <c r="C68" s="10" t="inlineStr">
        <is>
          <t>May</t>
        </is>
      </c>
      <c r="D68" s="75" t="inlineStr">
        <is>
          <t>Wei, Xuemei</t>
        </is>
      </c>
      <c r="E68" s="109" t="n"/>
      <c r="F68" s="109" t="n"/>
      <c r="G68" s="109" t="n"/>
      <c r="H68" s="109" t="n"/>
      <c r="I68" s="109" t="n"/>
      <c r="J68" s="109" t="n"/>
      <c r="K68" s="109" t="n"/>
      <c r="L68" s="109" t="n"/>
      <c r="M68" s="109" t="n"/>
      <c r="N68" s="135">
        <f>E68*17.5-M68</f>
        <v/>
      </c>
      <c r="O68" s="109">
        <f>K68-M68</f>
        <v/>
      </c>
      <c r="P68" s="109" t="n"/>
      <c r="Q68" s="127">
        <f>_xlfn.IFNA(VLOOKUP(B68,AN:AP,3,FALSE),0)</f>
        <v/>
      </c>
      <c r="R68" s="127">
        <f>IFERROR(T68/E68,0)</f>
        <v/>
      </c>
      <c r="S68" s="127">
        <f>SUM(M68,P68)</f>
        <v/>
      </c>
      <c r="T68" s="127">
        <f>_xlfn.IFNA(S68+Q68,0+S68)</f>
        <v/>
      </c>
      <c r="U68" s="109" t="n">
        <v>691.26</v>
      </c>
      <c r="V68" s="109" t="n">
        <v>911.26</v>
      </c>
      <c r="W68" s="127">
        <f>T68-V68</f>
        <v/>
      </c>
      <c r="X68" s="77" t="n"/>
      <c r="Y68" s="45" t="n"/>
      <c r="Z68" s="45" t="n"/>
      <c r="AA68" s="54" t="n"/>
      <c r="AB68" s="55" t="n"/>
      <c r="AC68" s="55" t="n"/>
      <c r="AD68" s="55" t="n"/>
      <c r="AE68" s="55" t="n"/>
      <c r="AF68" s="56" t="n"/>
      <c r="AN68" s="59" t="n"/>
      <c r="AO68" s="124" t="n"/>
      <c r="AP68" s="125" t="n"/>
    </row>
    <row r="69" ht="26.25" customFormat="1" customHeight="1" s="1">
      <c r="A69" s="9" t="n"/>
      <c r="B69" s="10" t="n">
        <v>1034</v>
      </c>
      <c r="C69" s="10" t="inlineStr">
        <is>
          <t>andy</t>
        </is>
      </c>
      <c r="D69" s="10" t="inlineStr">
        <is>
          <t>Yang, Kai</t>
        </is>
      </c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35">
        <f>E69*17.5-M69</f>
        <v/>
      </c>
      <c r="O69" s="109">
        <f>K69-M69</f>
        <v/>
      </c>
      <c r="P69" s="109" t="n"/>
      <c r="Q69" s="127">
        <f>_xlfn.IFNA(VLOOKUP(B69,AN:AP,3,FALSE),0)</f>
        <v/>
      </c>
      <c r="R69" s="127">
        <f>IFERROR(T69/E69,0)</f>
        <v/>
      </c>
      <c r="S69" s="127">
        <f>SUM(M69,P69)</f>
        <v/>
      </c>
      <c r="T69" s="127">
        <f>_xlfn.IFNA(S69+Q69,0+S69)</f>
        <v/>
      </c>
      <c r="U69" s="109" t="n">
        <v>0</v>
      </c>
      <c r="V69" s="109" t="n">
        <v>0</v>
      </c>
      <c r="W69" s="127">
        <f>T69-V69</f>
        <v/>
      </c>
      <c r="X69" s="77" t="n"/>
      <c r="Y69" s="45" t="n"/>
      <c r="Z69" s="45" t="n"/>
      <c r="AA69" s="54" t="n"/>
      <c r="AB69" s="55" t="n"/>
      <c r="AC69" s="55" t="n"/>
      <c r="AD69" s="55" t="n"/>
      <c r="AE69" s="55" t="n"/>
      <c r="AF69" s="56" t="n"/>
      <c r="AN69" s="59" t="n"/>
      <c r="AO69" s="124" t="n"/>
      <c r="AP69" s="125" t="n"/>
    </row>
    <row r="70" ht="26.25" customFormat="1" customHeight="1" s="1">
      <c r="A70" s="9" t="n"/>
      <c r="B70" s="10" t="n">
        <v>86</v>
      </c>
      <c r="C70" s="10" t="inlineStr">
        <is>
          <t>Helen</t>
        </is>
      </c>
      <c r="D70" s="10" t="inlineStr">
        <is>
          <t>Shen, Huihong</t>
        </is>
      </c>
      <c r="E70" s="109" t="n">
        <v>37.5</v>
      </c>
      <c r="F70" s="109" t="n"/>
      <c r="G70" s="109" t="n"/>
      <c r="H70" s="109" t="n"/>
      <c r="I70" s="109" t="n"/>
      <c r="J70" s="109" t="n"/>
      <c r="K70" s="109" t="n"/>
      <c r="L70" s="109" t="n">
        <v>656.25</v>
      </c>
      <c r="M70" s="109" t="n"/>
      <c r="N70" s="135">
        <f>E70*17.5-M70</f>
        <v/>
      </c>
      <c r="O70" s="109">
        <f>K70-M70</f>
        <v/>
      </c>
      <c r="P70" s="109" t="n"/>
      <c r="Q70" s="127">
        <f>_xlfn.IFNA(VLOOKUP(B70,AN:AP,3,FALSE),0)</f>
        <v/>
      </c>
      <c r="R70" s="127">
        <f>IFERROR(T70/E70,0)</f>
        <v/>
      </c>
      <c r="S70" s="127">
        <f>SUM(M70,P70)</f>
        <v/>
      </c>
      <c r="T70" s="127">
        <f>_xlfn.IFNA(S70+Q70,0+S70)</f>
        <v/>
      </c>
      <c r="U70" s="109" t="n">
        <v>928.64</v>
      </c>
      <c r="V70" s="109" t="n">
        <v>1217.64</v>
      </c>
      <c r="W70" s="127">
        <f>T70-V70</f>
        <v/>
      </c>
      <c r="X70" s="77" t="n"/>
      <c r="Y70" s="45" t="n"/>
      <c r="Z70" s="45" t="n"/>
      <c r="AA70" s="54" t="n"/>
      <c r="AB70" s="55" t="n"/>
      <c r="AC70" s="55" t="n"/>
      <c r="AD70" s="55" t="n"/>
      <c r="AE70" s="55" t="n"/>
      <c r="AF70" s="56" t="n"/>
      <c r="AN70" s="62" t="n"/>
      <c r="AO70" s="124" t="n"/>
      <c r="AP70" s="125" t="n"/>
    </row>
    <row r="71" ht="26.25" customFormat="1" customHeight="1" s="1">
      <c r="A71" s="12" t="n"/>
      <c r="B71" s="5" t="n">
        <v>182</v>
      </c>
      <c r="C71" s="5" t="inlineStr">
        <is>
          <t>贺威</t>
        </is>
      </c>
      <c r="D71" s="5" t="inlineStr">
        <is>
          <t xml:space="preserve">He, Wei </t>
        </is>
      </c>
      <c r="E71" s="109" t="n">
        <v>106.25</v>
      </c>
      <c r="F71" s="109" t="n"/>
      <c r="G71" s="109" t="n"/>
      <c r="H71" s="109" t="n"/>
      <c r="I71" s="109" t="n"/>
      <c r="J71" s="109" t="n"/>
      <c r="K71" s="109" t="n"/>
      <c r="L71" s="109" t="n">
        <v>2019.07</v>
      </c>
      <c r="M71" s="109" t="n"/>
      <c r="N71" s="135">
        <f>E71*17.5-M71</f>
        <v/>
      </c>
      <c r="O71" s="109">
        <f>K71-M71</f>
        <v/>
      </c>
      <c r="P71" s="109" t="n"/>
      <c r="Q71" s="127">
        <f>_xlfn.IFNA(VLOOKUP(B71,AN:AP,3,FALSE),0)</f>
        <v/>
      </c>
      <c r="R71" s="127">
        <f>IFERROR(T71/E71,0)</f>
        <v/>
      </c>
      <c r="S71" s="127">
        <f>SUM(M71,P71)</f>
        <v/>
      </c>
      <c r="T71" s="127">
        <f>_xlfn.IFNA(S71+Q71,0+S71)</f>
        <v/>
      </c>
      <c r="U71" s="109" t="n">
        <v>2450.05</v>
      </c>
      <c r="V71" s="109" t="n">
        <v>3165.05</v>
      </c>
      <c r="W71" s="127">
        <f>T71-V71</f>
        <v/>
      </c>
      <c r="X71" s="77" t="n"/>
      <c r="Y71" s="45" t="n"/>
      <c r="Z71" s="45" t="n"/>
      <c r="AA71" s="54" t="n"/>
      <c r="AB71" s="55" t="n"/>
      <c r="AC71" s="55" t="n"/>
      <c r="AD71" s="55" t="n"/>
      <c r="AE71" s="55" t="n"/>
      <c r="AF71" s="56" t="n"/>
      <c r="AN71" s="66" t="n"/>
      <c r="AO71" s="134" t="n"/>
      <c r="AP71" s="125" t="n"/>
    </row>
    <row r="72" ht="26.25" customHeight="1">
      <c r="A72" s="4" t="inlineStr">
        <is>
          <t>油碟</t>
        </is>
      </c>
      <c r="B72" s="5" t="n">
        <v>900002</v>
      </c>
      <c r="C72" s="5" t="inlineStr">
        <is>
          <t>Lucy</t>
        </is>
      </c>
      <c r="D72" s="5" t="inlineStr">
        <is>
          <t>Yuan, Yuhua</t>
        </is>
      </c>
      <c r="E72" s="109" t="n">
        <v>73.5</v>
      </c>
      <c r="F72" s="109" t="n"/>
      <c r="G72" s="109" t="n"/>
      <c r="H72" s="109" t="n"/>
      <c r="I72" s="109" t="n"/>
      <c r="J72" s="109" t="n"/>
      <c r="K72" s="109" t="n"/>
      <c r="L72" s="109" t="n">
        <v>0</v>
      </c>
      <c r="M72" s="126">
        <f>2000</f>
        <v/>
      </c>
      <c r="N72" s="135">
        <f>E72*17.5-M72</f>
        <v/>
      </c>
      <c r="O72" s="109">
        <f>K72-M72</f>
        <v/>
      </c>
      <c r="P72" s="109" t="n"/>
      <c r="Q72" s="127">
        <f>_xlfn.IFNA(VLOOKUP(B72,AN:AP,3,FALSE),0)</f>
        <v/>
      </c>
      <c r="R72" s="127">
        <f>IFERROR(T72/E72,0)</f>
        <v/>
      </c>
      <c r="S72" s="127">
        <f>SUM(M72,P72)</f>
        <v/>
      </c>
      <c r="T72" s="127">
        <f>_xlfn.IFNA(S72+Q72,0+S72)</f>
        <v/>
      </c>
      <c r="U72" s="127" t="n">
        <v>2000</v>
      </c>
      <c r="V72" s="127" t="n">
        <v>2404</v>
      </c>
      <c r="W72" s="127">
        <f>T72-V72</f>
        <v/>
      </c>
      <c r="X72" s="77" t="n"/>
      <c r="Y72" s="45" t="n"/>
      <c r="Z72" s="45" t="n"/>
      <c r="AA72" s="54" t="n"/>
      <c r="AB72" s="55" t="n"/>
      <c r="AC72" s="55" t="n"/>
      <c r="AD72" s="55" t="n"/>
      <c r="AE72" s="55" t="n"/>
      <c r="AF72" s="56" t="n"/>
      <c r="AN72" s="66" t="n"/>
      <c r="AO72" s="134" t="n"/>
      <c r="AP72" s="125" t="n"/>
    </row>
    <row r="73" ht="26.25" customFormat="1" customHeight="1" s="1">
      <c r="A73" s="9" t="n"/>
      <c r="B73" s="10" t="n">
        <v>1022</v>
      </c>
      <c r="C73" s="10" t="inlineStr">
        <is>
          <t>GuoMing Li</t>
        </is>
      </c>
      <c r="D73" s="10" t="inlineStr">
        <is>
          <t>Li, Guoming</t>
        </is>
      </c>
      <c r="E73" s="109" t="n">
        <v>103</v>
      </c>
      <c r="F73" s="109" t="n"/>
      <c r="G73" s="109" t="n"/>
      <c r="H73" s="109" t="n"/>
      <c r="I73" s="109" t="n"/>
      <c r="J73" s="109" t="n"/>
      <c r="K73" s="109" t="n"/>
      <c r="L73" s="109" t="n">
        <v>1930.5</v>
      </c>
      <c r="M73" s="109" t="n"/>
      <c r="N73" s="135" t="n">
        <v>-320</v>
      </c>
      <c r="O73" s="109">
        <f>K73-M73</f>
        <v/>
      </c>
      <c r="P73" s="109" t="n"/>
      <c r="Q73" s="127">
        <f>_xlfn.IFNA(VLOOKUP(B73,AN:AP,3,FALSE),0)</f>
        <v/>
      </c>
      <c r="R73" s="127">
        <f>IFERROR(T73/E73,0)</f>
        <v/>
      </c>
      <c r="S73" s="127">
        <f>SUM(M73,P73)</f>
        <v/>
      </c>
      <c r="T73" s="127">
        <f>_xlfn.IFNA(S73+Q73,0+S73)</f>
        <v/>
      </c>
      <c r="U73" s="109" t="n">
        <v>2063.4</v>
      </c>
      <c r="V73" s="109" t="n">
        <v>2620.4</v>
      </c>
      <c r="W73" s="127">
        <f>T73-V73</f>
        <v/>
      </c>
      <c r="X73" s="77" t="n"/>
      <c r="Y73" s="45" t="n"/>
      <c r="Z73" s="45" t="n"/>
      <c r="AA73" s="54" t="n"/>
      <c r="AB73" s="55" t="n"/>
      <c r="AC73" s="55" t="n"/>
      <c r="AD73" s="55" t="n"/>
      <c r="AE73" s="55" t="n"/>
      <c r="AF73" s="56" t="n"/>
      <c r="AN73" s="62" t="n"/>
      <c r="AO73" s="124" t="n"/>
      <c r="AP73" s="125" t="n"/>
    </row>
    <row r="74" ht="26.25" customFormat="1" customHeight="1" s="1">
      <c r="A74" s="9" t="n"/>
      <c r="B74" s="5" t="n">
        <v>72</v>
      </c>
      <c r="C74" s="5" t="inlineStr">
        <is>
          <t>CoCo</t>
        </is>
      </c>
      <c r="D74" s="5" t="inlineStr">
        <is>
          <t>Huang, Shao Fang</t>
        </is>
      </c>
      <c r="E74" s="109" t="n">
        <v>89</v>
      </c>
      <c r="F74" s="109" t="n"/>
      <c r="G74" s="109" t="n"/>
      <c r="H74" s="109" t="n"/>
      <c r="I74" s="109" t="n"/>
      <c r="J74" s="109" t="n"/>
      <c r="K74" s="109" t="n"/>
      <c r="L74" s="109" t="n">
        <v>1566.24</v>
      </c>
      <c r="M74" s="109" t="n"/>
      <c r="N74" s="135">
        <f>E74*17.5-M74</f>
        <v/>
      </c>
      <c r="O74" s="109">
        <f>K74-M74</f>
        <v/>
      </c>
      <c r="P74" s="109" t="n"/>
      <c r="Q74" s="127">
        <f>_xlfn.IFNA(VLOOKUP(B74,AN:AP,3,FALSE),0)</f>
        <v/>
      </c>
      <c r="R74" s="127">
        <f>IFERROR(T74/E74,0)</f>
        <v/>
      </c>
      <c r="S74" s="127">
        <f>SUM(M74,P74)</f>
        <v/>
      </c>
      <c r="T74" s="127">
        <f>_xlfn.IFNA(S74+Q74,0+S74)</f>
        <v/>
      </c>
      <c r="U74" s="109" t="n">
        <v>1633.63</v>
      </c>
      <c r="V74" s="109" t="n">
        <v>2000.63</v>
      </c>
      <c r="W74" s="127">
        <f>T74-V74</f>
        <v/>
      </c>
      <c r="X74" s="77" t="n"/>
      <c r="Y74" s="45" t="n"/>
      <c r="Z74" s="45" t="n"/>
      <c r="AA74" s="54" t="n"/>
      <c r="AB74" s="55" t="n"/>
      <c r="AC74" s="55" t="n"/>
      <c r="AD74" s="55" t="n"/>
      <c r="AE74" s="55" t="n"/>
      <c r="AF74" s="56" t="n"/>
      <c r="AN74" s="62" t="n"/>
      <c r="AO74" s="124" t="n"/>
      <c r="AP74" s="125" t="n"/>
    </row>
    <row r="75" ht="26.25" customFormat="1" customHeight="1" s="1">
      <c r="A75" s="9" t="n"/>
      <c r="B75" s="5" t="n">
        <v>260</v>
      </c>
      <c r="C75" s="5" t="inlineStr">
        <is>
          <t>Lily</t>
        </is>
      </c>
      <c r="D75" s="5" t="inlineStr">
        <is>
          <t>Gu, Lili</t>
        </is>
      </c>
      <c r="E75" s="109" t="n">
        <v>58.25</v>
      </c>
      <c r="F75" s="109" t="n"/>
      <c r="G75" s="109" t="n"/>
      <c r="H75" s="109" t="n"/>
      <c r="I75" s="109" t="n"/>
      <c r="J75" s="109" t="n"/>
      <c r="K75" s="109" t="n"/>
      <c r="L75" s="109" t="n">
        <v>1109.07</v>
      </c>
      <c r="M75" s="109" t="n"/>
      <c r="N75" s="135">
        <f>E75*17.5-M75</f>
        <v/>
      </c>
      <c r="O75" s="109">
        <f>K75-M75</f>
        <v/>
      </c>
      <c r="P75" s="109" t="n"/>
      <c r="Q75" s="127">
        <f>_xlfn.IFNA(VLOOKUP(B75,AN:AP,3,FALSE),0)</f>
        <v/>
      </c>
      <c r="R75" s="127">
        <f>IFERROR(T75/E75,0)</f>
        <v/>
      </c>
      <c r="S75" s="127">
        <f>SUM(M75,P75)</f>
        <v/>
      </c>
      <c r="T75" s="127">
        <f>_xlfn.IFNA(S75+Q75,0+S75)</f>
        <v/>
      </c>
      <c r="U75" s="109" t="n">
        <v>997.51</v>
      </c>
      <c r="V75" s="109" t="n">
        <v>1199.51</v>
      </c>
      <c r="W75" s="127">
        <f>T75-V75</f>
        <v/>
      </c>
      <c r="X75" s="77" t="n"/>
      <c r="Y75" s="45" t="n"/>
      <c r="Z75" s="45" t="n"/>
      <c r="AA75" s="54" t="n"/>
      <c r="AB75" s="55" t="n"/>
      <c r="AC75" s="55" t="n"/>
      <c r="AD75" s="55" t="n"/>
      <c r="AE75" s="55" t="n"/>
      <c r="AF75" s="56" t="n"/>
      <c r="AN75" s="62" t="n"/>
      <c r="AO75" s="124" t="n"/>
      <c r="AP75" s="125" t="n"/>
    </row>
    <row r="76" ht="26.25" customHeight="1">
      <c r="A76" s="9" t="n"/>
      <c r="B76" s="10" t="n"/>
      <c r="C76" s="10" t="n"/>
      <c r="D76" s="10" t="n"/>
      <c r="E76" s="109" t="n"/>
      <c r="F76" s="109" t="n"/>
      <c r="G76" s="109" t="n"/>
      <c r="H76" s="109" t="n"/>
      <c r="I76" s="109" t="n"/>
      <c r="J76" s="109" t="n"/>
      <c r="K76" s="109" t="n"/>
      <c r="L76" s="109" t="n"/>
      <c r="N76" s="135" t="n"/>
      <c r="O76" s="109">
        <f>K76-M76</f>
        <v/>
      </c>
      <c r="P76" s="109" t="n"/>
      <c r="Q76" s="127">
        <f>_xlfn.IFNA(VLOOKUP(B76,AN:AP,3,FALSE),0)</f>
        <v/>
      </c>
      <c r="R76" s="127">
        <f>IFERROR(T76/E76,0)</f>
        <v/>
      </c>
      <c r="S76" s="127">
        <f>SUM(M76,P76)</f>
        <v/>
      </c>
      <c r="T76" s="127">
        <f>_xlfn.IFNA(S76+Q76,0+S76)</f>
        <v/>
      </c>
      <c r="U76" s="127" t="n">
        <v>0</v>
      </c>
      <c r="V76" s="127" t="n">
        <v>0</v>
      </c>
      <c r="W76" s="127">
        <f>T76-V76</f>
        <v/>
      </c>
      <c r="X76" s="77" t="n"/>
      <c r="Y76" s="45" t="n"/>
      <c r="Z76" s="45" t="n"/>
      <c r="AA76" s="54" t="n"/>
      <c r="AB76" s="55" t="n"/>
      <c r="AC76" s="55" t="n"/>
      <c r="AD76" s="55" t="n"/>
      <c r="AE76" s="55" t="n"/>
      <c r="AF76" s="56" t="n"/>
      <c r="AN76" s="62" t="n"/>
      <c r="AO76" s="124" t="n"/>
      <c r="AP76" s="125" t="n"/>
    </row>
    <row r="77" ht="26.25" customFormat="1" customHeight="1" s="1">
      <c r="A77" s="9" t="n"/>
      <c r="B77" s="22" t="n">
        <v>460</v>
      </c>
      <c r="C77" s="22" t="inlineStr">
        <is>
          <t>王丽颖</t>
        </is>
      </c>
      <c r="D77" s="22" t="inlineStr">
        <is>
          <t>Wang, Liying</t>
        </is>
      </c>
      <c r="E77" s="109" t="n">
        <v>106.75</v>
      </c>
      <c r="F77" s="109" t="n"/>
      <c r="G77" s="109" t="n"/>
      <c r="H77" s="109" t="n"/>
      <c r="I77" s="109" t="n"/>
      <c r="J77" s="109" t="n"/>
      <c r="K77" s="109" t="n"/>
      <c r="L77" s="109" t="n">
        <v>2115.32</v>
      </c>
      <c r="M77" s="109" t="n"/>
      <c r="N77" s="135">
        <f>E77*17.5-M77</f>
        <v/>
      </c>
      <c r="O77" s="109">
        <f>K77-M77</f>
        <v/>
      </c>
      <c r="P77" s="109" t="n"/>
      <c r="Q77" s="127">
        <f>_xlfn.IFNA(VLOOKUP(B77,AN:AP,3,FALSE),0)</f>
        <v/>
      </c>
      <c r="R77" s="127">
        <f>IFERROR(T77/E77,0)</f>
        <v/>
      </c>
      <c r="S77" s="127">
        <f>SUM(M77,P77)</f>
        <v/>
      </c>
      <c r="T77" s="127">
        <f>_xlfn.IFNA(S77+Q77,0+S77)</f>
        <v/>
      </c>
      <c r="U77" s="109" t="n">
        <v>2132.24</v>
      </c>
      <c r="V77" s="109" t="n">
        <v>2627.24</v>
      </c>
      <c r="W77" s="127">
        <f>T77-V77</f>
        <v/>
      </c>
      <c r="X77" s="77" t="n"/>
      <c r="Y77" s="45" t="n"/>
      <c r="Z77" s="45" t="n"/>
      <c r="AA77" s="54" t="n"/>
      <c r="AB77" s="55" t="n"/>
      <c r="AC77" s="55" t="n"/>
      <c r="AD77" s="55" t="n"/>
      <c r="AE77" s="55" t="n"/>
      <c r="AF77" s="56" t="n"/>
      <c r="AN77" s="62" t="n"/>
      <c r="AO77" s="124" t="n"/>
      <c r="AP77" s="125" t="n"/>
    </row>
    <row r="78" ht="26.25" customFormat="1" customHeight="1" s="1">
      <c r="A78" s="9" t="n"/>
      <c r="B78" s="10" t="n">
        <v>468</v>
      </c>
      <c r="C78" s="10" t="inlineStr">
        <is>
          <t>Wei Zhang</t>
        </is>
      </c>
      <c r="D78" s="10" t="inlineStr">
        <is>
          <t>Zhang, Wei</t>
        </is>
      </c>
      <c r="E78" s="109" t="n">
        <v>97</v>
      </c>
      <c r="F78" s="109" t="n"/>
      <c r="G78" s="109" t="n"/>
      <c r="H78" s="109" t="n"/>
      <c r="I78" s="109" t="n"/>
      <c r="J78" s="109" t="n"/>
      <c r="K78" s="109" t="n"/>
      <c r="L78" s="109" t="n">
        <v>0</v>
      </c>
      <c r="M78" s="126" t="n">
        <v>1600</v>
      </c>
      <c r="N78" s="135">
        <f>E78*17.5-M78</f>
        <v/>
      </c>
      <c r="O78" s="109">
        <f>K78-M78</f>
        <v/>
      </c>
      <c r="P78" s="109" t="n"/>
      <c r="Q78" s="127">
        <f>_xlfn.IFNA(VLOOKUP(B78,AN:AP,3,FALSE),0)</f>
        <v/>
      </c>
      <c r="R78" s="127">
        <f>IFERROR(T78/E78,0)</f>
        <v/>
      </c>
      <c r="S78" s="127">
        <f>SUM(M78,P78)</f>
        <v/>
      </c>
      <c r="T78" s="127">
        <f>_xlfn.IFNA(S78+Q78,0+S78)</f>
        <v/>
      </c>
      <c r="U78" s="109" t="n">
        <v>1600</v>
      </c>
      <c r="V78" s="109" t="n">
        <v>2506</v>
      </c>
      <c r="W78" s="127">
        <f>T78-V78</f>
        <v/>
      </c>
      <c r="X78" s="77" t="n"/>
      <c r="Y78" s="45" t="n"/>
      <c r="Z78" s="45" t="n"/>
      <c r="AA78" s="54" t="n"/>
      <c r="AB78" s="55" t="n"/>
      <c r="AC78" s="55" t="n"/>
      <c r="AD78" s="55" t="n"/>
      <c r="AE78" s="55" t="n"/>
      <c r="AF78" s="56" t="n"/>
      <c r="AN78" s="59" t="n"/>
      <c r="AO78" s="124" t="n"/>
      <c r="AP78" s="125" t="n"/>
    </row>
    <row r="79" ht="26.25" customFormat="1" customHeight="1" s="1">
      <c r="A79" s="9" t="n"/>
      <c r="B79" s="10" t="n">
        <v>1016</v>
      </c>
      <c r="C79" s="10" t="inlineStr">
        <is>
          <t>Jack</t>
        </is>
      </c>
      <c r="D79" s="10" t="inlineStr">
        <is>
          <t>Jiang, Yin</t>
        </is>
      </c>
      <c r="E79" s="109" t="n">
        <v>119.25</v>
      </c>
      <c r="F79" s="109" t="n"/>
      <c r="G79" s="109" t="n"/>
      <c r="H79" s="109" t="n"/>
      <c r="I79" s="109" t="n"/>
      <c r="J79" s="109" t="n"/>
      <c r="K79" s="109" t="n"/>
      <c r="L79" s="109" t="n">
        <v>0</v>
      </c>
      <c r="M79" s="126">
        <f>1800</f>
        <v/>
      </c>
      <c r="N79" s="135">
        <f>E79*17.5-M79</f>
        <v/>
      </c>
      <c r="O79" s="109">
        <f>K79-M79</f>
        <v/>
      </c>
      <c r="P79" s="109" t="n"/>
      <c r="Q79" s="127">
        <f>_xlfn.IFNA(VLOOKUP(B79,AN:AP,3,FALSE),0)</f>
        <v/>
      </c>
      <c r="R79" s="127">
        <f>IFERROR(T79/E79,0)</f>
        <v/>
      </c>
      <c r="S79" s="127">
        <f>SUM(M79,P79)</f>
        <v/>
      </c>
      <c r="T79" s="127">
        <f>_xlfn.IFNA(S79+Q79,0+S79)</f>
        <v/>
      </c>
      <c r="U79" s="109" t="n">
        <v>1800</v>
      </c>
      <c r="V79" s="109" t="n">
        <v>2423</v>
      </c>
      <c r="W79" s="127">
        <f>T79-V79</f>
        <v/>
      </c>
      <c r="X79" s="77" t="n"/>
      <c r="Y79" s="45" t="n"/>
      <c r="Z79" s="45" t="n"/>
      <c r="AA79" s="54" t="n"/>
      <c r="AB79" s="55" t="n"/>
      <c r="AC79" s="55" t="n"/>
      <c r="AD79" s="55" t="n"/>
      <c r="AE79" s="55" t="n"/>
      <c r="AF79" s="56" t="n"/>
      <c r="AN79" s="81" t="n"/>
      <c r="AO79" s="124" t="n"/>
      <c r="AP79" s="125" t="n"/>
    </row>
    <row r="80" ht="26.25" customFormat="1" customHeight="1" s="1">
      <c r="A80" s="9" t="n"/>
      <c r="B80" s="5" t="n">
        <v>285</v>
      </c>
      <c r="C80" s="5" t="inlineStr">
        <is>
          <t>Sophie</t>
        </is>
      </c>
      <c r="D80" s="5" t="inlineStr">
        <is>
          <t>Li Hongyu</t>
        </is>
      </c>
      <c r="E80" s="109" t="n">
        <v>102.25</v>
      </c>
      <c r="F80" s="109" t="n"/>
      <c r="G80" s="109" t="n"/>
      <c r="H80" s="109" t="n"/>
      <c r="I80" s="109" t="n"/>
      <c r="J80" s="109" t="n"/>
      <c r="K80" s="109" t="n"/>
      <c r="L80" s="109" t="n">
        <v>1844.07</v>
      </c>
      <c r="M80" s="109" t="n"/>
      <c r="N80" s="135">
        <f>E80*17.5-M80</f>
        <v/>
      </c>
      <c r="O80" s="109">
        <f>K80-M80</f>
        <v/>
      </c>
      <c r="P80" s="109" t="n"/>
      <c r="Q80" s="127">
        <f>_xlfn.IFNA(VLOOKUP(B80,AN:AP,3,FALSE),0)</f>
        <v/>
      </c>
      <c r="R80" s="127">
        <f>IFERROR(T80/E80,0)</f>
        <v/>
      </c>
      <c r="S80" s="127">
        <f>SUM(M80,P80)</f>
        <v/>
      </c>
      <c r="T80" s="127">
        <f>_xlfn.IFNA(S80+Q80,0+S80)</f>
        <v/>
      </c>
      <c r="U80" s="109" t="n">
        <v>1903.16</v>
      </c>
      <c r="V80" s="109" t="n">
        <v>2466.16</v>
      </c>
      <c r="W80" s="127">
        <f>T80-V80</f>
        <v/>
      </c>
      <c r="X80" s="77" t="n"/>
      <c r="Y80" s="45" t="n"/>
      <c r="Z80" s="45" t="n"/>
      <c r="AA80" s="54" t="n"/>
      <c r="AB80" s="55" t="n"/>
      <c r="AC80" s="55" t="n"/>
      <c r="AD80" s="55" t="n"/>
      <c r="AE80" s="55" t="n"/>
      <c r="AF80" s="56" t="n"/>
      <c r="AN80" s="82" t="n"/>
      <c r="AO80" s="136" t="n"/>
      <c r="AP80" s="125" t="n"/>
    </row>
    <row r="81" ht="26.25" customFormat="1" customHeight="1" s="1">
      <c r="A81" s="12" t="n"/>
      <c r="B81" s="5" t="n"/>
      <c r="C81" s="5" t="n"/>
      <c r="D81" s="5" t="n"/>
      <c r="E81" s="109" t="n"/>
      <c r="F81" s="109" t="n"/>
      <c r="G81" s="109" t="n"/>
      <c r="H81" s="109" t="n"/>
      <c r="I81" s="109" t="n"/>
      <c r="J81" s="109" t="n"/>
      <c r="K81" s="109" t="n"/>
      <c r="L81" s="109" t="n"/>
      <c r="M81" s="109" t="n"/>
      <c r="N81" s="135">
        <f>E81*17.5-M81</f>
        <v/>
      </c>
      <c r="O81" s="109">
        <f>K81-M81</f>
        <v/>
      </c>
      <c r="P81" s="109" t="n"/>
      <c r="Q81" s="127">
        <f>_xlfn.IFNA(VLOOKUP(B81,AN:AP,3,FALSE),0)</f>
        <v/>
      </c>
      <c r="R81" s="127">
        <f>IFERROR(T81/E81,0)</f>
        <v/>
      </c>
      <c r="S81" s="127">
        <f>SUM(M81,P81)</f>
        <v/>
      </c>
      <c r="T81" s="127">
        <f>_xlfn.IFNA(S81+Q81,0+S81)</f>
        <v/>
      </c>
      <c r="U81" s="109" t="n">
        <v>0</v>
      </c>
      <c r="V81" s="109" t="n">
        <v>0</v>
      </c>
      <c r="W81" s="127">
        <f>T81-V81</f>
        <v/>
      </c>
      <c r="X81" s="77" t="n"/>
      <c r="Y81" s="45" t="n"/>
      <c r="Z81" s="45" t="n"/>
      <c r="AA81" s="54" t="n"/>
      <c r="AB81" s="55" t="n"/>
      <c r="AC81" s="55" t="n"/>
      <c r="AD81" s="55" t="n"/>
      <c r="AE81" s="55" t="n"/>
      <c r="AF81" s="56" t="n"/>
      <c r="AN81" s="82" t="n"/>
      <c r="AO81" s="136" t="n"/>
      <c r="AP81" s="125" t="n"/>
    </row>
    <row r="82" ht="26.25" customFormat="1" customHeight="1" s="1">
      <c r="A82" s="4" t="inlineStr">
        <is>
          <t>洗碗间</t>
        </is>
      </c>
      <c r="B82" s="5" t="n">
        <v>233</v>
      </c>
      <c r="C82" s="5" t="inlineStr">
        <is>
          <t>David</t>
        </is>
      </c>
      <c r="D82" s="6" t="inlineStr">
        <is>
          <t>Yu, Yue Liang</t>
        </is>
      </c>
      <c r="E82" s="109" t="n"/>
      <c r="F82" s="109" t="n"/>
      <c r="G82" s="109" t="n"/>
      <c r="H82" s="109" t="n"/>
      <c r="I82" s="109" t="n"/>
      <c r="J82" s="109" t="n"/>
      <c r="K82" s="109" t="n"/>
      <c r="L82" s="109" t="n"/>
      <c r="M82" s="126" t="n">
        <v>2975</v>
      </c>
      <c r="N82" s="109" t="n"/>
      <c r="P82" s="109">
        <f>500</f>
        <v/>
      </c>
      <c r="Q82" s="127">
        <f>_xlfn.IFNA(VLOOKUP(B82,AN:AP,3,FALSE),0)</f>
        <v/>
      </c>
      <c r="R82" s="127">
        <f>IFERROR(T82/E82,0)</f>
        <v/>
      </c>
      <c r="S82" s="127">
        <f>SUM(M82,P82)</f>
        <v/>
      </c>
      <c r="T82" s="127">
        <f>_xlfn.IFNA(S82+Q82,0+S82)</f>
        <v/>
      </c>
      <c r="U82" s="109" t="n">
        <v>3475</v>
      </c>
      <c r="V82" s="109" t="n">
        <v>3475</v>
      </c>
      <c r="W82" s="127">
        <f>T82-V82</f>
        <v/>
      </c>
      <c r="X82" s="77" t="n"/>
      <c r="Y82" s="45" t="n"/>
      <c r="Z82" s="45" t="n"/>
      <c r="AA82" s="54" t="n"/>
      <c r="AB82" s="55" t="n"/>
      <c r="AC82" s="55" t="n"/>
      <c r="AD82" s="55" t="n"/>
      <c r="AE82" s="55" t="n"/>
      <c r="AF82" s="56" t="n"/>
      <c r="AN82" s="82" t="n"/>
      <c r="AO82" s="136" t="n"/>
      <c r="AP82" s="125" t="n"/>
    </row>
    <row r="83" ht="26.25" customFormat="1" customHeight="1" s="1">
      <c r="A83" s="9" t="n"/>
      <c r="B83" s="5" t="n">
        <v>266</v>
      </c>
      <c r="C83" s="5" t="inlineStr">
        <is>
          <t>Singh, Gagandeep</t>
        </is>
      </c>
      <c r="D83" s="5" t="inlineStr">
        <is>
          <t>Singh, Gagandeep</t>
        </is>
      </c>
      <c r="E83" s="109" t="n"/>
      <c r="F83" s="109" t="n"/>
      <c r="G83" s="109" t="n"/>
      <c r="H83" s="109" t="n"/>
      <c r="I83" s="109" t="n"/>
      <c r="J83" s="109" t="n"/>
      <c r="K83" s="109" t="n"/>
      <c r="L83" s="109" t="n"/>
      <c r="M83" s="109" t="n"/>
      <c r="N83" s="109" t="n"/>
      <c r="O83" s="109" t="n"/>
      <c r="P83" s="109" t="n"/>
      <c r="Q83" s="127">
        <f>_xlfn.IFNA(VLOOKUP(B83,AN:AP,3,FALSE),0)</f>
        <v/>
      </c>
      <c r="R83" s="127">
        <f>IFERROR(T83/E83,0)</f>
        <v/>
      </c>
      <c r="S83" s="127">
        <f>SUM(M83,P83)</f>
        <v/>
      </c>
      <c r="T83" s="127">
        <f>_xlfn.IFNA(S83+Q83,0+S83)</f>
        <v/>
      </c>
      <c r="U83" s="109" t="n">
        <v>100</v>
      </c>
      <c r="V83" s="109" t="n">
        <v>100</v>
      </c>
      <c r="W83" s="127">
        <f>T83-V83</f>
        <v/>
      </c>
      <c r="X83" s="77" t="n"/>
      <c r="Y83" s="45" t="n"/>
      <c r="Z83" s="45" t="n"/>
      <c r="AA83" s="54" t="n"/>
      <c r="AB83" s="55" t="n"/>
      <c r="AC83" s="55" t="n"/>
      <c r="AD83" s="55" t="n"/>
      <c r="AE83" s="55" t="n"/>
      <c r="AF83" s="56" t="n"/>
      <c r="AN83" s="82" t="n"/>
      <c r="AO83" s="136" t="n"/>
      <c r="AP83" s="125" t="n"/>
    </row>
    <row r="84" ht="26.25" customFormat="1" customHeight="1" s="1">
      <c r="A84" s="9" t="n"/>
      <c r="B84" s="5" t="n">
        <v>253</v>
      </c>
      <c r="C84" s="5" t="inlineStr">
        <is>
          <t>Lorena</t>
        </is>
      </c>
      <c r="D84" s="5" t="inlineStr">
        <is>
          <t>Lingbaoan, Lorena</t>
        </is>
      </c>
      <c r="E84" s="109" t="n">
        <v>98.75</v>
      </c>
      <c r="F84" s="109" t="n"/>
      <c r="G84" s="109" t="n"/>
      <c r="H84" s="109" t="n"/>
      <c r="I84" s="109" t="n"/>
      <c r="J84" s="109" t="n"/>
      <c r="K84" s="109" t="n"/>
      <c r="L84" s="109" t="n">
        <v>2090</v>
      </c>
      <c r="M84" s="109" t="n"/>
      <c r="N84" s="109" t="n"/>
      <c r="O84" s="109" t="n"/>
      <c r="P84" s="109" t="n"/>
      <c r="Q84" s="127">
        <f>_xlfn.IFNA(VLOOKUP(B84,AN:AP,3,FALSE),0)</f>
        <v/>
      </c>
      <c r="R84" s="127">
        <f>IFERROR(T84/E84,0)</f>
        <v/>
      </c>
      <c r="S84" s="127">
        <f>SUM(M84,P84)</f>
        <v/>
      </c>
      <c r="T84" s="127">
        <f>_xlfn.IFNA(S84+Q84,0+S84)</f>
        <v/>
      </c>
      <c r="U84" s="109" t="n">
        <v>1921.07</v>
      </c>
      <c r="V84" s="109" t="n">
        <v>1921.07</v>
      </c>
      <c r="W84" s="127">
        <f>T84-V84</f>
        <v/>
      </c>
      <c r="AN84" s="82" t="n"/>
      <c r="AO84" s="136" t="n"/>
      <c r="AP84" s="125" t="n"/>
    </row>
    <row r="85" ht="26.25" customFormat="1" customHeight="1" s="1">
      <c r="A85" s="9" t="n"/>
      <c r="B85" s="5" t="n">
        <v>270</v>
      </c>
      <c r="C85" s="5" t="inlineStr">
        <is>
          <t>Airi</t>
        </is>
      </c>
      <c r="D85" s="5" t="inlineStr">
        <is>
          <t>Ishii, Airi</t>
        </is>
      </c>
      <c r="E85" s="109" t="n"/>
      <c r="F85" s="109" t="n"/>
      <c r="G85" s="109" t="n"/>
      <c r="H85" s="109" t="n"/>
      <c r="I85" s="109" t="n"/>
      <c r="J85" s="109" t="n"/>
      <c r="K85" s="109" t="n"/>
      <c r="L85" s="109" t="n"/>
      <c r="M85" s="109" t="n"/>
      <c r="N85" s="109" t="n"/>
      <c r="O85" s="109" t="n"/>
      <c r="P85" s="109" t="n"/>
      <c r="Q85" s="127">
        <f>_xlfn.IFNA(VLOOKUP(B85,AN:AP,3,FALSE),0)</f>
        <v/>
      </c>
      <c r="R85" s="127">
        <f>IFERROR(T85/E85,0)</f>
        <v/>
      </c>
      <c r="S85" s="127">
        <f>SUM(M85,P85)</f>
        <v/>
      </c>
      <c r="T85" s="127">
        <f>_xlfn.IFNA(S85+Q85,0+S85)</f>
        <v/>
      </c>
      <c r="U85" s="109" t="n">
        <v>0</v>
      </c>
      <c r="V85" s="109" t="n">
        <v>0</v>
      </c>
      <c r="W85" s="127">
        <f>T85-V85</f>
        <v/>
      </c>
      <c r="AN85" s="59" t="n"/>
      <c r="AO85" s="136" t="n"/>
      <c r="AP85" s="125" t="n"/>
    </row>
    <row r="86" ht="26.25" customFormat="1" customHeight="1" s="1">
      <c r="A86" s="9" t="n"/>
      <c r="B86" s="10" t="n">
        <v>489</v>
      </c>
      <c r="C86" s="10" t="inlineStr">
        <is>
          <t>Kaur, Amandeep</t>
        </is>
      </c>
      <c r="D86" s="10" t="inlineStr">
        <is>
          <t>Kaur, Amandeep</t>
        </is>
      </c>
      <c r="E86" s="109" t="n"/>
      <c r="F86" s="109" t="n"/>
      <c r="G86" s="109" t="n"/>
      <c r="H86" s="109" t="n"/>
      <c r="I86" s="109" t="n"/>
      <c r="J86" s="109" t="n"/>
      <c r="K86" s="109" t="n"/>
      <c r="L86" s="109" t="n"/>
      <c r="M86" s="109" t="n"/>
      <c r="N86" s="109" t="n"/>
      <c r="O86" s="109" t="n"/>
      <c r="P86" s="109" t="n"/>
      <c r="Q86" s="127">
        <f>_xlfn.IFNA(VLOOKUP(B86,AN:AP,3,FALSE),0)</f>
        <v/>
      </c>
      <c r="R86" s="127">
        <f>IFERROR(T86/E86,0)</f>
        <v/>
      </c>
      <c r="S86" s="127">
        <f>SUM(M86,P86)</f>
        <v/>
      </c>
      <c r="T86" s="127">
        <f>_xlfn.IFNA(S86+Q86,0+S86)</f>
        <v/>
      </c>
      <c r="U86" s="109" t="n">
        <v>0</v>
      </c>
      <c r="V86" s="109" t="n">
        <v>0</v>
      </c>
      <c r="W86" s="127">
        <f>T86-V86</f>
        <v/>
      </c>
      <c r="AN86" s="83" t="n"/>
      <c r="AO86" s="136" t="n"/>
      <c r="AP86" s="125" t="n"/>
    </row>
    <row r="87" ht="25" customFormat="1" customHeight="1" s="1">
      <c r="A87" s="9" t="n"/>
      <c r="B87" s="5" t="n">
        <v>376</v>
      </c>
      <c r="C87" s="5" t="inlineStr">
        <is>
          <t>Jojit A Lingbaoan</t>
        </is>
      </c>
      <c r="D87" s="5" t="inlineStr">
        <is>
          <t xml:space="preserve">Lingbaoan, Jojit A </t>
        </is>
      </c>
      <c r="E87" s="109" t="n">
        <v>66.25</v>
      </c>
      <c r="F87" s="109" t="n"/>
      <c r="G87" s="109" t="n"/>
      <c r="H87" s="109" t="n"/>
      <c r="I87" s="109" t="n"/>
      <c r="J87" s="109" t="n"/>
      <c r="K87" s="109" t="n"/>
      <c r="L87" s="109" t="n">
        <v>1265.88</v>
      </c>
      <c r="M87" s="109" t="n"/>
      <c r="N87" s="109" t="n"/>
      <c r="O87" s="109" t="n"/>
      <c r="P87" s="109" t="n"/>
      <c r="Q87" s="127">
        <f>_xlfn.IFNA(VLOOKUP(B87,AN:AP,3,FALSE),0)</f>
        <v/>
      </c>
      <c r="R87" s="127">
        <f>IFERROR(T87/E87,0)</f>
        <v/>
      </c>
      <c r="S87" s="127">
        <f>SUM(M87,P87)</f>
        <v/>
      </c>
      <c r="T87" s="127">
        <f>_xlfn.IFNA(S87+Q87,0+S87)</f>
        <v/>
      </c>
      <c r="U87" s="109" t="n">
        <v>1589.4</v>
      </c>
      <c r="V87" s="109" t="n">
        <v>1589.4</v>
      </c>
      <c r="W87" s="127">
        <f>T87-V87</f>
        <v/>
      </c>
      <c r="Y87" s="131" t="n"/>
      <c r="AN87" s="84" t="n"/>
      <c r="AO87" s="137" t="n"/>
      <c r="AP87" s="125" t="n"/>
    </row>
    <row r="88" ht="26.25" customFormat="1" customHeight="1" s="1">
      <c r="A88" s="9" t="n"/>
      <c r="B88" s="5" t="n">
        <v>1004</v>
      </c>
      <c r="C88" s="5" t="inlineStr">
        <is>
          <t>Kaur, Navjot</t>
        </is>
      </c>
      <c r="D88" s="5" t="inlineStr">
        <is>
          <t>Kaur, Navjot</t>
        </is>
      </c>
      <c r="E88" s="109" t="n">
        <v>75.75</v>
      </c>
      <c r="F88" s="109" t="n"/>
      <c r="G88" s="109" t="n"/>
      <c r="H88" s="109" t="n"/>
      <c r="I88" s="109" t="n"/>
      <c r="J88" s="109" t="n"/>
      <c r="K88" s="109" t="n"/>
      <c r="L88" s="109" t="n">
        <v>1368</v>
      </c>
      <c r="M88" s="109" t="n"/>
      <c r="N88" s="109" t="n"/>
      <c r="O88" s="109" t="n"/>
      <c r="P88" s="109" t="n"/>
      <c r="Q88" s="127">
        <f>_xlfn.IFNA(VLOOKUP(B88,AN:AP,3,FALSE),0)</f>
        <v/>
      </c>
      <c r="R88" s="127">
        <f>IFERROR(T88/E88,0)</f>
        <v/>
      </c>
      <c r="S88" s="127">
        <f>SUM(M88,P88)</f>
        <v/>
      </c>
      <c r="T88" s="127">
        <f>_xlfn.IFNA(S88+Q88,0+S88)</f>
        <v/>
      </c>
      <c r="U88" s="109" t="n">
        <v>754.52</v>
      </c>
      <c r="V88" s="109" t="n">
        <v>754.52</v>
      </c>
      <c r="W88" s="127">
        <f>T88-V88</f>
        <v/>
      </c>
      <c r="AA88" s="1" t="inlineStr">
        <is>
          <t>桌数</t>
        </is>
      </c>
      <c r="AB88" s="1" t="n">
        <v>2946</v>
      </c>
      <c r="AD88" s="1" t="inlineStr">
        <is>
          <t>洗碗间花费</t>
        </is>
      </c>
      <c r="AF88" s="1" t="inlineStr">
        <is>
          <t>传配花费</t>
        </is>
      </c>
      <c r="AH88" s="1" t="inlineStr">
        <is>
          <t>小吃花费</t>
        </is>
      </c>
      <c r="AJ88" s="1" t="inlineStr">
        <is>
          <t>上菜花费</t>
        </is>
      </c>
      <c r="AL88" s="1" t="inlineStr">
        <is>
          <t>捞面花费</t>
        </is>
      </c>
      <c r="AN88" s="85" t="n"/>
      <c r="AO88" s="136" t="n"/>
      <c r="AP88" s="125" t="n"/>
    </row>
    <row r="89" ht="26.25" customFormat="1" customHeight="1" s="1">
      <c r="A89" s="9" t="n"/>
      <c r="B89" s="5" t="n">
        <v>1046</v>
      </c>
      <c r="C89" s="5" t="inlineStr">
        <is>
          <t>tony</t>
        </is>
      </c>
      <c r="D89" s="5" t="inlineStr">
        <is>
          <t>Dong, ZePing</t>
        </is>
      </c>
      <c r="E89" s="109" t="n">
        <v>68.25</v>
      </c>
      <c r="F89" s="109" t="n"/>
      <c r="G89" s="109" t="n"/>
      <c r="H89" s="109" t="n"/>
      <c r="I89" s="109" t="n"/>
      <c r="J89" s="109" t="n"/>
      <c r="K89" s="109" t="n"/>
      <c r="L89" s="109" t="n">
        <v>1128.22</v>
      </c>
      <c r="M89" s="109" t="n"/>
      <c r="N89" s="109" t="n"/>
      <c r="O89" s="109" t="n"/>
      <c r="P89" s="109" t="n"/>
      <c r="Q89" s="127">
        <f>_xlfn.IFNA(VLOOKUP(B89,AN:AP,3,FALSE),0)</f>
        <v/>
      </c>
      <c r="R89" s="127">
        <f>IFERROR(T89/E89,0)</f>
        <v/>
      </c>
      <c r="S89" s="127">
        <f>SUM(M89,P89)</f>
        <v/>
      </c>
      <c r="T89" s="127">
        <f>_xlfn.IFNA(S89+Q89,0+S89)</f>
        <v/>
      </c>
      <c r="U89" s="109" t="n">
        <v>953.08</v>
      </c>
      <c r="V89" s="109" t="n">
        <v>953.08</v>
      </c>
      <c r="W89" s="127">
        <f>T89-V89</f>
        <v/>
      </c>
      <c r="AD89" s="110">
        <f>SUM(S82:S99)</f>
        <v/>
      </c>
      <c r="AF89" s="110" t="n"/>
      <c r="AN89" s="85" t="n"/>
      <c r="AO89" s="136" t="n"/>
      <c r="AP89" s="125" t="n"/>
    </row>
    <row r="90" ht="26.25" customFormat="1" customHeight="1" s="1">
      <c r="A90" s="9" t="n"/>
      <c r="B90" s="10" t="n">
        <v>476</v>
      </c>
      <c r="C90" s="10" t="inlineStr">
        <is>
          <t>Mary</t>
        </is>
      </c>
      <c r="D90" s="10" t="inlineStr">
        <is>
          <t>Tauban, Mary Jean Rojo</t>
        </is>
      </c>
      <c r="E90" s="109" t="n">
        <v>28.25</v>
      </c>
      <c r="F90" s="109" t="n"/>
      <c r="G90" s="109" t="n"/>
      <c r="H90" s="109" t="n"/>
      <c r="I90" s="109" t="n"/>
      <c r="J90" s="109" t="n"/>
      <c r="K90" s="109" t="n"/>
      <c r="L90" s="109" t="n">
        <v>482.38</v>
      </c>
      <c r="M90" s="109" t="n"/>
      <c r="N90" s="109" t="n"/>
      <c r="O90" s="109" t="n"/>
      <c r="P90" s="109" t="n"/>
      <c r="Q90" s="127">
        <f>_xlfn.IFNA(VLOOKUP(B90,AN:AP,3,FALSE),0)</f>
        <v/>
      </c>
      <c r="R90" s="127">
        <f>IFERROR(T90/E90,0)</f>
        <v/>
      </c>
      <c r="S90" s="127">
        <f>SUM(M90,P90)</f>
        <v/>
      </c>
      <c r="T90" s="127">
        <f>_xlfn.IFNA(S90+Q90,0+S90)</f>
        <v/>
      </c>
      <c r="U90" s="109" t="n">
        <v>524</v>
      </c>
      <c r="V90" s="109" t="n">
        <v>524</v>
      </c>
      <c r="W90" s="127">
        <f>T90-V90</f>
        <v/>
      </c>
      <c r="AJ90" s="110" t="n"/>
      <c r="AL90" s="110" t="n"/>
      <c r="AN90" s="85" t="n"/>
      <c r="AO90" s="136" t="n"/>
      <c r="AP90" s="125" t="n"/>
    </row>
    <row r="91" ht="26.25" customFormat="1" customHeight="1" s="1">
      <c r="A91" s="9" t="n"/>
      <c r="B91" s="10" t="n">
        <v>900151</v>
      </c>
      <c r="C91" s="10" t="inlineStr">
        <is>
          <t>Prabhjot Kaur</t>
        </is>
      </c>
      <c r="D91" s="10" t="inlineStr">
        <is>
          <t>Kaur, Prabhjot</t>
        </is>
      </c>
      <c r="E91" s="109" t="n"/>
      <c r="F91" s="109" t="n"/>
      <c r="G91" s="109" t="n"/>
      <c r="H91" s="109" t="n"/>
      <c r="I91" s="109" t="n"/>
      <c r="J91" s="109" t="n"/>
      <c r="K91" s="109" t="n"/>
      <c r="L91" s="109" t="n"/>
      <c r="M91" s="109" t="n"/>
      <c r="N91" s="109" t="n"/>
      <c r="O91" s="109" t="n"/>
      <c r="P91" s="109" t="n"/>
      <c r="Q91" s="127">
        <f>_xlfn.IFNA(VLOOKUP(B91,AN:AP,3,FALSE),0)</f>
        <v/>
      </c>
      <c r="R91" s="127">
        <f>IFERROR(T91/E91,0)</f>
        <v/>
      </c>
      <c r="S91" s="127">
        <f>SUM(M91,P91)</f>
        <v/>
      </c>
      <c r="T91" s="127">
        <f>_xlfn.IFNA(S91+Q91,0+S91)</f>
        <v/>
      </c>
      <c r="U91" s="109" t="n">
        <v>0</v>
      </c>
      <c r="V91" s="109" t="n">
        <v>0</v>
      </c>
      <c r="W91" s="127">
        <f>T91-V91</f>
        <v/>
      </c>
      <c r="AC91" s="1" t="inlineStr">
        <is>
          <t>每桌：</t>
        </is>
      </c>
      <c r="AD91" s="138">
        <f>SUM(AD89:AD90)/AB88</f>
        <v/>
      </c>
      <c r="AF91" s="138">
        <f>SUM(AF89:AF90)/AB88</f>
        <v/>
      </c>
      <c r="AH91" s="138">
        <f>SUM(AH89:AH90)/AB88</f>
        <v/>
      </c>
      <c r="AJ91" s="138">
        <f>SUM(AJ89:AJ90)/AB88</f>
        <v/>
      </c>
      <c r="AL91" s="86">
        <f>SUM(AL89:AL90)/AB88</f>
        <v/>
      </c>
      <c r="AN91" s="85" t="n"/>
      <c r="AO91" s="136" t="n"/>
      <c r="AP91" s="125" t="n"/>
    </row>
    <row r="92" ht="26.25" customFormat="1" customHeight="1" s="1">
      <c r="A92" s="9" t="n"/>
      <c r="B92" s="5" t="n">
        <v>398</v>
      </c>
      <c r="C92" s="5" t="inlineStr">
        <is>
          <t>Shivani Sharma</t>
        </is>
      </c>
      <c r="D92" s="5" t="inlineStr">
        <is>
          <t>Sharma, Shivani</t>
        </is>
      </c>
      <c r="E92" s="109" t="n">
        <v>96</v>
      </c>
      <c r="F92" s="109" t="n"/>
      <c r="G92" s="109" t="n"/>
      <c r="H92" s="109" t="n"/>
      <c r="I92" s="109" t="n"/>
      <c r="J92" s="109" t="n"/>
      <c r="K92" s="109" t="n"/>
      <c r="L92" s="109" t="n">
        <v>1828.76</v>
      </c>
      <c r="M92" s="109" t="n"/>
      <c r="N92" s="109" t="n"/>
      <c r="O92" s="109" t="n"/>
      <c r="P92" s="109" t="n"/>
      <c r="Q92" s="127">
        <f>_xlfn.IFNA(VLOOKUP(B92,AN:AP,3,FALSE),0)</f>
        <v/>
      </c>
      <c r="R92" s="127">
        <f>IFERROR(T92/E92,0)</f>
        <v/>
      </c>
      <c r="S92" s="127">
        <f>SUM(M92,P92)</f>
        <v/>
      </c>
      <c r="T92" s="127">
        <f>_xlfn.IFNA(S92+Q92,0+S92)</f>
        <v/>
      </c>
      <c r="U92" s="109" t="n">
        <v>1783.95</v>
      </c>
      <c r="V92" s="109" t="n">
        <v>1783.95</v>
      </c>
      <c r="W92" s="127">
        <f>T92-V92</f>
        <v/>
      </c>
      <c r="AN92" s="85" t="n"/>
      <c r="AO92" s="136" t="n"/>
      <c r="AP92" s="125" t="n"/>
    </row>
    <row r="93" ht="26.25" customFormat="1" customHeight="1" s="1">
      <c r="A93" s="9" t="n"/>
      <c r="B93" s="10" t="n">
        <v>1033</v>
      </c>
      <c r="C93" s="5" t="inlineStr">
        <is>
          <t>Grace</t>
        </is>
      </c>
      <c r="D93" s="11" t="inlineStr">
        <is>
          <t>Wang, Jing</t>
        </is>
      </c>
      <c r="E93" s="109" t="n"/>
      <c r="F93" s="109" t="n"/>
      <c r="G93" s="109" t="n"/>
      <c r="H93" s="109" t="n"/>
      <c r="I93" s="109" t="n"/>
      <c r="J93" s="109" t="n"/>
      <c r="K93" s="109" t="n"/>
      <c r="L93" s="109" t="n"/>
      <c r="M93" s="109" t="n"/>
      <c r="N93" s="109" t="n"/>
      <c r="O93" s="109" t="n"/>
      <c r="P93" s="109" t="n"/>
      <c r="Q93" s="127">
        <f>_xlfn.IFNA(VLOOKUP(B93,AN:AP,3,FALSE),0)</f>
        <v/>
      </c>
      <c r="R93" s="127">
        <f>IFERROR(T93/E93,0)</f>
        <v/>
      </c>
      <c r="S93" s="127">
        <f>SUM(M93,P93)</f>
        <v/>
      </c>
      <c r="T93" s="127">
        <f>_xlfn.IFNA(S93+Q93,0+S93)</f>
        <v/>
      </c>
      <c r="U93" s="109" t="n">
        <v>0</v>
      </c>
      <c r="V93" s="109" t="n">
        <v>0</v>
      </c>
      <c r="W93" s="127">
        <f>T93-V93</f>
        <v/>
      </c>
      <c r="AN93" s="85" t="n"/>
      <c r="AO93" s="136" t="n"/>
      <c r="AP93" s="125" t="n"/>
    </row>
    <row r="94" ht="26.25" customFormat="1" customHeight="1" s="1">
      <c r="A94" s="9" t="n"/>
      <c r="B94" s="5" t="n">
        <v>900155</v>
      </c>
      <c r="C94" s="5" t="inlineStr">
        <is>
          <t>Amarilis</t>
        </is>
      </c>
      <c r="D94" s="5" t="inlineStr">
        <is>
          <t>Minaya De Kurgansky, Amarilis</t>
        </is>
      </c>
      <c r="E94" s="109" t="n"/>
      <c r="F94" s="109" t="n"/>
      <c r="G94" s="109" t="n"/>
      <c r="H94" s="109" t="n"/>
      <c r="I94" s="109" t="n"/>
      <c r="J94" s="109" t="n"/>
      <c r="K94" s="109" t="n"/>
      <c r="L94" s="109" t="n"/>
      <c r="M94" s="109" t="n"/>
      <c r="N94" s="109" t="n"/>
      <c r="O94" s="109" t="n"/>
      <c r="P94" s="109" t="n"/>
      <c r="Q94" s="127">
        <f>_xlfn.IFNA(VLOOKUP(B94,AN:AP,3,FALSE),0)</f>
        <v/>
      </c>
      <c r="R94" s="127">
        <f>IFERROR(T94/E94,0)</f>
        <v/>
      </c>
      <c r="S94" s="127">
        <f>SUM(M94,P94)</f>
        <v/>
      </c>
      <c r="T94" s="127">
        <f>_xlfn.IFNA(S94+Q94,0+S94)</f>
        <v/>
      </c>
      <c r="U94" s="109" t="n">
        <v>272</v>
      </c>
      <c r="V94" s="109" t="n">
        <v>272</v>
      </c>
      <c r="W94" s="127">
        <f>T94-V94</f>
        <v/>
      </c>
      <c r="AN94" s="85" t="n"/>
      <c r="AO94" s="136" t="n"/>
      <c r="AP94" s="125" t="n"/>
    </row>
    <row r="95" ht="26.25" customFormat="1" customHeight="1" s="1">
      <c r="A95" s="9" t="n"/>
      <c r="B95" s="5" t="n">
        <v>411</v>
      </c>
      <c r="C95" s="5" t="inlineStr">
        <is>
          <t xml:space="preserve">Tanya Singh </t>
        </is>
      </c>
      <c r="D95" s="5" t="inlineStr">
        <is>
          <t xml:space="preserve">Singh, Tanya </t>
        </is>
      </c>
      <c r="E95" s="109" t="n"/>
      <c r="F95" s="109" t="n"/>
      <c r="G95" s="109" t="n"/>
      <c r="H95" s="109" t="n"/>
      <c r="I95" s="109" t="n"/>
      <c r="J95" s="109" t="n"/>
      <c r="K95" s="109" t="n"/>
      <c r="L95" s="109" t="n"/>
      <c r="M95" s="109" t="n"/>
      <c r="N95" s="109" t="n"/>
      <c r="O95" s="109" t="n"/>
      <c r="P95" s="109" t="n"/>
      <c r="Q95" s="127">
        <f>_xlfn.IFNA(VLOOKUP(B95,AN:AP,3,FALSE),0)</f>
        <v/>
      </c>
      <c r="R95" s="127">
        <f>IFERROR(T95/E95,0)</f>
        <v/>
      </c>
      <c r="S95" s="127">
        <f>SUM(M95,P95)</f>
        <v/>
      </c>
      <c r="T95" s="127">
        <f>_xlfn.IFNA(S95+Q95,0+S95)</f>
        <v/>
      </c>
      <c r="U95" s="109" t="n">
        <v>63</v>
      </c>
      <c r="V95" s="109" t="n">
        <v>63</v>
      </c>
      <c r="W95" s="127">
        <f>T95-V95</f>
        <v/>
      </c>
      <c r="AN95" s="85" t="n"/>
      <c r="AO95" s="136" t="n"/>
      <c r="AP95" s="125" t="n"/>
    </row>
    <row r="96" ht="26.25" customFormat="1" customHeight="1" s="1">
      <c r="A96" s="9" t="n"/>
      <c r="B96" s="5" t="n">
        <v>371</v>
      </c>
      <c r="C96" s="5" t="inlineStr">
        <is>
          <t>Winston</t>
        </is>
      </c>
      <c r="D96" s="5" t="inlineStr">
        <is>
          <t>Domaoa, Winston Pimentel</t>
        </is>
      </c>
      <c r="E96" s="109" t="n">
        <v>67.75</v>
      </c>
      <c r="F96" s="109" t="n"/>
      <c r="G96" s="109" t="n"/>
      <c r="H96" s="109" t="n"/>
      <c r="I96" s="109" t="n"/>
      <c r="J96" s="109" t="n"/>
      <c r="K96" s="109" t="n"/>
      <c r="L96" s="109" t="n">
        <v>1287.25</v>
      </c>
      <c r="M96" s="109" t="n"/>
      <c r="N96" s="109" t="n"/>
      <c r="O96" s="109" t="n"/>
      <c r="P96" s="109" t="n"/>
      <c r="Q96" s="127">
        <f>_xlfn.IFNA(VLOOKUP(B96,AN:AP,3,FALSE),0)</f>
        <v/>
      </c>
      <c r="R96" s="127">
        <f>IFERROR(T96/E96,0)</f>
        <v/>
      </c>
      <c r="S96" s="127">
        <f>SUM(M96,P96)</f>
        <v/>
      </c>
      <c r="T96" s="127">
        <f>_xlfn.IFNA(S96+Q96,0+S96)</f>
        <v/>
      </c>
      <c r="U96" s="109" t="n">
        <v>1245.3</v>
      </c>
      <c r="V96" s="109" t="n">
        <v>1245.3</v>
      </c>
      <c r="W96" s="127" t="n"/>
      <c r="AN96" s="85" t="n"/>
      <c r="AO96" s="136" t="n"/>
      <c r="AP96" s="125" t="n"/>
    </row>
    <row r="97" ht="26.25" customFormat="1" customHeight="1" s="2">
      <c r="A97" s="9" t="n"/>
      <c r="B97" s="10" t="n">
        <v>450</v>
      </c>
      <c r="C97" s="5" t="inlineStr">
        <is>
          <t>Gemma Nama</t>
        </is>
      </c>
      <c r="D97" s="11" t="inlineStr">
        <is>
          <t>Nama, Gemma</t>
        </is>
      </c>
      <c r="E97" s="109" t="n">
        <v>91.5</v>
      </c>
      <c r="F97" s="109" t="n"/>
      <c r="G97" s="109" t="n"/>
      <c r="H97" s="109" t="n"/>
      <c r="I97" s="109" t="n"/>
      <c r="J97" s="109" t="n"/>
      <c r="K97" s="109" t="n"/>
      <c r="L97" s="109" t="n">
        <v>1907.5</v>
      </c>
      <c r="M97" s="109" t="n"/>
      <c r="N97" s="109" t="n"/>
      <c r="O97" s="109" t="n"/>
      <c r="P97" s="109" t="n"/>
      <c r="Q97" s="127">
        <f>_xlfn.IFNA(VLOOKUP(B97,AN:AP,3,FALSE),0)</f>
        <v/>
      </c>
      <c r="R97" s="127">
        <f>IFERROR(T97/E97,0)</f>
        <v/>
      </c>
      <c r="S97" s="127">
        <f>SUM(M97,P97)</f>
        <v/>
      </c>
      <c r="T97" s="127">
        <f>_xlfn.IFNA(S97+Q97,0+S97)</f>
        <v/>
      </c>
      <c r="U97" s="109" t="n">
        <v>2004.21</v>
      </c>
      <c r="V97" s="109" t="n">
        <v>2004.21</v>
      </c>
      <c r="W97" s="127">
        <f>T97-V97</f>
        <v/>
      </c>
      <c r="X97" s="78" t="n"/>
      <c r="AN97" s="85" t="n"/>
      <c r="AO97" s="136" t="n"/>
      <c r="AP97" s="125" t="n"/>
    </row>
    <row r="98" ht="26.25" customFormat="1" customHeight="1" s="1">
      <c r="A98" s="9" t="n"/>
      <c r="B98" s="5" t="n">
        <v>1047</v>
      </c>
      <c r="C98" s="5" t="inlineStr">
        <is>
          <t>Liu, Ji</t>
        </is>
      </c>
      <c r="D98" s="5" t="inlineStr">
        <is>
          <t>Liu, Ji</t>
        </is>
      </c>
      <c r="E98" s="109" t="n">
        <v>71.25</v>
      </c>
      <c r="F98" s="109" t="n"/>
      <c r="G98" s="109" t="n"/>
      <c r="H98" s="109" t="n"/>
      <c r="I98" s="109" t="n"/>
      <c r="J98" s="109" t="n"/>
      <c r="K98" s="109" t="n"/>
      <c r="L98" s="109" t="n">
        <v>1140</v>
      </c>
      <c r="M98" s="109" t="n"/>
      <c r="N98" s="109" t="n"/>
      <c r="O98" s="109" t="n"/>
      <c r="P98" s="109" t="n"/>
      <c r="Q98" s="127">
        <f>_xlfn.IFNA(VLOOKUP(B98,AN:AP,3,FALSE),0)</f>
        <v/>
      </c>
      <c r="R98" s="127">
        <f>IFERROR(T98/E98,0)</f>
        <v/>
      </c>
      <c r="S98" s="127">
        <f>SUM(M98,P98)</f>
        <v/>
      </c>
      <c r="T98" s="127">
        <f>_xlfn.IFNA(S98+Q98,0+S98)</f>
        <v/>
      </c>
      <c r="U98" s="109" t="n">
        <v>1253.96</v>
      </c>
      <c r="V98" s="109" t="n">
        <v>1253.96</v>
      </c>
      <c r="W98" s="127" t="n"/>
      <c r="AN98" s="62" t="n"/>
      <c r="AO98" s="124" t="n"/>
      <c r="AP98" s="125" t="n"/>
    </row>
    <row r="99" ht="26.25" customFormat="1" customHeight="1" s="1">
      <c r="A99" s="12" t="n"/>
      <c r="B99" s="5" t="n">
        <v>1030</v>
      </c>
      <c r="C99" s="5" t="inlineStr">
        <is>
          <t>Tina</t>
        </is>
      </c>
      <c r="D99" s="5" t="inlineStr">
        <is>
          <t>Fu, Dan</t>
        </is>
      </c>
      <c r="E99" s="109" t="n"/>
      <c r="F99" s="109" t="n"/>
      <c r="G99" s="109" t="n"/>
      <c r="H99" s="109" t="n"/>
      <c r="I99" s="109" t="n"/>
      <c r="J99" s="109" t="n"/>
      <c r="K99" s="109" t="n"/>
      <c r="L99" s="109" t="n"/>
      <c r="M99" s="109" t="n"/>
      <c r="N99" s="109" t="n"/>
      <c r="O99" s="109" t="n"/>
      <c r="P99" s="109" t="n"/>
      <c r="Q99" s="127">
        <f>_xlfn.IFNA(VLOOKUP(B99,AN:AP,3,FALSE),0)</f>
        <v/>
      </c>
      <c r="R99" s="127">
        <f>IFERROR(T99/E99,0)</f>
        <v/>
      </c>
      <c r="S99" s="127">
        <f>SUM(M99,P99)</f>
        <v/>
      </c>
      <c r="T99" s="127">
        <f>_xlfn.IFNA(S99+Q99,0+S99)</f>
        <v/>
      </c>
      <c r="U99" s="109" t="n">
        <v>0</v>
      </c>
      <c r="V99" s="109" t="n">
        <v>0</v>
      </c>
      <c r="W99" s="127">
        <f>T99-V99</f>
        <v/>
      </c>
      <c r="AN99" s="62" t="n"/>
      <c r="AO99" s="124" t="n"/>
      <c r="AP99" s="125" t="n"/>
    </row>
    <row r="100" ht="26.25" customFormat="1" customHeight="1" s="1">
      <c r="A100" s="4" t="inlineStr">
        <is>
          <t>传配</t>
        </is>
      </c>
      <c r="B100" s="73" t="n"/>
      <c r="C100" s="74" t="n"/>
      <c r="D100" s="5" t="n"/>
      <c r="E100" s="109" t="n"/>
      <c r="F100" s="109" t="n"/>
      <c r="G100" s="109" t="n"/>
      <c r="H100" s="109" t="n"/>
      <c r="I100" s="109" t="n"/>
      <c r="J100" s="109" t="n"/>
      <c r="K100" s="109" t="n"/>
      <c r="L100" s="109" t="n"/>
      <c r="M100" s="109" t="n"/>
      <c r="N100" s="109" t="n"/>
      <c r="P100" s="109" t="n"/>
      <c r="Q100" s="127">
        <f>_xlfn.IFNA(VLOOKUP(B100,AN:AP,3,FALSE),0)</f>
        <v/>
      </c>
      <c r="R100" s="127">
        <f>IFERROR(T100/E100,0)</f>
        <v/>
      </c>
      <c r="S100" s="127">
        <f>SUM(M100,P100)</f>
        <v/>
      </c>
      <c r="T100" s="127">
        <f>_xlfn.IFNA(S100+Q100,0+S100)</f>
        <v/>
      </c>
      <c r="U100" s="109" t="n">
        <v>0</v>
      </c>
      <c r="V100" s="109" t="n">
        <v>0</v>
      </c>
      <c r="W100" s="127">
        <f>T100-V100</f>
        <v/>
      </c>
      <c r="AN100" s="62" t="n"/>
      <c r="AO100" s="124" t="n"/>
      <c r="AP100" s="125" t="n"/>
    </row>
    <row r="101" ht="26.25" customFormat="1" customHeight="1" s="1">
      <c r="A101" s="9" t="n"/>
      <c r="B101" s="5" t="n"/>
      <c r="C101" s="5" t="n"/>
      <c r="D101" s="5" t="n"/>
      <c r="E101" s="109" t="n"/>
      <c r="F101" s="109" t="n"/>
      <c r="G101" s="109" t="n"/>
      <c r="H101" s="109" t="n"/>
      <c r="I101" s="109" t="n"/>
      <c r="J101" s="109" t="n"/>
      <c r="K101" s="109" t="n"/>
      <c r="L101" s="109" t="n"/>
      <c r="M101" s="109" t="n"/>
      <c r="N101" s="109" t="n"/>
      <c r="O101" s="109" t="n"/>
      <c r="P101" s="109" t="n"/>
      <c r="Q101" s="127">
        <f>_xlfn.IFNA(VLOOKUP(B101,AN:AP,3,FALSE),0)</f>
        <v/>
      </c>
      <c r="R101" s="127">
        <f>IFERROR(T101/E101,0)</f>
        <v/>
      </c>
      <c r="S101" s="127">
        <f>SUM(M101,P101)</f>
        <v/>
      </c>
      <c r="T101" s="127">
        <f>_xlfn.IFNA(S101+Q101,0+S101)</f>
        <v/>
      </c>
      <c r="U101" s="109" t="n">
        <v>0</v>
      </c>
      <c r="V101" s="109" t="n">
        <v>0</v>
      </c>
      <c r="W101" s="127">
        <f>T101-V101</f>
        <v/>
      </c>
      <c r="Y101" s="1" t="inlineStr">
        <is>
          <t>本期每小时工资</t>
        </is>
      </c>
      <c r="AN101" s="62" t="n"/>
      <c r="AO101" s="124" t="n"/>
      <c r="AP101" s="125" t="n"/>
    </row>
    <row r="102" ht="26.25" customFormat="1" customHeight="1" s="13">
      <c r="A102" s="9" t="n"/>
      <c r="B102" s="73" t="n">
        <v>154</v>
      </c>
      <c r="C102" s="74" t="inlineStr">
        <is>
          <t>Troy</t>
        </is>
      </c>
      <c r="D102" s="5" t="inlineStr">
        <is>
          <t>Zeng, Xiangyu</t>
        </is>
      </c>
      <c r="E102" s="109" t="n">
        <v>46.75</v>
      </c>
      <c r="F102" s="109" t="n"/>
      <c r="G102" s="109" t="n"/>
      <c r="H102" s="109" t="n"/>
      <c r="I102" s="109" t="n"/>
      <c r="J102" s="109" t="n"/>
      <c r="K102" s="109" t="n">
        <v>1045.78</v>
      </c>
      <c r="L102" s="109" t="n">
        <v>0</v>
      </c>
      <c r="M102" s="126" t="n">
        <v>1625</v>
      </c>
      <c r="N102" s="109">
        <f>E102*28</f>
        <v/>
      </c>
      <c r="O102" s="109">
        <f>IF(IF(N102&gt;K102,K102-M102,N102-M102)&gt;0,IF(N102&gt;K102,K102-M102,N102-M102),0)</f>
        <v/>
      </c>
      <c r="P102" s="109" t="n"/>
      <c r="Q102" s="127">
        <f>_xlfn.IFNA(VLOOKUP(B102,AN:AP,3,FALSE),0)</f>
        <v/>
      </c>
      <c r="R102" s="127">
        <f>IFERROR(T102/E102,0)</f>
        <v/>
      </c>
      <c r="S102" s="127">
        <f>SUM(M102,P102)</f>
        <v/>
      </c>
      <c r="T102" s="127">
        <f>_xlfn.IFNA(S102+Q102,0+S102)</f>
        <v/>
      </c>
      <c r="U102" s="127" t="n">
        <v>1901.01823927834</v>
      </c>
      <c r="V102" s="127" t="n">
        <v>2539.01823927834</v>
      </c>
      <c r="W102" s="127">
        <f>T102-V102</f>
        <v/>
      </c>
      <c r="X102" s="1" t="n"/>
      <c r="Y102" s="139">
        <f>S102/E102</f>
        <v/>
      </c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  <c r="AK102" s="1" t="n"/>
      <c r="AL102" s="1" t="n"/>
      <c r="AM102" s="1" t="n"/>
      <c r="AN102" s="62" t="n"/>
      <c r="AO102" s="124" t="n"/>
      <c r="AP102" s="125" t="n"/>
    </row>
    <row r="103" ht="26.25" customFormat="1" customHeight="1" s="1">
      <c r="A103" s="9" t="n"/>
      <c r="B103" s="10" t="n">
        <v>481</v>
      </c>
      <c r="C103" s="10" t="inlineStr">
        <is>
          <t>Tiro</t>
        </is>
      </c>
      <c r="D103" s="10" t="inlineStr">
        <is>
          <t>Cui, Liang</t>
        </is>
      </c>
      <c r="E103" s="109" t="n">
        <v>106.75</v>
      </c>
      <c r="F103" s="109" t="n"/>
      <c r="G103" s="109" t="n"/>
      <c r="H103" s="109" t="n"/>
      <c r="I103" s="109" t="n"/>
      <c r="J103" s="109" t="n"/>
      <c r="K103" s="109" t="n">
        <v>3076.76</v>
      </c>
      <c r="L103" s="109" t="n">
        <v>1962.19</v>
      </c>
      <c r="M103" s="109" t="n"/>
      <c r="N103" s="109">
        <f>E103*28</f>
        <v/>
      </c>
      <c r="O103" s="109">
        <f>IF(IF(N103&gt;K103,K103-M103,N103-M103)&gt;0,IF(N103&gt;K103,K103-M103,N103-M103),0)</f>
        <v/>
      </c>
      <c r="P103" s="109" t="n"/>
      <c r="Q103" s="127">
        <f>_xlfn.IFNA(VLOOKUP(B103,AN:AP,3,FALSE),0)</f>
        <v/>
      </c>
      <c r="R103" s="127">
        <f>IFERROR(T103/E103,0)</f>
        <v/>
      </c>
      <c r="S103" s="127">
        <f>SUM(M103,P103)</f>
        <v/>
      </c>
      <c r="T103" s="127">
        <f>_xlfn.IFNA(S103+Q103,0+S103)</f>
        <v/>
      </c>
      <c r="U103" s="109" t="n">
        <v>3202.85</v>
      </c>
      <c r="V103" s="109" t="n">
        <v>3992.85</v>
      </c>
      <c r="W103" s="127">
        <f>T103-V103</f>
        <v/>
      </c>
      <c r="Y103" s="139">
        <f>S103/E103</f>
        <v/>
      </c>
      <c r="AN103" s="59" t="n"/>
      <c r="AO103" s="124" t="n"/>
      <c r="AP103" s="125" t="n"/>
    </row>
    <row r="104" ht="26.25" customFormat="1" customHeight="1" s="1">
      <c r="A104" s="9" t="n"/>
      <c r="B104" s="5" t="n">
        <v>1048</v>
      </c>
      <c r="C104" s="5" t="inlineStr">
        <is>
          <t>winnie</t>
        </is>
      </c>
      <c r="D104" s="5" t="inlineStr">
        <is>
          <t>Wang, Mengjia</t>
        </is>
      </c>
      <c r="E104" s="109" t="n">
        <v>97</v>
      </c>
      <c r="F104" s="109" t="n"/>
      <c r="G104" s="109" t="n"/>
      <c r="H104" s="109" t="n"/>
      <c r="I104" s="109" t="n"/>
      <c r="J104" s="109" t="n"/>
      <c r="K104" s="109" t="n">
        <v>1647.01</v>
      </c>
      <c r="L104" s="109" t="n">
        <v>1564</v>
      </c>
      <c r="M104" s="109" t="n"/>
      <c r="N104" s="109">
        <f>E104*28</f>
        <v/>
      </c>
      <c r="O104" s="109">
        <f>IF(IF(N104&gt;K104,K104-M104,N104-M104)&gt;0,IF(N104&gt;K104,K104-M104,N104-M104),0)</f>
        <v/>
      </c>
      <c r="P104" s="109" t="n"/>
      <c r="Q104" s="127">
        <f>_xlfn.IFNA(VLOOKUP(B104,AN:AP,3,FALSE),0)</f>
        <v/>
      </c>
      <c r="R104" s="127">
        <f>IFERROR(T104/E104,0)</f>
        <v/>
      </c>
      <c r="S104" s="127">
        <f>SUM(M104,P104)</f>
        <v/>
      </c>
      <c r="T104" s="127">
        <f>_xlfn.IFNA(S104+Q104,0+S104)</f>
        <v/>
      </c>
      <c r="U104" s="109" t="n">
        <v>1492.5</v>
      </c>
      <c r="V104" s="109" t="n">
        <v>1887.5</v>
      </c>
      <c r="W104" s="127">
        <f>T104-V104</f>
        <v/>
      </c>
      <c r="Y104" s="139">
        <f>S104/E104</f>
        <v/>
      </c>
      <c r="AN104" s="59" t="n"/>
      <c r="AO104" s="124" t="n"/>
      <c r="AP104" s="125" t="n"/>
    </row>
    <row r="105" ht="26.25" customFormat="1" customHeight="1" s="1">
      <c r="A105" s="9" t="n"/>
      <c r="B105" s="5" t="n">
        <v>246</v>
      </c>
      <c r="C105" s="5" t="inlineStr">
        <is>
          <t>edward tian</t>
        </is>
      </c>
      <c r="D105" s="5" t="inlineStr">
        <is>
          <t>Tian, Zhenghang</t>
        </is>
      </c>
      <c r="E105" s="109" t="n">
        <v>65</v>
      </c>
      <c r="F105" s="109" t="n"/>
      <c r="G105" s="109" t="n"/>
      <c r="H105" s="109" t="n"/>
      <c r="I105" s="109" t="n"/>
      <c r="J105" s="109" t="n"/>
      <c r="K105" s="109" t="n">
        <v>589.8200000000001</v>
      </c>
      <c r="L105" s="109" t="n">
        <v>1044.64</v>
      </c>
      <c r="M105" s="109" t="n"/>
      <c r="N105" s="109">
        <f>E105*28</f>
        <v/>
      </c>
      <c r="O105" s="109">
        <f>IF(IF(N105&gt;K105,K105-M105,N105-M105)&gt;0,IF(N105&gt;K105,K105-M105,N105-M105),0)</f>
        <v/>
      </c>
      <c r="P105" s="109" t="n"/>
      <c r="Q105" s="127">
        <f>_xlfn.IFNA(VLOOKUP(B105,AN:AP,3,FALSE),0)</f>
        <v/>
      </c>
      <c r="R105" s="127">
        <f>IFERROR(T105/E105,0)</f>
        <v/>
      </c>
      <c r="S105" s="127">
        <f>SUM(M105,P105)</f>
        <v/>
      </c>
      <c r="T105" s="127">
        <f>_xlfn.IFNA(S105+Q105,0+S105)</f>
        <v/>
      </c>
      <c r="U105" s="109" t="n">
        <v>702.53</v>
      </c>
      <c r="V105" s="109" t="n">
        <v>1004.53</v>
      </c>
      <c r="W105" s="127">
        <f>T105-V105</f>
        <v/>
      </c>
      <c r="Y105" s="139">
        <f>S105/E105</f>
        <v/>
      </c>
      <c r="AN105" s="59" t="n"/>
      <c r="AO105" s="124" t="n"/>
      <c r="AP105" s="125" t="n"/>
    </row>
    <row r="106" ht="26.25" customFormat="1" customHeight="1" s="1">
      <c r="A106" s="9" t="n"/>
      <c r="B106" s="10" t="n">
        <v>1058</v>
      </c>
      <c r="C106" s="10" t="inlineStr">
        <is>
          <t>John</t>
        </is>
      </c>
      <c r="D106" s="10" t="inlineStr">
        <is>
          <t>He, Sijian</t>
        </is>
      </c>
      <c r="E106" s="109" t="n">
        <v>12.5</v>
      </c>
      <c r="F106" s="109" t="n"/>
      <c r="G106" s="109" t="n"/>
      <c r="H106" s="109" t="n"/>
      <c r="I106" s="109" t="n"/>
      <c r="J106" s="109" t="n"/>
      <c r="K106" s="109" t="n"/>
      <c r="L106" s="109" t="n">
        <v>195.63</v>
      </c>
      <c r="M106" s="109" t="n"/>
      <c r="N106" s="109">
        <f>E106*28</f>
        <v/>
      </c>
      <c r="O106" s="109">
        <f>IF(IF(N106&gt;K106,K106-M106,N106-M106)&gt;0,IF(N106&gt;K106,K106-M106,N106-M106),0)</f>
        <v/>
      </c>
      <c r="P106" s="109" t="n"/>
      <c r="Q106" s="127">
        <f>_xlfn.IFNA(VLOOKUP(B106,AN:AP,3,FALSE),0)</f>
        <v/>
      </c>
      <c r="R106" s="127">
        <f>IFERROR(T106/E106,0)</f>
        <v/>
      </c>
      <c r="S106" s="127">
        <f>SUM(M106,P106)</f>
        <v/>
      </c>
      <c r="T106" s="127">
        <f>_xlfn.IFNA(S106+Q106,0+S106)</f>
        <v/>
      </c>
      <c r="U106" s="109" t="n">
        <v>684.7</v>
      </c>
      <c r="V106" s="109" t="n">
        <v>930.7</v>
      </c>
      <c r="W106" s="127">
        <f>T106-V106</f>
        <v/>
      </c>
      <c r="Y106" s="139">
        <f>S106/E106</f>
        <v/>
      </c>
      <c r="AN106" s="59" t="n"/>
      <c r="AO106" s="124" t="n"/>
      <c r="AP106" s="125" t="n"/>
    </row>
    <row r="107" ht="29" customFormat="1" customHeight="1" s="14">
      <c r="A107" s="9" t="n"/>
      <c r="B107" s="5" t="n">
        <v>317</v>
      </c>
      <c r="C107" s="5" t="inlineStr">
        <is>
          <t>Jason</t>
        </is>
      </c>
      <c r="D107" s="5" t="inlineStr">
        <is>
          <t>Xie, Xieping</t>
        </is>
      </c>
      <c r="E107" s="109" t="n">
        <v>70.25</v>
      </c>
      <c r="F107" s="109" t="n"/>
      <c r="G107" s="109" t="n"/>
      <c r="H107" s="109" t="n"/>
      <c r="I107" s="109" t="n"/>
      <c r="J107" s="109" t="n"/>
      <c r="K107" s="109" t="n">
        <v>1353.55</v>
      </c>
      <c r="L107" s="109" t="n">
        <v>1330.31</v>
      </c>
      <c r="M107" s="109" t="n"/>
      <c r="N107" s="109">
        <f>E107*28</f>
        <v/>
      </c>
      <c r="O107" s="109">
        <f>IF(IF(N107&gt;K107,K107-M107,N107-M107)&gt;0,IF(N107&gt;K107,K107-M107,N107-M107),0)</f>
        <v/>
      </c>
      <c r="P107" s="109" t="n"/>
      <c r="Q107" s="127">
        <f>_xlfn.IFNA(VLOOKUP(B107,AN:AP,3,FALSE),0)</f>
        <v/>
      </c>
      <c r="R107" s="127">
        <f>IFERROR(T107/E107,0)</f>
        <v/>
      </c>
      <c r="S107" s="127">
        <f>SUM(M107,P107)</f>
        <v/>
      </c>
      <c r="T107" s="127">
        <f>_xlfn.IFNA(S107+Q107,0+S107)</f>
        <v/>
      </c>
      <c r="U107" s="133" t="n">
        <v>1535.39494049792</v>
      </c>
      <c r="V107" s="133" t="n">
        <v>1916.39494049792</v>
      </c>
      <c r="W107" s="127">
        <f>T107-V107</f>
        <v/>
      </c>
      <c r="X107" s="1" t="n"/>
      <c r="Y107" s="139">
        <f>S107/E107</f>
        <v/>
      </c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  <c r="AM107" s="1" t="n"/>
      <c r="AN107" s="85" t="n"/>
      <c r="AO107" s="137" t="n"/>
      <c r="AP107" s="125" t="n"/>
    </row>
    <row r="108" ht="28" customFormat="1" customHeight="1" s="13">
      <c r="A108" s="9" t="n"/>
      <c r="B108" s="73" t="n">
        <v>358</v>
      </c>
      <c r="C108" s="74" t="inlineStr">
        <is>
          <t xml:space="preserve"> Ziv</t>
        </is>
      </c>
      <c r="D108" s="5" t="inlineStr">
        <is>
          <t>Hsieh, Chih-Wei</t>
        </is>
      </c>
      <c r="E108" s="109" t="n">
        <v>102.5</v>
      </c>
      <c r="F108" s="109" t="n"/>
      <c r="G108" s="109" t="n"/>
      <c r="H108" s="109" t="n"/>
      <c r="I108" s="109" t="n"/>
      <c r="J108" s="109" t="n"/>
      <c r="K108" s="109" t="n">
        <v>2527.74</v>
      </c>
      <c r="L108" s="109" t="n">
        <v>0</v>
      </c>
      <c r="M108" s="126" t="n">
        <v>1625</v>
      </c>
      <c r="N108" s="109">
        <f>E108*28</f>
        <v/>
      </c>
      <c r="O108" s="109">
        <f>IF(IF(N108&gt;K108,K108-M108,N108-M108)&gt;0,IF(N108&gt;K108,K108-M108,N108-M108),0)</f>
        <v/>
      </c>
      <c r="P108" s="109" t="n"/>
      <c r="Q108" s="127">
        <f>_xlfn.IFNA(VLOOKUP(B108,AN:AP,3,FALSE),0)</f>
        <v/>
      </c>
      <c r="R108" s="127">
        <f>IFERROR(T108/E108,0)</f>
        <v/>
      </c>
      <c r="S108" s="127">
        <f>SUM(M108,P108)</f>
        <v/>
      </c>
      <c r="T108" s="127">
        <f>_xlfn.IFNA(S108+Q108,0+S108)</f>
        <v/>
      </c>
      <c r="U108" s="127" t="n">
        <v>2666.91112497644</v>
      </c>
      <c r="V108" s="127" t="n">
        <v>3299.91112497644</v>
      </c>
      <c r="W108" s="127">
        <f>T108-V108</f>
        <v/>
      </c>
      <c r="X108" s="1" t="n"/>
      <c r="Y108" s="139">
        <f>S108/E108</f>
        <v/>
      </c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  <c r="AM108" s="1" t="n"/>
      <c r="AN108" s="87" t="n"/>
      <c r="AO108" s="136" t="n"/>
      <c r="AP108" s="125" t="n"/>
    </row>
    <row r="109" ht="26.25" customFormat="1" customHeight="1" s="1">
      <c r="A109" s="9" t="n"/>
      <c r="B109" s="10" t="n">
        <v>1025</v>
      </c>
      <c r="C109" s="10" t="inlineStr">
        <is>
          <t xml:space="preserve">keith </t>
        </is>
      </c>
      <c r="D109" s="10" t="inlineStr">
        <is>
          <t>Zhong, Jiejun</t>
        </is>
      </c>
      <c r="E109" s="109" t="n"/>
      <c r="F109" s="109" t="n"/>
      <c r="G109" s="109" t="n"/>
      <c r="H109" s="109" t="n"/>
      <c r="I109" s="109" t="n"/>
      <c r="J109" s="109" t="n"/>
      <c r="K109" s="109" t="n"/>
      <c r="L109" s="109" t="n"/>
      <c r="M109" s="109" t="n"/>
      <c r="N109" s="109">
        <f>E109*28</f>
        <v/>
      </c>
      <c r="O109" s="109">
        <f>IF(IF(N109&gt;K109,K109-M109,N109-M109)&gt;0,IF(N109&gt;K109,K109-M109,N109-M109),0)</f>
        <v/>
      </c>
      <c r="P109" s="109" t="n"/>
      <c r="Q109" s="127">
        <f>_xlfn.IFNA(VLOOKUP(B109,AN:AP,3,FALSE),0)</f>
        <v/>
      </c>
      <c r="R109" s="127">
        <f>IFERROR(T109/E109,0)</f>
        <v/>
      </c>
      <c r="S109" s="127">
        <f>SUM(M109,P109)</f>
        <v/>
      </c>
      <c r="T109" s="127">
        <f>_xlfn.IFNA(S109+Q109,0+S109)</f>
        <v/>
      </c>
      <c r="U109" s="109" t="n">
        <v>0</v>
      </c>
      <c r="V109" s="109" t="n">
        <v>0</v>
      </c>
      <c r="W109" s="127">
        <f>T109-V109</f>
        <v/>
      </c>
      <c r="Y109" s="139">
        <f>S109/E109</f>
        <v/>
      </c>
      <c r="AN109" s="59" t="n"/>
      <c r="AO109" s="124" t="n"/>
      <c r="AP109" s="125" t="n"/>
    </row>
    <row r="110" ht="26.25" customFormat="1" customHeight="1" s="1">
      <c r="A110" s="9" t="n"/>
      <c r="B110" s="10" t="n">
        <v>1035</v>
      </c>
      <c r="C110" s="10" t="inlineStr">
        <is>
          <t>Jennifer</t>
        </is>
      </c>
      <c r="D110" s="10" t="inlineStr">
        <is>
          <t>Tian, Jennifer</t>
        </is>
      </c>
      <c r="E110" s="109" t="n">
        <v>36</v>
      </c>
      <c r="F110" s="109" t="n"/>
      <c r="G110" s="109" t="n"/>
      <c r="H110" s="109" t="n"/>
      <c r="I110" s="109" t="n"/>
      <c r="J110" s="109" t="n"/>
      <c r="K110" s="109" t="n"/>
      <c r="L110" s="109" t="n">
        <v>567.3200000000001</v>
      </c>
      <c r="M110" s="109" t="n"/>
      <c r="N110" s="109">
        <f>E110*28</f>
        <v/>
      </c>
      <c r="O110" s="109">
        <f>IF(IF(N110&gt;K110,K110-M110,N110-M110)&gt;0,IF(N110&gt;K110,K110-M110,N110-M110),0)</f>
        <v/>
      </c>
      <c r="P110" s="109" t="n"/>
      <c r="Q110" s="127">
        <f>_xlfn.IFNA(VLOOKUP(B110,AN:AP,3,FALSE),0)</f>
        <v/>
      </c>
      <c r="R110" s="127">
        <f>IFERROR(T110/E110,0)</f>
        <v/>
      </c>
      <c r="S110" s="127">
        <f>SUM(M110,P110)</f>
        <v/>
      </c>
      <c r="T110" s="127">
        <f>_xlfn.IFNA(S110+Q110,0+S110)</f>
        <v/>
      </c>
      <c r="U110" s="109" t="n">
        <v>661.21</v>
      </c>
      <c r="V110" s="109" t="n">
        <v>1208.21</v>
      </c>
      <c r="W110" s="127">
        <f>T110-V110</f>
        <v/>
      </c>
      <c r="Y110" s="139">
        <f>S110/E110</f>
        <v/>
      </c>
      <c r="AN110" s="82" t="n"/>
      <c r="AO110" s="140" t="n"/>
      <c r="AP110" s="125" t="n"/>
    </row>
    <row r="111" ht="25" customFormat="1" customHeight="1" s="1">
      <c r="A111" s="9" t="n"/>
      <c r="B111" s="10" t="n">
        <v>1036</v>
      </c>
      <c r="C111" s="10" t="inlineStr">
        <is>
          <t>thomas mou</t>
        </is>
      </c>
      <c r="D111" s="10" t="inlineStr">
        <is>
          <t>Mou, Xin</t>
        </is>
      </c>
      <c r="E111" s="109" t="n">
        <v>92.25</v>
      </c>
      <c r="F111" s="109" t="n"/>
      <c r="G111" s="109" t="n"/>
      <c r="H111" s="109" t="n"/>
      <c r="I111" s="109" t="n"/>
      <c r="J111" s="109" t="n"/>
      <c r="K111" s="109" t="n">
        <v>969.86</v>
      </c>
      <c r="L111" s="109" t="n">
        <v>1592.25</v>
      </c>
      <c r="M111" s="109" t="n"/>
      <c r="N111" s="109">
        <f>E111*28</f>
        <v/>
      </c>
      <c r="O111" s="109">
        <f>IF(IF(N111&gt;K111,K111-M111,N111-M111)&gt;0,IF(N111&gt;K111,K111-M111,N111-M111),0)</f>
        <v/>
      </c>
      <c r="P111" s="109" t="n"/>
      <c r="Q111" s="127">
        <f>_xlfn.IFNA(VLOOKUP(B111,AN:AP,3,FALSE),0)</f>
        <v/>
      </c>
      <c r="R111" s="127">
        <f>IFERROR(T111/E111,0)</f>
        <v/>
      </c>
      <c r="S111" s="127">
        <f>SUM(M111,P111)</f>
        <v/>
      </c>
      <c r="T111" s="127">
        <f>_xlfn.IFNA(S111+Q111,0+S111)</f>
        <v/>
      </c>
      <c r="U111" s="109" t="n">
        <v>1565.33</v>
      </c>
      <c r="V111" s="109" t="n">
        <v>1842.33</v>
      </c>
      <c r="W111" s="127">
        <f>T111-V111</f>
        <v/>
      </c>
      <c r="Y111" s="139">
        <f>S111/E111</f>
        <v/>
      </c>
      <c r="AN111" s="85" t="n"/>
      <c r="AO111" s="137" t="n"/>
      <c r="AP111" s="125" t="n"/>
    </row>
    <row r="112" ht="26.25" customFormat="1" customHeight="1" s="1">
      <c r="A112" s="9" t="n"/>
      <c r="B112" s="10" t="n">
        <v>477</v>
      </c>
      <c r="C112" s="10" t="inlineStr">
        <is>
          <t>Zhiwen Tian</t>
        </is>
      </c>
      <c r="D112" s="10" t="inlineStr">
        <is>
          <t>Tian, Zhiwen</t>
        </is>
      </c>
      <c r="E112" s="109" t="n">
        <v>93.25</v>
      </c>
      <c r="F112" s="109" t="n"/>
      <c r="G112" s="109" t="n"/>
      <c r="H112" s="109" t="n"/>
      <c r="I112" s="109" t="n"/>
      <c r="J112" s="109" t="n"/>
      <c r="K112" s="109" t="n">
        <v>1748.64</v>
      </c>
      <c r="L112" s="109" t="n">
        <v>1720.13</v>
      </c>
      <c r="M112" s="109" t="n"/>
      <c r="N112" s="109">
        <f>E112*28</f>
        <v/>
      </c>
      <c r="O112" s="109">
        <f>IF(IF(N112&gt;K112,K112-M112,N112-M112)&gt;0,IF(N112&gt;K112,K112-M112,N112-M112),0)</f>
        <v/>
      </c>
      <c r="P112" s="109" t="n"/>
      <c r="Q112" s="127">
        <f>_xlfn.IFNA(VLOOKUP(B112,AN:AP,3,FALSE),0)</f>
        <v/>
      </c>
      <c r="R112" s="127">
        <f>IFERROR(T112/E112,0)</f>
        <v/>
      </c>
      <c r="S112" s="127">
        <f>SUM(M112,P112)</f>
        <v/>
      </c>
      <c r="T112" s="127">
        <f>_xlfn.IFNA(S112+Q112,0+S112)</f>
        <v/>
      </c>
      <c r="U112" s="109" t="n">
        <v>1434.00105538546</v>
      </c>
      <c r="V112" s="109" t="n">
        <v>1796.00105538546</v>
      </c>
      <c r="W112" s="127">
        <f>T112-V112</f>
        <v/>
      </c>
      <c r="Y112" s="139">
        <f>S112/E112</f>
        <v/>
      </c>
      <c r="AN112" s="82" t="n"/>
      <c r="AO112" s="140" t="n"/>
      <c r="AP112" s="125" t="n"/>
    </row>
    <row r="113" ht="26.25" customFormat="1" customHeight="1" s="14">
      <c r="A113" s="9" t="n"/>
      <c r="B113" s="5" t="n">
        <v>397</v>
      </c>
      <c r="C113" s="5" t="inlineStr">
        <is>
          <t>Kevin</t>
        </is>
      </c>
      <c r="D113" s="5" t="inlineStr">
        <is>
          <t>Chang, Chung-Po</t>
        </is>
      </c>
      <c r="E113" s="109" t="n">
        <v>67.25</v>
      </c>
      <c r="F113" s="109" t="n"/>
      <c r="G113" s="109" t="n"/>
      <c r="H113" s="109" t="n"/>
      <c r="I113" s="109" t="n"/>
      <c r="J113" s="109" t="n"/>
      <c r="K113" s="109" t="n">
        <v>725.84</v>
      </c>
      <c r="L113" s="109" t="n">
        <v>1243.69</v>
      </c>
      <c r="M113" s="109" t="n"/>
      <c r="N113" s="109">
        <f>E113*28</f>
        <v/>
      </c>
      <c r="O113" s="109">
        <f>IF(IF(N113&gt;K113,K113-M113,N113-M113)&gt;0,IF(N113&gt;K113,K113-M113,N113-M113),0)</f>
        <v/>
      </c>
      <c r="P113" s="109" t="n"/>
      <c r="Q113" s="127">
        <f>_xlfn.IFNA(VLOOKUP(B113,AN:AP,3,FALSE),0)</f>
        <v/>
      </c>
      <c r="R113" s="127">
        <f>IFERROR(T113/E113,0)</f>
        <v/>
      </c>
      <c r="S113" s="127">
        <f>SUM(M113,P113)</f>
        <v/>
      </c>
      <c r="T113" s="127">
        <f>_xlfn.IFNA(S113+Q113,0+S113)</f>
        <v/>
      </c>
      <c r="U113" s="133" t="n">
        <v>703.726396252294</v>
      </c>
      <c r="V113" s="133" t="n">
        <v>1318.72639625229</v>
      </c>
      <c r="W113" s="127">
        <f>T113-V113</f>
        <v/>
      </c>
      <c r="X113" s="1" t="n"/>
      <c r="Y113" s="139">
        <f>S113/E113</f>
        <v/>
      </c>
      <c r="Z113" s="1" t="n"/>
      <c r="AA113" s="1" t="n"/>
      <c r="AB113" s="1" t="n"/>
      <c r="AC113" s="110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85" t="n"/>
      <c r="AO113" s="137" t="n"/>
      <c r="AP113" s="125" t="n"/>
    </row>
    <row r="114" ht="25" customFormat="1" customHeight="1" s="1">
      <c r="A114" s="9" t="n"/>
      <c r="B114" s="10" t="n">
        <v>1051</v>
      </c>
      <c r="C114" s="10" t="inlineStr">
        <is>
          <t>evan</t>
        </is>
      </c>
      <c r="D114" s="75" t="inlineStr">
        <is>
          <t>Huang, Yuhan</t>
        </is>
      </c>
      <c r="E114" s="109" t="n">
        <v>45.75</v>
      </c>
      <c r="F114" s="109" t="n"/>
      <c r="G114" s="109" t="n"/>
      <c r="H114" s="109" t="n"/>
      <c r="I114" s="109" t="n"/>
      <c r="J114" s="109" t="n"/>
      <c r="K114" s="109" t="n">
        <v>751</v>
      </c>
      <c r="L114" s="109" t="n">
        <v>732</v>
      </c>
      <c r="M114" s="109" t="n"/>
      <c r="N114" s="109">
        <f>E114*28</f>
        <v/>
      </c>
      <c r="O114" s="109">
        <f>IF(IF(N114&gt;K114,K114-M114,N114-M114)&gt;0,IF(N114&gt;K114,K114-M114,N114-M114),0)</f>
        <v/>
      </c>
      <c r="P114" s="109" t="n"/>
      <c r="Q114" s="127">
        <f>_xlfn.IFNA(VLOOKUP(B114,AN:AP,3,FALSE),0)</f>
        <v/>
      </c>
      <c r="R114" s="127">
        <f>IFERROR(T114/E114,0)</f>
        <v/>
      </c>
      <c r="S114" s="127">
        <f>SUM(M114,P114)</f>
        <v/>
      </c>
      <c r="T114" s="109">
        <f>_xlfn.IFNA(S114+Q114,0+S114)</f>
        <v/>
      </c>
      <c r="U114" s="109" t="n">
        <v>1185.7</v>
      </c>
      <c r="V114" s="109" t="n">
        <v>1375.7</v>
      </c>
      <c r="W114" s="109">
        <f>T114-V114</f>
        <v/>
      </c>
      <c r="Y114" s="139">
        <f>S114/E114</f>
        <v/>
      </c>
      <c r="AN114" s="85" t="n"/>
      <c r="AO114" s="137" t="n"/>
      <c r="AP114" s="125" t="n"/>
    </row>
    <row r="115" ht="26.25" customFormat="1" customHeight="1" s="1">
      <c r="A115" s="9" t="n"/>
      <c r="B115" s="10" t="n">
        <v>451</v>
      </c>
      <c r="C115" s="5" t="inlineStr">
        <is>
          <t>Jacky</t>
        </is>
      </c>
      <c r="D115" s="5" t="inlineStr">
        <is>
          <t>Zhao, Ziang</t>
        </is>
      </c>
      <c r="E115" s="109" t="n"/>
      <c r="F115" s="109" t="n"/>
      <c r="G115" s="109" t="n"/>
      <c r="H115" s="109" t="n"/>
      <c r="I115" s="109" t="n"/>
      <c r="J115" s="109" t="n"/>
      <c r="K115" s="109" t="n"/>
      <c r="L115" s="109" t="n"/>
      <c r="M115" s="109" t="n"/>
      <c r="N115" s="109">
        <f>E115*28</f>
        <v/>
      </c>
      <c r="O115" s="109">
        <f>IF(IF(N115&gt;K115,K115-M115,N115-M115)&gt;0,IF(N115&gt;K115,K115-M115,N115-M115),0)</f>
        <v/>
      </c>
      <c r="P115" s="109" t="n"/>
      <c r="Q115" s="127">
        <f>_xlfn.IFNA(VLOOKUP(B115,AN:AP,3,FALSE),0)</f>
        <v/>
      </c>
      <c r="R115" s="127">
        <f>IFERROR(T115/E115,0)</f>
        <v/>
      </c>
      <c r="S115" s="127">
        <f>SUM(M115,P115)</f>
        <v/>
      </c>
      <c r="T115" s="127">
        <f>_xlfn.IFNA(S115+Q115,0+S115)</f>
        <v/>
      </c>
      <c r="U115" s="109" t="n">
        <v>0</v>
      </c>
      <c r="V115" s="109" t="n">
        <v>0</v>
      </c>
      <c r="W115" s="127">
        <f>T115-V115</f>
        <v/>
      </c>
      <c r="Y115" s="139">
        <f>S115/E115</f>
        <v/>
      </c>
      <c r="AN115" s="85" t="n"/>
      <c r="AO115" s="137" t="n"/>
      <c r="AP115" s="125" t="n"/>
    </row>
    <row r="116" ht="26.25" customFormat="1" customHeight="1" s="1">
      <c r="A116" s="9" t="n"/>
      <c r="B116" s="10" t="n">
        <v>1054</v>
      </c>
      <c r="C116" s="30" t="inlineStr">
        <is>
          <t>derek</t>
        </is>
      </c>
      <c r="D116" s="30" t="inlineStr">
        <is>
          <t>Wu, Xiaohui</t>
        </is>
      </c>
      <c r="E116" s="109" t="n">
        <v>94</v>
      </c>
      <c r="F116" s="109" t="n"/>
      <c r="G116" s="109" t="n"/>
      <c r="H116" s="109" t="n"/>
      <c r="I116" s="109" t="n"/>
      <c r="J116" s="109" t="n"/>
      <c r="K116" s="109" t="n">
        <v>1624.72</v>
      </c>
      <c r="L116" s="109" t="n">
        <v>1504</v>
      </c>
      <c r="M116" s="109" t="n"/>
      <c r="N116" s="109">
        <f>E116*28</f>
        <v/>
      </c>
      <c r="O116" s="109">
        <f>IF(IF(N116&gt;K116,K116-M116,N116-M116)&gt;0,IF(N116&gt;K116,K116-M116,N116-M116),0)</f>
        <v/>
      </c>
      <c r="P116" s="109" t="n"/>
      <c r="Q116" s="127">
        <f>_xlfn.IFNA(VLOOKUP(B116,AN:AP,3,FALSE),0)</f>
        <v/>
      </c>
      <c r="R116" s="127">
        <f>IFERROR(T116/E116,0)</f>
        <v/>
      </c>
      <c r="S116" s="127">
        <f>SUM(M116,P116)</f>
        <v/>
      </c>
      <c r="T116" s="127">
        <f>_xlfn.IFNA(S116+Q116,0+S116)</f>
        <v/>
      </c>
      <c r="U116" s="109" t="n">
        <v>1247.12406769404</v>
      </c>
      <c r="V116" s="109" t="n">
        <v>1574.12406769404</v>
      </c>
      <c r="W116" s="127">
        <f>T116-V116</f>
        <v/>
      </c>
      <c r="Y116" s="139">
        <f>S116/E116</f>
        <v/>
      </c>
      <c r="AN116" s="84" t="n"/>
      <c r="AO116" s="137" t="n"/>
      <c r="AP116" s="125" t="n"/>
    </row>
    <row r="117" ht="26.25" customFormat="1" customHeight="1" s="1">
      <c r="A117" s="9" t="n"/>
      <c r="B117" s="10" t="n">
        <v>1038</v>
      </c>
      <c r="C117" s="10" t="inlineStr">
        <is>
          <t>jayden</t>
        </is>
      </c>
      <c r="D117" s="10" t="inlineStr">
        <is>
          <t>Wang, Haohe</t>
        </is>
      </c>
      <c r="E117" s="109" t="n"/>
      <c r="F117" s="109" t="n"/>
      <c r="G117" s="109" t="n"/>
      <c r="H117" s="109" t="n"/>
      <c r="I117" s="109" t="n"/>
      <c r="J117" s="109" t="n"/>
      <c r="K117" s="109" t="n"/>
      <c r="L117" s="109" t="n"/>
      <c r="M117" s="109" t="n"/>
      <c r="N117" s="109">
        <f>E117*28</f>
        <v/>
      </c>
      <c r="O117" s="109">
        <f>IF(IF(N117&gt;K117,K117-M117,N117-M117)&gt;0,IF(N117&gt;K117,K117-M117,N117-M117),0)</f>
        <v/>
      </c>
      <c r="P117" s="109" t="n"/>
      <c r="Q117" s="127">
        <f>_xlfn.IFNA(VLOOKUP(B117,AN:AP,3,FALSE),0)</f>
        <v/>
      </c>
      <c r="R117" s="127">
        <f>IFERROR(T117/E117,0)</f>
        <v/>
      </c>
      <c r="S117" s="127">
        <f>SUM(M117,P117)</f>
        <v/>
      </c>
      <c r="T117" s="127">
        <f>_xlfn.IFNA(S117+Q117,0+S117)</f>
        <v/>
      </c>
      <c r="U117" s="109" t="n">
        <v>0</v>
      </c>
      <c r="V117" s="109" t="n">
        <v>0</v>
      </c>
      <c r="W117" s="127">
        <f>T117-V117</f>
        <v/>
      </c>
      <c r="Y117" s="139">
        <f>S117/E117</f>
        <v/>
      </c>
      <c r="AN117" s="85" t="n"/>
      <c r="AO117" s="137" t="n"/>
      <c r="AP117" s="125" t="n"/>
    </row>
    <row r="118" ht="25.5" customFormat="1" customHeight="1" s="1">
      <c r="A118" s="9" t="n"/>
      <c r="B118" s="10" t="n">
        <v>1017</v>
      </c>
      <c r="C118" s="10" t="inlineStr">
        <is>
          <t>Lilith</t>
        </is>
      </c>
      <c r="D118" s="10" t="inlineStr">
        <is>
          <t>Li, Mu Ge</t>
        </is>
      </c>
      <c r="E118" s="109" t="n"/>
      <c r="F118" s="109" t="n"/>
      <c r="G118" s="109" t="n"/>
      <c r="H118" s="109" t="n"/>
      <c r="I118" s="109" t="n"/>
      <c r="J118" s="109" t="n"/>
      <c r="K118" s="109" t="n"/>
      <c r="L118" s="109" t="n"/>
      <c r="M118" s="109" t="n"/>
      <c r="N118" s="109">
        <f>E118*28</f>
        <v/>
      </c>
      <c r="O118" s="109">
        <f>IF(IF(N118&gt;K118,K118-M118,N118-M118)&gt;0,IF(N118&gt;K118,K118-M118,N118-M118),0)</f>
        <v/>
      </c>
      <c r="P118" s="109" t="n"/>
      <c r="Q118" s="127">
        <f>_xlfn.IFNA(VLOOKUP(B118,AN:AP,3,FALSE),0)</f>
        <v/>
      </c>
      <c r="R118" s="127">
        <f>IFERROR(T118/E118,0)</f>
        <v/>
      </c>
      <c r="S118" s="127">
        <f>SUM(M118,P118)</f>
        <v/>
      </c>
      <c r="T118" s="127">
        <f>_xlfn.IFNA(S118+Q118,0+S118)</f>
        <v/>
      </c>
      <c r="U118" s="109" t="n">
        <v>0</v>
      </c>
      <c r="V118" s="109" t="n">
        <v>0</v>
      </c>
      <c r="W118" s="127">
        <f>T118-V118</f>
        <v/>
      </c>
      <c r="Y118" s="139">
        <f>S118/E118</f>
        <v/>
      </c>
      <c r="AN118" s="85" t="n"/>
      <c r="AO118" s="137" t="n"/>
      <c r="AP118" s="125" t="n"/>
    </row>
    <row r="119" ht="26.25" customFormat="1" customHeight="1" s="1">
      <c r="A119" s="9" t="n"/>
      <c r="B119" s="76" t="n">
        <v>1001</v>
      </c>
      <c r="C119" s="5" t="inlineStr">
        <is>
          <t>nancy</t>
        </is>
      </c>
      <c r="D119" s="5" t="inlineStr">
        <is>
          <t xml:space="preserve">Wu, Na </t>
        </is>
      </c>
      <c r="E119" s="109" t="n">
        <v>88.25</v>
      </c>
      <c r="F119" s="109" t="n"/>
      <c r="G119" s="109" t="n"/>
      <c r="H119" s="109" t="n"/>
      <c r="I119" s="109" t="n"/>
      <c r="J119" s="109" t="n"/>
      <c r="K119" s="109" t="n">
        <v>2724.29</v>
      </c>
      <c r="L119" s="109" t="n">
        <v>1559.7</v>
      </c>
      <c r="M119" s="109" t="n"/>
      <c r="N119" s="109">
        <f>E119*28</f>
        <v/>
      </c>
      <c r="O119" s="109">
        <f>IF(IF(N119&gt;K119,K119-M119,N119-M119)&gt;0,IF(N119&gt;K119,K119-M119,N119-M119),0)</f>
        <v/>
      </c>
      <c r="P119" s="109" t="n"/>
      <c r="Q119" s="127">
        <f>_xlfn.IFNA(VLOOKUP(B119,AN:AP,3,FALSE),0)</f>
        <v/>
      </c>
      <c r="R119" s="127">
        <f>IFERROR(T119/E119,0)</f>
        <v/>
      </c>
      <c r="S119" s="127">
        <f>SUM(M119,P119)</f>
        <v/>
      </c>
      <c r="T119" s="133">
        <f>_xlfn.IFNA(S119+Q119,0+S119)</f>
        <v/>
      </c>
      <c r="U119" s="133" t="n">
        <v>1903.53333333333</v>
      </c>
      <c r="V119" s="133" t="n">
        <v>2446.53333333333</v>
      </c>
      <c r="W119" s="133">
        <f>T119-V119</f>
        <v/>
      </c>
      <c r="Y119" s="139">
        <f>S119/E119</f>
        <v/>
      </c>
      <c r="AN119" s="85" t="n"/>
      <c r="AO119" s="137" t="n"/>
      <c r="AP119" s="125" t="n"/>
    </row>
    <row r="120" ht="25.5" customFormat="1" customHeight="1" s="1">
      <c r="A120" s="9" t="n"/>
      <c r="B120" s="10" t="n"/>
      <c r="C120" s="10" t="n"/>
      <c r="D120" s="10" t="n"/>
      <c r="E120" s="109" t="n"/>
      <c r="F120" s="109" t="n"/>
      <c r="G120" s="109" t="n"/>
      <c r="H120" s="109" t="n"/>
      <c r="I120" s="109" t="n"/>
      <c r="J120" s="109" t="n"/>
      <c r="K120" s="109" t="n"/>
      <c r="L120" s="109" t="n"/>
      <c r="M120" s="109" t="n"/>
      <c r="N120" s="109">
        <f>E120*28</f>
        <v/>
      </c>
      <c r="O120" s="109">
        <f>IF(IF(N120&gt;K120,K120-M120,N120-M120)&gt;0,IF(N120&gt;K120,K120-M120,N120-M120),0)</f>
        <v/>
      </c>
      <c r="P120" s="109" t="n"/>
      <c r="Q120" s="127">
        <f>_xlfn.IFNA(VLOOKUP(B120,AN:AP,3,FALSE),0)</f>
        <v/>
      </c>
      <c r="R120" s="127">
        <f>IFERROR(T120/E120,0)</f>
        <v/>
      </c>
      <c r="S120" s="127">
        <f>SUM(M120,P120)</f>
        <v/>
      </c>
      <c r="T120" s="127">
        <f>_xlfn.IFNA(S120+Q120,0+S120)</f>
        <v/>
      </c>
      <c r="U120" s="109" t="n">
        <v>0</v>
      </c>
      <c r="V120" s="109" t="n">
        <v>0</v>
      </c>
      <c r="W120" s="127">
        <f>T120-V120</f>
        <v/>
      </c>
      <c r="Y120" s="139">
        <f>S120/E120</f>
        <v/>
      </c>
      <c r="AN120" s="85" t="n"/>
      <c r="AO120" s="137" t="n"/>
      <c r="AP120" s="125" t="n"/>
    </row>
    <row r="121" ht="26.25" customFormat="1" customHeight="1" s="1">
      <c r="A121" s="9" t="n"/>
      <c r="B121" s="10" t="n">
        <v>1023</v>
      </c>
      <c r="C121" s="10" t="inlineStr">
        <is>
          <t>Aries</t>
        </is>
      </c>
      <c r="D121" s="10" t="inlineStr">
        <is>
          <t>Wang, Yueshan</t>
        </is>
      </c>
      <c r="E121" s="109" t="n"/>
      <c r="F121" s="109" t="n"/>
      <c r="G121" s="109" t="n"/>
      <c r="H121" s="109" t="n"/>
      <c r="I121" s="109" t="n"/>
      <c r="J121" s="109" t="n"/>
      <c r="K121" s="109" t="n"/>
      <c r="L121" s="109" t="n"/>
      <c r="M121" s="109" t="n"/>
      <c r="N121" s="109">
        <f>E121*28</f>
        <v/>
      </c>
      <c r="O121" s="109">
        <f>IF(IF(N121&gt;K121,K121-M121,N121-M121)&gt;0,IF(N121&gt;K121,K121-M121,N121-M121),0)</f>
        <v/>
      </c>
      <c r="P121" s="109" t="n"/>
      <c r="Q121" s="127">
        <f>_xlfn.IFNA(VLOOKUP(B121,AN:AP,3,FALSE),0)</f>
        <v/>
      </c>
      <c r="R121" s="127">
        <f>IFERROR(T121/E121,0)</f>
        <v/>
      </c>
      <c r="S121" s="127">
        <f>SUM(M121,P121)</f>
        <v/>
      </c>
      <c r="T121" s="127">
        <f>_xlfn.IFNA(S121+Q121,0+S121)</f>
        <v/>
      </c>
      <c r="U121" s="109" t="n">
        <v>0</v>
      </c>
      <c r="V121" s="109" t="n">
        <v>0</v>
      </c>
      <c r="W121" s="127">
        <f>T121-V121</f>
        <v/>
      </c>
      <c r="Y121" s="139">
        <f>S121/E121</f>
        <v/>
      </c>
      <c r="AN121" s="62" t="n"/>
      <c r="AO121" s="124" t="n"/>
      <c r="AP121" s="125" t="n"/>
    </row>
    <row r="122" ht="26.25" customFormat="1" customHeight="1" s="1">
      <c r="A122" s="9" t="n"/>
      <c r="B122" s="10" t="n">
        <v>447</v>
      </c>
      <c r="C122" s="5" t="inlineStr">
        <is>
          <t>Kevin</t>
        </is>
      </c>
      <c r="D122" s="5" t="inlineStr">
        <is>
          <t>Hung, Shun-Yu</t>
        </is>
      </c>
      <c r="E122" s="109" t="n"/>
      <c r="F122" s="109" t="n"/>
      <c r="G122" s="109" t="n"/>
      <c r="H122" s="109" t="n"/>
      <c r="I122" s="109" t="n"/>
      <c r="J122" s="109" t="n"/>
      <c r="K122" s="109" t="n"/>
      <c r="L122" s="109" t="n"/>
      <c r="M122" s="109" t="n"/>
      <c r="N122" s="109">
        <f>E122*28</f>
        <v/>
      </c>
      <c r="O122" s="109">
        <f>IF(IF(N122&gt;K122,K122-M122,N122-M122)&gt;0,IF(N122&gt;K122,K122-M122,N122-M122),0)</f>
        <v/>
      </c>
      <c r="P122" s="109" t="n"/>
      <c r="Q122" s="127">
        <f>_xlfn.IFNA(VLOOKUP(B122,AN:AP,3,FALSE),0)</f>
        <v/>
      </c>
      <c r="R122" s="127">
        <f>IFERROR(T122/E122,0)</f>
        <v/>
      </c>
      <c r="S122" s="127">
        <f>SUM(M122,P122)</f>
        <v/>
      </c>
      <c r="T122" s="127">
        <f>_xlfn.IFNA(S122+Q122,0+S122)</f>
        <v/>
      </c>
      <c r="U122" s="109" t="n">
        <v>0</v>
      </c>
      <c r="V122" s="109" t="n">
        <v>0</v>
      </c>
      <c r="W122" s="127">
        <f>T122-V122</f>
        <v/>
      </c>
      <c r="Y122" s="139">
        <f>S122/E122</f>
        <v/>
      </c>
      <c r="AN122" s="62" t="n"/>
      <c r="AO122" s="124" t="n"/>
      <c r="AP122" s="125" t="n"/>
    </row>
    <row r="123" ht="26.25" customFormat="1" customHeight="1" s="1">
      <c r="A123" s="9" t="n"/>
      <c r="B123" s="5" t="n">
        <v>418</v>
      </c>
      <c r="C123" s="5" t="inlineStr">
        <is>
          <t xml:space="preserve"> Lu, Liang</t>
        </is>
      </c>
      <c r="D123" s="5" t="inlineStr">
        <is>
          <t xml:space="preserve"> Lu, Liang</t>
        </is>
      </c>
      <c r="E123" s="109" t="n"/>
      <c r="F123" s="109" t="n"/>
      <c r="G123" s="109" t="n"/>
      <c r="H123" s="109" t="n"/>
      <c r="I123" s="109" t="n"/>
      <c r="J123" s="109" t="n"/>
      <c r="K123" s="109" t="n"/>
      <c r="L123" s="109" t="n"/>
      <c r="M123" s="109" t="n"/>
      <c r="N123" s="109">
        <f>E123*28</f>
        <v/>
      </c>
      <c r="O123" s="109">
        <f>IF(IF(N123&gt;K123,K123-M123,N123-M123)&gt;0,IF(N123&gt;K123,K123-M123,N123-M123),0)</f>
        <v/>
      </c>
      <c r="P123" s="109" t="n"/>
      <c r="Q123" s="127">
        <f>_xlfn.IFNA(VLOOKUP(B123,AN:AP,3,FALSE),0)</f>
        <v/>
      </c>
      <c r="R123" s="127">
        <f>IFERROR(T123/E123,0)</f>
        <v/>
      </c>
      <c r="S123" s="127">
        <f>SUM(M123,P123)</f>
        <v/>
      </c>
      <c r="T123" s="127">
        <f>_xlfn.IFNA(S123+Q123,0+S123)</f>
        <v/>
      </c>
      <c r="U123" s="109" t="n">
        <v>0</v>
      </c>
      <c r="V123" s="109" t="n">
        <v>0</v>
      </c>
      <c r="W123" s="127">
        <f>T123-V123</f>
        <v/>
      </c>
      <c r="Y123" s="139">
        <f>S123/E123</f>
        <v/>
      </c>
      <c r="AN123" s="62" t="n"/>
      <c r="AO123" s="124" t="n"/>
      <c r="AP123" s="125" t="n"/>
    </row>
    <row r="124" ht="26.25" customFormat="1" customHeight="1" s="1">
      <c r="A124" s="9" t="n"/>
      <c r="B124" s="10" t="n">
        <v>423</v>
      </c>
      <c r="C124" s="5" t="inlineStr">
        <is>
          <t>Frank</t>
        </is>
      </c>
      <c r="D124" s="5" t="inlineStr">
        <is>
          <t>Zhang, Frank</t>
        </is>
      </c>
      <c r="E124" s="109" t="n"/>
      <c r="F124" s="109" t="n"/>
      <c r="G124" s="109" t="n"/>
      <c r="H124" s="109" t="n"/>
      <c r="I124" s="109" t="n"/>
      <c r="J124" s="109" t="n"/>
      <c r="K124" s="109" t="n"/>
      <c r="L124" s="109" t="n"/>
      <c r="M124" s="109" t="n"/>
      <c r="N124" s="109">
        <f>E124*28</f>
        <v/>
      </c>
      <c r="O124" s="109">
        <f>IF(IF(N124&gt;K124,K124-M124,N124-M124)&gt;0,IF(N124&gt;K124,K124-M124,N124-M124),0)</f>
        <v/>
      </c>
      <c r="P124" s="109" t="n"/>
      <c r="Q124" s="127">
        <f>_xlfn.IFNA(VLOOKUP(B124,AN:AP,3,FALSE),0)</f>
        <v/>
      </c>
      <c r="R124" s="127">
        <f>IFERROR(T124/E124,0)</f>
        <v/>
      </c>
      <c r="S124" s="127">
        <f>SUM(M124,P124)</f>
        <v/>
      </c>
      <c r="T124" s="127">
        <f>_xlfn.IFNA(S124+Q124,0+S124)</f>
        <v/>
      </c>
      <c r="U124" s="109" t="n">
        <v>0</v>
      </c>
      <c r="V124" s="109" t="n">
        <v>0</v>
      </c>
      <c r="W124" s="127">
        <f>T124-V124</f>
        <v/>
      </c>
      <c r="Y124" s="139">
        <f>S124/E124</f>
        <v/>
      </c>
      <c r="AN124" s="62" t="n"/>
      <c r="AO124" s="124" t="n"/>
      <c r="AP124" s="125" t="n"/>
    </row>
    <row r="125" ht="26.25" customFormat="1" customHeight="1" s="14">
      <c r="A125" s="9" t="n"/>
      <c r="B125" s="10" t="n">
        <v>422</v>
      </c>
      <c r="C125" s="5" t="inlineStr">
        <is>
          <t>Eddy</t>
        </is>
      </c>
      <c r="D125" s="5" t="inlineStr">
        <is>
          <t>Liu, Yuan Chieh</t>
        </is>
      </c>
      <c r="E125" s="109" t="n"/>
      <c r="F125" s="109" t="n"/>
      <c r="G125" s="109" t="n"/>
      <c r="H125" s="109" t="n"/>
      <c r="I125" s="109" t="n"/>
      <c r="J125" s="109" t="n"/>
      <c r="K125" s="109" t="n"/>
      <c r="L125" s="109" t="n"/>
      <c r="M125" s="109" t="n"/>
      <c r="N125" s="109">
        <f>E125*28</f>
        <v/>
      </c>
      <c r="O125" s="109">
        <f>IF(IF(N125&gt;K125,K125-M125,N125-M125)&gt;0,IF(N125&gt;K125,K125-M125,N125-M125),0)</f>
        <v/>
      </c>
      <c r="P125" s="109" t="n"/>
      <c r="Q125" s="127">
        <f>_xlfn.IFNA(VLOOKUP(B125,AN:AP,3,FALSE),0)</f>
        <v/>
      </c>
      <c r="R125" s="127">
        <f>IFERROR(T125/E125,0)</f>
        <v/>
      </c>
      <c r="S125" s="127">
        <f>SUM(M125,P125)</f>
        <v/>
      </c>
      <c r="T125" s="127">
        <f>_xlfn.IFNA(S125+Q125,0+S125)</f>
        <v/>
      </c>
      <c r="U125" s="133" t="n">
        <v>0</v>
      </c>
      <c r="V125" s="133" t="n">
        <v>0</v>
      </c>
      <c r="W125" s="127">
        <f>T125-V125</f>
        <v/>
      </c>
      <c r="X125" s="1" t="n"/>
      <c r="Y125" s="139">
        <f>S125/E125</f>
        <v/>
      </c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  <c r="AM125" s="1" t="n"/>
      <c r="AN125" s="62" t="n"/>
      <c r="AO125" s="124" t="n"/>
      <c r="AP125" s="125" t="n"/>
    </row>
    <row r="126" ht="26.25" customFormat="1" customHeight="1" s="1">
      <c r="A126" s="9" t="n"/>
      <c r="B126" s="10" t="n">
        <v>1040</v>
      </c>
      <c r="C126" s="10" t="inlineStr">
        <is>
          <t>frank H</t>
        </is>
      </c>
      <c r="D126" s="10" t="inlineStr">
        <is>
          <t>HuangFu, JunNan</t>
        </is>
      </c>
      <c r="E126" s="109" t="n">
        <v>49.5</v>
      </c>
      <c r="F126" s="109" t="n"/>
      <c r="G126" s="109" t="n"/>
      <c r="H126" s="109" t="n"/>
      <c r="I126" s="109" t="n"/>
      <c r="J126" s="109" t="n"/>
      <c r="K126" s="109" t="n">
        <v>867.5700000000001</v>
      </c>
      <c r="L126" s="109" t="n">
        <v>792</v>
      </c>
      <c r="M126" s="109" t="n"/>
      <c r="N126" s="109">
        <f>E126*28</f>
        <v/>
      </c>
      <c r="O126" s="109">
        <f>IF(IF(N126&gt;K126,K126-M126,N126-M126)&gt;0,IF(N126&gt;K126,K126-M126,N126-M126),0)</f>
        <v/>
      </c>
      <c r="P126" s="109" t="n"/>
      <c r="Q126" s="127">
        <f>_xlfn.IFNA(VLOOKUP(B126,AN:AP,3,FALSE),0)</f>
        <v/>
      </c>
      <c r="R126" s="127">
        <f>IFERROR(T126/E126,0)</f>
        <v/>
      </c>
      <c r="S126" s="127">
        <f>SUM(M126,P126)</f>
        <v/>
      </c>
      <c r="T126" s="127">
        <f>_xlfn.IFNA(S126+Q126,0+S126)</f>
        <v/>
      </c>
      <c r="U126" s="109" t="n">
        <v>873.868851962001</v>
      </c>
      <c r="V126" s="109" t="n">
        <v>1126.868851962</v>
      </c>
      <c r="W126" s="127">
        <f>T126-V126</f>
        <v/>
      </c>
      <c r="Y126" s="139">
        <f>S126/E126</f>
        <v/>
      </c>
      <c r="AN126" s="62" t="n"/>
      <c r="AO126" s="124" t="n"/>
      <c r="AP126" s="125" t="n"/>
    </row>
    <row r="127" ht="26.25" customFormat="1" customHeight="1" s="1">
      <c r="A127" s="9" t="n"/>
      <c r="B127" s="10" t="n">
        <v>1020</v>
      </c>
      <c r="C127" s="10" t="inlineStr">
        <is>
          <t>Nate</t>
        </is>
      </c>
      <c r="D127" s="75" t="inlineStr">
        <is>
          <t xml:space="preserve"> Zhang, ShuoSheng</t>
        </is>
      </c>
      <c r="E127" s="109" t="n"/>
      <c r="F127" s="109" t="n"/>
      <c r="G127" s="109" t="n"/>
      <c r="H127" s="109" t="n"/>
      <c r="I127" s="109" t="n"/>
      <c r="J127" s="109" t="n"/>
      <c r="K127" s="109" t="n"/>
      <c r="L127" s="109" t="n"/>
      <c r="M127" s="126" t="n">
        <v>2000</v>
      </c>
      <c r="N127" s="109" t="n">
        <v>2000</v>
      </c>
      <c r="O127" s="109">
        <f>IF(IF(N127&gt;K127,K127-M127,N127-M127)&gt;0,IF(N127&gt;K127,K127-M127,N127-M127),0)</f>
        <v/>
      </c>
      <c r="P127" s="109">
        <f>300+250+300</f>
        <v/>
      </c>
      <c r="Q127" s="127">
        <f>_xlfn.IFNA(VLOOKUP(B127,AN:AP,3,FALSE),0)</f>
        <v/>
      </c>
      <c r="R127" s="127">
        <f>IFERROR(T127/E127,0)</f>
        <v/>
      </c>
      <c r="S127" s="127">
        <f>SUM(M127,P127)</f>
        <v/>
      </c>
      <c r="T127" s="127">
        <f>_xlfn.IFNA(S127+Q127,0+S127)</f>
        <v/>
      </c>
      <c r="U127" s="109" t="n">
        <v>2550</v>
      </c>
      <c r="V127" s="109" t="n">
        <v>2550</v>
      </c>
      <c r="W127" s="127">
        <f>T127-V127</f>
        <v/>
      </c>
      <c r="Y127" s="139">
        <f>S127/E127</f>
        <v/>
      </c>
      <c r="AN127" s="62" t="n"/>
      <c r="AO127" s="124" t="n"/>
      <c r="AP127" s="125" t="n"/>
    </row>
    <row r="128" ht="26.25" customFormat="1" customHeight="1" s="1">
      <c r="A128" s="9" t="n"/>
      <c r="B128" s="10" t="n">
        <v>217</v>
      </c>
      <c r="C128" s="10" t="inlineStr">
        <is>
          <t>jason</t>
        </is>
      </c>
      <c r="D128" s="75" t="inlineStr">
        <is>
          <t>Wang, Yaosen</t>
        </is>
      </c>
      <c r="E128" s="109" t="n">
        <v>30.75</v>
      </c>
      <c r="F128" s="109" t="n"/>
      <c r="G128" s="109" t="n"/>
      <c r="H128" s="109" t="n"/>
      <c r="I128" s="109" t="n"/>
      <c r="J128" s="109" t="n"/>
      <c r="K128" s="109" t="n">
        <v>371.95</v>
      </c>
      <c r="L128" s="109" t="n">
        <v>496</v>
      </c>
      <c r="M128" s="109" t="n"/>
      <c r="N128" s="109">
        <f>E128*28</f>
        <v/>
      </c>
      <c r="O128" s="109">
        <f>IF(IF(N128&gt;K128,K128-M128,N128-M128)&gt;0,IF(N128&gt;K128,K128-M128,N128-M128),0)</f>
        <v/>
      </c>
      <c r="P128" s="109" t="n"/>
      <c r="Q128" s="127">
        <f>_xlfn.IFNA(VLOOKUP(B128,AN:AP,3,FALSE),0)</f>
        <v/>
      </c>
      <c r="R128" s="127">
        <f>IFERROR(T128/E128,0)</f>
        <v/>
      </c>
      <c r="S128" s="127">
        <f>SUM(M128,P128)</f>
        <v/>
      </c>
      <c r="T128" s="127">
        <f>_xlfn.IFNA(S128+Q128,0+S128)</f>
        <v/>
      </c>
      <c r="U128" s="109" t="n">
        <v>835.944987521267</v>
      </c>
      <c r="V128" s="109" t="n">
        <v>835.944987521267</v>
      </c>
      <c r="W128" s="127">
        <f>T128-V128</f>
        <v/>
      </c>
      <c r="Y128" s="139">
        <f>S128/E128</f>
        <v/>
      </c>
      <c r="AN128" s="62" t="n"/>
      <c r="AO128" s="124" t="n"/>
      <c r="AP128" s="125" t="n"/>
    </row>
    <row r="129" ht="26.25" customFormat="1" customHeight="1" s="13">
      <c r="A129" s="9" t="n"/>
      <c r="B129" s="10" t="n">
        <v>1055</v>
      </c>
      <c r="C129" s="5" t="inlineStr">
        <is>
          <t>rocky</t>
        </is>
      </c>
      <c r="D129" s="5" t="inlineStr">
        <is>
          <t>Zhao, Ruochen</t>
        </is>
      </c>
      <c r="E129" s="109" t="n">
        <v>53.25</v>
      </c>
      <c r="F129" s="109" t="n"/>
      <c r="G129" s="109" t="n"/>
      <c r="H129" s="109" t="n"/>
      <c r="I129" s="109" t="n"/>
      <c r="J129" s="109" t="n"/>
      <c r="K129" s="109" t="n">
        <v>955.58</v>
      </c>
      <c r="L129" s="109" t="n">
        <v>833.37</v>
      </c>
      <c r="M129" s="109" t="n"/>
      <c r="N129" s="109">
        <f>E129*28</f>
        <v/>
      </c>
      <c r="O129" s="109">
        <f>IF(IF(N129&gt;K129,K129-M129,N129-M129)&gt;0,IF(N129&gt;K129,K129-M129,N129-M129),0)</f>
        <v/>
      </c>
      <c r="P129" s="109" t="n"/>
      <c r="Q129" s="127">
        <f>_xlfn.IFNA(VLOOKUP(B129,AN:AP,3,FALSE),0)</f>
        <v/>
      </c>
      <c r="R129" s="127">
        <f>IFERROR(T129/E129,0)</f>
        <v/>
      </c>
      <c r="S129" s="127">
        <f>SUM(M129,P129)</f>
        <v/>
      </c>
      <c r="T129" s="127">
        <f>_xlfn.IFNA(S129+Q129,0+S129)</f>
        <v/>
      </c>
      <c r="U129" s="127" t="n">
        <v>665.13</v>
      </c>
      <c r="V129" s="127" t="n">
        <v>770.13</v>
      </c>
      <c r="W129" s="127">
        <f>T129-V129</f>
        <v/>
      </c>
      <c r="X129" s="1" t="n"/>
      <c r="Y129" s="139">
        <f>S129/E129</f>
        <v/>
      </c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  <c r="AM129" s="1" t="n"/>
      <c r="AN129" s="62" t="n"/>
      <c r="AO129" s="124" t="n"/>
      <c r="AP129" s="125" t="n"/>
    </row>
    <row r="130" ht="26.25" customFormat="1" customHeight="1" s="1">
      <c r="A130" s="9" t="n"/>
      <c r="B130" s="10" t="n">
        <v>1053</v>
      </c>
      <c r="C130" s="10" t="inlineStr">
        <is>
          <t>Foxin</t>
        </is>
      </c>
      <c r="D130" s="75" t="inlineStr">
        <is>
          <t>Cai, Foxin</t>
        </is>
      </c>
      <c r="E130" s="109" t="n">
        <v>18</v>
      </c>
      <c r="F130" s="109" t="n"/>
      <c r="G130" s="109" t="n"/>
      <c r="H130" s="109" t="n"/>
      <c r="I130" s="109" t="n"/>
      <c r="J130" s="109" t="n"/>
      <c r="K130" s="109" t="n">
        <v>305.31</v>
      </c>
      <c r="L130" s="109" t="n">
        <v>281.7</v>
      </c>
      <c r="M130" s="109" t="n"/>
      <c r="N130" s="109">
        <f>E130*28</f>
        <v/>
      </c>
      <c r="O130" s="109">
        <f>IF(IF(N130&gt;K130,K130-M130,N130-M130)&gt;0,IF(N130&gt;K130,K130-M130,N130-M130),0)</f>
        <v/>
      </c>
      <c r="P130" s="109" t="n"/>
      <c r="Q130" s="127">
        <f>_xlfn.IFNA(VLOOKUP(B130,AN:AP,3,FALSE),0)</f>
        <v/>
      </c>
      <c r="R130" s="127">
        <f>IFERROR(T130/E130,0)</f>
        <v/>
      </c>
      <c r="S130" s="127">
        <f>SUM(M130,P130)</f>
        <v/>
      </c>
      <c r="T130" s="127">
        <f>_xlfn.IFNA(S130+Q130,0+S130)</f>
        <v/>
      </c>
      <c r="U130" s="109" t="n">
        <v>206.455231824485</v>
      </c>
      <c r="V130" s="109" t="n">
        <v>259.455231824485</v>
      </c>
      <c r="W130" s="127">
        <f>T130-V130</f>
        <v/>
      </c>
      <c r="Y130" s="139">
        <f>S130/E130</f>
        <v/>
      </c>
      <c r="AN130" s="62" t="n"/>
      <c r="AO130" s="124" t="n"/>
      <c r="AP130" s="125" t="n"/>
    </row>
    <row r="131" ht="26.25" customFormat="1" customHeight="1" s="1">
      <c r="A131" s="9" t="n"/>
      <c r="B131" s="10" t="n">
        <v>1032</v>
      </c>
      <c r="C131" s="10" t="inlineStr">
        <is>
          <t>Aimee</t>
        </is>
      </c>
      <c r="D131" s="75" t="inlineStr">
        <is>
          <t>Lin, Aimee</t>
        </is>
      </c>
      <c r="E131" s="109" t="n">
        <v>19.5</v>
      </c>
      <c r="F131" s="109" t="n"/>
      <c r="G131" s="109" t="n"/>
      <c r="H131" s="109" t="n"/>
      <c r="I131" s="109" t="n"/>
      <c r="J131" s="109" t="n"/>
      <c r="K131" s="109" t="n">
        <v>362.12</v>
      </c>
      <c r="L131" s="109" t="n">
        <v>312</v>
      </c>
      <c r="M131" s="109" t="n"/>
      <c r="N131" s="109">
        <f>E131*28</f>
        <v/>
      </c>
      <c r="O131" s="109">
        <f>IF(IF(N131&gt;K131,K131-M131,N131-M131)&gt;0,IF(N131&gt;K131,K131-M131,N131-M131),0)</f>
        <v/>
      </c>
      <c r="P131" s="109" t="n"/>
      <c r="Q131" s="127">
        <f>_xlfn.IFNA(VLOOKUP(B131,AN:AP,3,FALSE),0)</f>
        <v/>
      </c>
      <c r="R131" s="127">
        <f>IFERROR(T131/E131,0)</f>
        <v/>
      </c>
      <c r="S131" s="127">
        <f>SUM(M131,P131)</f>
        <v/>
      </c>
      <c r="T131" s="127">
        <f>_xlfn.IFNA(S131+Q131,0+S131)</f>
        <v/>
      </c>
      <c r="U131" s="109" t="n">
        <v>0</v>
      </c>
      <c r="V131" s="109" t="n">
        <v>0</v>
      </c>
      <c r="W131" s="127">
        <f>T131-V131</f>
        <v/>
      </c>
      <c r="Y131" s="139">
        <f>S131/E131</f>
        <v/>
      </c>
      <c r="AN131" s="62" t="n"/>
      <c r="AO131" s="124" t="n"/>
      <c r="AP131" s="125" t="n"/>
    </row>
    <row r="132" ht="26.25" customFormat="1" customHeight="1" s="1">
      <c r="A132" s="12" t="n"/>
      <c r="B132" s="10" t="n">
        <v>1056</v>
      </c>
      <c r="C132" s="10" t="inlineStr">
        <is>
          <t>aaron</t>
        </is>
      </c>
      <c r="D132" s="10" t="inlineStr">
        <is>
          <t>Cao, Dingkun</t>
        </is>
      </c>
      <c r="E132" s="109" t="n"/>
      <c r="F132" s="109" t="n"/>
      <c r="G132" s="109" t="n"/>
      <c r="H132" s="109" t="n"/>
      <c r="I132" s="109" t="n"/>
      <c r="J132" s="109" t="n"/>
      <c r="K132" s="109" t="n"/>
      <c r="L132" s="109" t="n"/>
      <c r="M132" s="109" t="n"/>
      <c r="N132" s="109">
        <f>E132*28</f>
        <v/>
      </c>
      <c r="O132" s="109">
        <f>IF(IF(N132&gt;K132,K132-M132,N132-M132)&gt;0,IF(N132&gt;K132,K132-M132,N132-M132),0)</f>
        <v/>
      </c>
      <c r="P132" s="109" t="n"/>
      <c r="Q132" s="127">
        <f>_xlfn.IFNA(VLOOKUP(B132,AN:AP,3,FALSE),0)</f>
        <v/>
      </c>
      <c r="R132" s="127">
        <f>IFERROR(T132/E132,0)</f>
        <v/>
      </c>
      <c r="S132" s="127">
        <f>SUM(M132,P132)</f>
        <v/>
      </c>
      <c r="T132" s="127">
        <f>_xlfn.IFNA(S132+Q132,0+S132)</f>
        <v/>
      </c>
      <c r="U132" s="109" t="n">
        <v>0</v>
      </c>
      <c r="V132" s="109" t="n">
        <v>0</v>
      </c>
      <c r="W132" s="127">
        <f>T132-V132</f>
        <v/>
      </c>
      <c r="Y132" s="139">
        <f>S132/E132</f>
        <v/>
      </c>
      <c r="AN132" s="62" t="n"/>
      <c r="AO132" s="124" t="n"/>
      <c r="AP132" s="125" t="n"/>
    </row>
    <row r="133" ht="26.25" customFormat="1" customHeight="1" s="1">
      <c r="A133" s="4" t="n"/>
      <c r="B133" s="5" t="n">
        <v>252</v>
      </c>
      <c r="C133" s="5" t="inlineStr">
        <is>
          <t>胡君</t>
        </is>
      </c>
      <c r="D133" s="5" t="inlineStr">
        <is>
          <t>胡君</t>
        </is>
      </c>
      <c r="E133" s="109" t="n"/>
      <c r="F133" s="109" t="n"/>
      <c r="G133" s="109" t="n"/>
      <c r="H133" s="109" t="n"/>
      <c r="I133" s="109" t="n"/>
      <c r="J133" s="109" t="n"/>
      <c r="K133" s="109" t="n"/>
      <c r="L133" s="109" t="n"/>
      <c r="M133" s="126" t="n">
        <v>2000</v>
      </c>
      <c r="N133" s="109">
        <f>E133*28</f>
        <v/>
      </c>
      <c r="O133" s="109">
        <f>IF(IF(N133&gt;K133,K133-M133,N133-M133)&gt;0,IF(N133&gt;K133,K133-M133,N133-M133),0)</f>
        <v/>
      </c>
      <c r="P133" s="109">
        <f>1300+14*8+250</f>
        <v/>
      </c>
      <c r="Q133" s="127">
        <f>_xlfn.IFNA(VLOOKUP(B133,AN:AP,3,FALSE),0)</f>
        <v/>
      </c>
      <c r="R133" s="127">
        <f>IFERROR(T133/E133,0)</f>
        <v/>
      </c>
      <c r="S133" s="127">
        <f>SUM(M133,P133)</f>
        <v/>
      </c>
      <c r="T133" s="127">
        <f>_xlfn.IFNA(S133+Q133,0+S133)</f>
        <v/>
      </c>
      <c r="U133" s="109" t="n">
        <v>2681.29</v>
      </c>
      <c r="V133" s="109" t="n">
        <v>2906.29</v>
      </c>
      <c r="W133" s="127">
        <f>T133-V133</f>
        <v/>
      </c>
      <c r="AN133" s="62" t="n"/>
      <c r="AO133" s="124" t="n"/>
      <c r="AP133" s="125" t="n"/>
    </row>
    <row r="134" ht="26.25" customFormat="1" customHeight="1" s="1">
      <c r="A134" s="4" t="n"/>
      <c r="B134" s="5" t="n">
        <v>434</v>
      </c>
      <c r="C134" s="5" t="inlineStr">
        <is>
          <t>Gordon</t>
        </is>
      </c>
      <c r="D134" s="5" t="inlineStr">
        <is>
          <t>Wan, HokYan</t>
        </is>
      </c>
      <c r="E134" s="109" t="n">
        <v>48</v>
      </c>
      <c r="F134" s="109" t="n"/>
      <c r="G134" s="109" t="n"/>
      <c r="H134" s="109" t="n"/>
      <c r="I134" s="109" t="n"/>
      <c r="J134" s="109" t="n"/>
      <c r="K134" s="109" t="n"/>
      <c r="L134" s="109" t="n">
        <v>0</v>
      </c>
      <c r="M134" s="126" t="n">
        <v>1750</v>
      </c>
      <c r="N134" s="109">
        <f>E134*28</f>
        <v/>
      </c>
      <c r="O134" s="109">
        <f>IF(IF(N134&gt;K134,K134-M134,N134-M134)&gt;0,IF(N134&gt;K134,K134-M134,N134-M134),0)</f>
        <v/>
      </c>
      <c r="P134" s="109" t="n"/>
      <c r="Q134" s="127">
        <f>_xlfn.IFNA(VLOOKUP(B134,AN:AP,3,FALSE),0)</f>
        <v/>
      </c>
      <c r="R134" s="127">
        <f>IFERROR(T134/E134,0)</f>
        <v/>
      </c>
      <c r="S134" s="127">
        <f>SUM(M134,P134)</f>
        <v/>
      </c>
      <c r="T134" s="127">
        <f>_xlfn.IFNA(S134+Q134,0+S134)</f>
        <v/>
      </c>
      <c r="U134" s="109" t="n">
        <v>1850</v>
      </c>
      <c r="V134" s="109" t="n">
        <v>1850</v>
      </c>
      <c r="W134" s="127">
        <f>T134-V134</f>
        <v/>
      </c>
      <c r="AN134" s="59" t="n"/>
      <c r="AO134" s="124" t="n"/>
      <c r="AP134" s="125" t="n"/>
    </row>
    <row r="135" ht="26.25" customFormat="1" customHeight="1" s="13">
      <c r="A135" s="91" t="n"/>
      <c r="B135" s="10" t="n">
        <v>127</v>
      </c>
      <c r="C135" s="10" t="inlineStr">
        <is>
          <t>李飞</t>
        </is>
      </c>
      <c r="D135" s="11" t="inlineStr">
        <is>
          <t>Li, Fei</t>
        </is>
      </c>
      <c r="E135" s="109" t="n"/>
      <c r="F135" s="109" t="n"/>
      <c r="G135" s="109" t="n"/>
      <c r="H135" s="109" t="n"/>
      <c r="I135" s="109" t="n"/>
      <c r="J135" s="109" t="n"/>
      <c r="K135" s="109" t="n"/>
      <c r="L135" s="109" t="n"/>
      <c r="M135" s="126" t="n">
        <v>2750</v>
      </c>
      <c r="N135" s="109">
        <f>E135*28</f>
        <v/>
      </c>
      <c r="O135" s="109">
        <f>IF(IF(N135&gt;K135,K135-M135,N135-M135)&gt;0,IF(N135&gt;K135,K135-M135,N135-M135),0)</f>
        <v/>
      </c>
      <c r="P135" s="109" t="n"/>
      <c r="Q135" s="127">
        <f>_xlfn.IFNA(VLOOKUP(B135,AN:AP,3,FALSE),0)</f>
        <v/>
      </c>
      <c r="R135" s="127">
        <f>IFERROR(T135/E135,0)</f>
        <v/>
      </c>
      <c r="S135" s="127">
        <f>SUM(M135,P135)</f>
        <v/>
      </c>
      <c r="T135" s="127">
        <f>_xlfn.IFNA(S135+Q135,0+S135)</f>
        <v/>
      </c>
      <c r="U135" s="127" t="n">
        <v>2750</v>
      </c>
      <c r="V135" s="127" t="n">
        <v>3470</v>
      </c>
      <c r="W135" s="127">
        <f>T135-V135</f>
        <v/>
      </c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  <c r="AH135" s="1" t="n"/>
      <c r="AI135" s="1" t="n"/>
      <c r="AJ135" s="1" t="n"/>
      <c r="AK135" s="1" t="n"/>
      <c r="AL135" s="1" t="n"/>
      <c r="AM135" s="1" t="n"/>
      <c r="AN135" s="59" t="n"/>
      <c r="AO135" s="124" t="n"/>
      <c r="AP135" s="125" t="n"/>
    </row>
    <row r="136" ht="26.25" customFormat="1" customHeight="1" s="1">
      <c r="A136" s="10" t="inlineStr">
        <is>
          <t>捞面</t>
        </is>
      </c>
      <c r="B136" s="10" t="n">
        <v>204</v>
      </c>
      <c r="C136" s="5" t="inlineStr">
        <is>
          <t>Andy</t>
        </is>
      </c>
      <c r="D136" s="5" t="inlineStr">
        <is>
          <t>Shih, Ku Chao</t>
        </is>
      </c>
      <c r="E136" s="109" t="n"/>
      <c r="F136" s="109" t="n"/>
      <c r="G136" s="109" t="n"/>
      <c r="H136" s="109" t="n"/>
      <c r="I136" s="109" t="n"/>
      <c r="J136" s="109" t="n"/>
      <c r="K136" s="109" t="n"/>
      <c r="L136" s="109" t="n"/>
      <c r="M136" s="109" t="n"/>
      <c r="N136" s="109" t="n"/>
      <c r="O136" s="109" t="n"/>
      <c r="P136" s="109" t="n"/>
      <c r="Q136" s="127">
        <f>_xlfn.IFNA(VLOOKUP(B136,AN:AP,3,FALSE),0)</f>
        <v/>
      </c>
      <c r="R136" s="127">
        <f>IFERROR(T136/E136,0)</f>
        <v/>
      </c>
      <c r="S136" s="127">
        <f>SUM(M136,P136)</f>
        <v/>
      </c>
      <c r="T136" s="127">
        <f>_xlfn.IFNA(S136+Q136,0+S136)</f>
        <v/>
      </c>
      <c r="U136" s="109" t="n">
        <v>93.90000000000001</v>
      </c>
      <c r="V136" s="109" t="n">
        <v>93.90000000000001</v>
      </c>
      <c r="W136" s="127">
        <f>T136-V136</f>
        <v/>
      </c>
      <c r="AN136" s="62" t="n"/>
      <c r="AO136" s="124" t="n"/>
      <c r="AP136" s="125" t="n"/>
    </row>
    <row r="137" ht="25.5" customHeight="1">
      <c r="A137" s="9" t="n"/>
      <c r="B137" s="10" t="n">
        <v>463</v>
      </c>
      <c r="C137" s="5" t="inlineStr">
        <is>
          <t>Allen</t>
        </is>
      </c>
      <c r="D137" s="5" t="inlineStr">
        <is>
          <t>Xu, Haoyan</t>
        </is>
      </c>
      <c r="E137" t="n">
        <v>7.75</v>
      </c>
      <c r="F137" s="109" t="n"/>
      <c r="G137" s="109" t="n"/>
      <c r="H137" s="109" t="n"/>
      <c r="I137" s="109" t="n"/>
      <c r="J137" s="109" t="n"/>
      <c r="K137" s="109" t="n"/>
      <c r="L137" s="109" t="n">
        <v>155</v>
      </c>
      <c r="N137" s="109" t="n"/>
      <c r="O137" s="109" t="n"/>
      <c r="P137" s="109" t="n"/>
      <c r="Q137" s="127">
        <f>_xlfn.IFNA(VLOOKUP(B137,AN:AP,3,FALSE),0)</f>
        <v/>
      </c>
      <c r="R137" s="127">
        <f>IFERROR(T137/E137,0)</f>
        <v/>
      </c>
      <c r="S137" s="127">
        <f>SUM(M137,P137)</f>
        <v/>
      </c>
      <c r="T137" s="127">
        <f>_xlfn.IFNA(S137+Q137,0+S137)</f>
        <v/>
      </c>
      <c r="U137" s="109" t="n">
        <v>502.5</v>
      </c>
      <c r="V137" s="109" t="n">
        <v>639.5</v>
      </c>
      <c r="W137" s="127">
        <f>T137-V137</f>
        <v/>
      </c>
      <c r="AN137" s="97" t="n"/>
      <c r="AO137" s="141" t="n"/>
      <c r="AP137" s="125" t="n"/>
    </row>
    <row r="138" ht="25.5" customFormat="1" customHeight="1" s="15">
      <c r="A138" s="9" t="n"/>
      <c r="B138" s="10" t="n"/>
      <c r="C138" s="10" t="n"/>
      <c r="D138" s="10" t="n"/>
      <c r="E138" s="109" t="n"/>
      <c r="F138" s="142" t="n"/>
      <c r="G138" s="142" t="n"/>
      <c r="H138" s="142" t="n"/>
      <c r="I138" s="142" t="n"/>
      <c r="J138" s="142" t="n"/>
      <c r="K138" s="109" t="n"/>
      <c r="L138" s="109" t="n"/>
      <c r="M138" s="109" t="n"/>
      <c r="N138" s="143" t="n"/>
      <c r="O138" s="142" t="n"/>
      <c r="P138" s="142" t="n"/>
      <c r="Q138" s="127">
        <f>_xlfn.IFNA(VLOOKUP(B138,AN:AP,3,FALSE),0)</f>
        <v/>
      </c>
      <c r="R138" s="127">
        <f>IFERROR(T138/E138,0)</f>
        <v/>
      </c>
      <c r="S138" s="127">
        <f>SUM(M138,P138)</f>
        <v/>
      </c>
      <c r="T138" s="127">
        <f>_xlfn.IFNA(S138+Q138,0+S138)</f>
        <v/>
      </c>
      <c r="U138" s="142" t="n">
        <v>0</v>
      </c>
      <c r="V138" s="142" t="n">
        <v>0</v>
      </c>
      <c r="W138" s="127">
        <f>T138-V138</f>
        <v/>
      </c>
      <c r="X138" s="96" t="n"/>
      <c r="Y138" s="96" t="n"/>
      <c r="Z138" s="96" t="n"/>
      <c r="AA138" s="96" t="n"/>
      <c r="AB138" s="96" t="n"/>
      <c r="AC138" s="96" t="n"/>
      <c r="AD138" s="96" t="n"/>
      <c r="AE138" s="96" t="n"/>
      <c r="AF138" s="96" t="n"/>
      <c r="AG138" s="96" t="n"/>
      <c r="AH138" s="96" t="n"/>
      <c r="AI138" s="96" t="n"/>
      <c r="AJ138" s="96" t="n"/>
      <c r="AK138" s="96" t="n"/>
      <c r="AL138" s="96" t="n"/>
      <c r="AM138" s="96" t="n"/>
      <c r="AN138" s="97" t="n"/>
      <c r="AO138" s="141" t="n"/>
      <c r="AP138" s="125" t="n"/>
    </row>
    <row r="139" ht="25.5" customFormat="1" customHeight="1" s="1">
      <c r="A139" s="12" t="n"/>
      <c r="B139" s="10" t="n">
        <v>379</v>
      </c>
      <c r="C139" s="10" t="inlineStr">
        <is>
          <t>thomas</t>
        </is>
      </c>
      <c r="D139" s="10" t="inlineStr">
        <is>
          <t xml:space="preserve">Dong, Mengjia </t>
        </is>
      </c>
      <c r="E139" s="109" t="n">
        <v>58</v>
      </c>
      <c r="F139" s="109" t="n"/>
      <c r="G139" s="109" t="n"/>
      <c r="H139" s="109" t="n"/>
      <c r="I139" s="109" t="n"/>
      <c r="J139" s="109" t="n"/>
      <c r="K139" s="109" t="n"/>
      <c r="L139" s="109" t="n">
        <v>1207.5</v>
      </c>
      <c r="M139" s="109" t="n"/>
      <c r="N139" s="109" t="n"/>
      <c r="O139" s="109" t="n"/>
      <c r="P139" s="109" t="n"/>
      <c r="Q139" s="127">
        <f>_xlfn.IFNA(VLOOKUP(B139,AN:AP,3,FALSE),0)</f>
        <v/>
      </c>
      <c r="R139" s="127">
        <f>IFERROR(T139/E139,0)</f>
        <v/>
      </c>
      <c r="S139" s="127">
        <f>SUM(M139,P139)</f>
        <v/>
      </c>
      <c r="T139" s="127">
        <f>_xlfn.IFNA(S139+Q139,0+S139)</f>
        <v/>
      </c>
      <c r="U139" s="109" t="n">
        <v>2087.83</v>
      </c>
      <c r="V139" s="109" t="n">
        <v>2976.83</v>
      </c>
      <c r="W139" s="127">
        <f>T139-V139</f>
        <v/>
      </c>
      <c r="AN139" s="97" t="n"/>
      <c r="AO139" s="141" t="n"/>
      <c r="AP139" s="125" t="n"/>
    </row>
    <row r="140" ht="25.5" customFormat="1" customHeight="1" s="1">
      <c r="A140" s="10" t="n"/>
      <c r="B140" s="10" t="n"/>
      <c r="C140" s="10" t="n"/>
      <c r="D140" s="10" t="n"/>
      <c r="E140" s="109" t="n"/>
      <c r="F140" s="109" t="n"/>
      <c r="G140" s="109" t="n"/>
      <c r="H140" s="109" t="n"/>
      <c r="I140" s="109" t="n"/>
      <c r="J140" s="109" t="n"/>
      <c r="K140" s="109" t="n"/>
      <c r="L140" s="109" t="n"/>
      <c r="M140" s="109" t="n"/>
      <c r="N140" s="109" t="n"/>
      <c r="O140" s="109" t="n"/>
      <c r="P140" s="109" t="n"/>
      <c r="Q140" s="127">
        <f>_xlfn.IFNA(VLOOKUP(B140,AN:AP,3,FALSE),0)</f>
        <v/>
      </c>
      <c r="R140" s="127">
        <f>IFERROR(T140/E140,0)</f>
        <v/>
      </c>
      <c r="S140" s="127">
        <f>SUM(M140,P140)</f>
        <v/>
      </c>
      <c r="T140" s="127">
        <f>_xlfn.IFNA(S140+Q140,0+S140)</f>
        <v/>
      </c>
      <c r="U140" s="109" t="n">
        <v>0</v>
      </c>
      <c r="V140" s="109" t="n">
        <v>0</v>
      </c>
      <c r="W140" s="127">
        <f>T140-V140</f>
        <v/>
      </c>
      <c r="AN140" s="97" t="n"/>
      <c r="AO140" s="141" t="n"/>
      <c r="AP140" s="125" t="n"/>
    </row>
    <row r="141" ht="25.5" customFormat="1" customHeight="1" s="1">
      <c r="A141" s="10" t="inlineStr">
        <is>
          <t>新</t>
        </is>
      </c>
      <c r="B141" s="10" t="n"/>
      <c r="C141" s="10" t="n"/>
      <c r="D141" s="75" t="n"/>
      <c r="E141" s="109" t="n"/>
      <c r="F141" s="109" t="n"/>
      <c r="G141" s="109" t="n"/>
      <c r="H141" s="109" t="n"/>
      <c r="I141" s="109" t="n"/>
      <c r="J141" s="109" t="n"/>
      <c r="K141" s="109" t="n"/>
      <c r="L141" s="109" t="n"/>
      <c r="M141" s="109" t="n"/>
      <c r="N141" s="109" t="n"/>
      <c r="O141" s="109" t="n"/>
      <c r="P141" s="109" t="n"/>
      <c r="Q141" s="127">
        <f>_xlfn.IFNA(VLOOKUP(B141,AN:AP,3,FALSE),0)</f>
        <v/>
      </c>
      <c r="R141" s="127">
        <f>IFERROR(T141/E141,0)</f>
        <v/>
      </c>
      <c r="S141" s="127">
        <f>SUM(M141,P141)</f>
        <v/>
      </c>
      <c r="T141" s="127">
        <f>_xlfn.IFNA(S141+Q141,0+S141)</f>
        <v/>
      </c>
      <c r="U141" s="109" t="n">
        <v>0</v>
      </c>
      <c r="V141" s="109" t="n">
        <v>0</v>
      </c>
      <c r="W141" s="127">
        <f>T141-V141</f>
        <v/>
      </c>
      <c r="AN141" s="97" t="n"/>
      <c r="AO141" s="141" t="n"/>
      <c r="AP141" s="125" t="n"/>
    </row>
    <row r="142" ht="25.5" customFormat="1" customHeight="1" s="1">
      <c r="A142" s="9" t="n"/>
      <c r="B142" s="10" t="n"/>
      <c r="C142" s="30" t="n"/>
      <c r="D142" s="30" t="n"/>
      <c r="E142" s="109" t="n"/>
      <c r="F142" s="109" t="n"/>
      <c r="G142" s="109" t="n"/>
      <c r="H142" s="109" t="n"/>
      <c r="I142" s="109" t="n"/>
      <c r="J142" s="109" t="n"/>
      <c r="K142" s="109" t="n"/>
      <c r="L142" s="109" t="n"/>
      <c r="M142" s="109" t="n"/>
      <c r="N142" s="109" t="n"/>
      <c r="O142" s="109" t="n"/>
      <c r="P142" s="109" t="n"/>
      <c r="Q142" s="127">
        <f>_xlfn.IFNA(VLOOKUP(B142,AN:AP,3,FALSE),0)</f>
        <v/>
      </c>
      <c r="R142" s="127">
        <f>IFERROR(T142/E142,0)</f>
        <v/>
      </c>
      <c r="S142" s="127">
        <f>SUM(M142,P142)</f>
        <v/>
      </c>
      <c r="T142" s="127">
        <f>_xlfn.IFNA(S142+Q142,0+S142)</f>
        <v/>
      </c>
      <c r="U142" s="109" t="n">
        <v>0</v>
      </c>
      <c r="V142" s="109" t="n">
        <v>0</v>
      </c>
      <c r="W142" s="127">
        <f>T142-V142</f>
        <v/>
      </c>
      <c r="AN142" s="97" t="n"/>
      <c r="AO142" s="141" t="n"/>
      <c r="AP142" s="125" t="n"/>
    </row>
    <row r="143" ht="25.5" customFormat="1" customHeight="1" s="1">
      <c r="A143" s="9" t="n"/>
      <c r="B143" s="10" t="n"/>
      <c r="C143" s="10" t="n"/>
      <c r="D143" s="10" t="n"/>
      <c r="E143" s="109" t="n"/>
      <c r="F143" s="109" t="n"/>
      <c r="G143" s="109" t="n"/>
      <c r="H143" s="109" t="n"/>
      <c r="I143" s="109" t="n"/>
      <c r="J143" s="109" t="n"/>
      <c r="K143" s="109" t="n"/>
      <c r="L143" s="109" t="n"/>
      <c r="M143" s="109" t="n"/>
      <c r="N143" s="109" t="n"/>
      <c r="O143" s="109" t="n"/>
      <c r="P143" s="109" t="n"/>
      <c r="Q143" s="127">
        <f>_xlfn.IFNA(VLOOKUP(B143,AN:AP,3,FALSE),0)</f>
        <v/>
      </c>
      <c r="R143" s="127">
        <f>IFERROR(T143/E143,0)</f>
        <v/>
      </c>
      <c r="S143" s="127">
        <f>SUM(M143,P143)</f>
        <v/>
      </c>
      <c r="T143" s="127">
        <f>_xlfn.IFNA(S143+Q143,0+S143)</f>
        <v/>
      </c>
      <c r="U143" s="109" t="n">
        <v>0</v>
      </c>
      <c r="V143" s="109" t="n">
        <v>0</v>
      </c>
      <c r="W143" s="127">
        <f>T143-V143</f>
        <v/>
      </c>
      <c r="AN143" s="97" t="n"/>
      <c r="AO143" s="141" t="n"/>
      <c r="AP143" s="125" t="n"/>
    </row>
    <row r="144" ht="25.5" customFormat="1" customHeight="1" s="1">
      <c r="A144" s="9" t="n"/>
      <c r="B144" s="10" t="n"/>
      <c r="C144" s="10" t="n"/>
      <c r="D144" s="75" t="n"/>
      <c r="E144" s="109" t="n"/>
      <c r="F144" s="109" t="n"/>
      <c r="G144" s="109" t="n"/>
      <c r="H144" s="109" t="n"/>
      <c r="I144" s="109" t="n"/>
      <c r="J144" s="109" t="n"/>
      <c r="K144" s="109" t="n"/>
      <c r="L144" s="109" t="n"/>
      <c r="M144" s="109" t="n"/>
      <c r="N144" s="109" t="n"/>
      <c r="O144" s="109" t="n"/>
      <c r="P144" s="144" t="n"/>
      <c r="Q144" s="127">
        <f>_xlfn.IFNA(VLOOKUP(B144,AN:AP,3,FALSE),0)</f>
        <v/>
      </c>
      <c r="R144" s="127">
        <f>IFERROR(T144/E144,0)</f>
        <v/>
      </c>
      <c r="S144" s="127">
        <f>SUM(M144,P144)</f>
        <v/>
      </c>
      <c r="T144" s="127">
        <f>_xlfn.IFNA(S144+Q144,0+S144)</f>
        <v/>
      </c>
      <c r="U144" s="109" t="n">
        <v>0</v>
      </c>
      <c r="V144" s="109" t="n">
        <v>0</v>
      </c>
      <c r="W144" s="127">
        <f>T144-V144</f>
        <v/>
      </c>
      <c r="AN144" s="97" t="n"/>
      <c r="AO144" s="141" t="n"/>
      <c r="AP144" s="125" t="n"/>
    </row>
    <row r="145" ht="25.5" customFormat="1" customHeight="1" s="1">
      <c r="A145" s="9" t="n"/>
      <c r="B145" s="10" t="n"/>
      <c r="C145" s="10" t="n"/>
      <c r="D145" s="75" t="n"/>
      <c r="E145" s="109" t="n"/>
      <c r="F145" s="109" t="n"/>
      <c r="G145" s="109" t="n"/>
      <c r="H145" s="109" t="n"/>
      <c r="I145" s="109" t="n"/>
      <c r="J145" s="109" t="n"/>
      <c r="K145" s="109" t="n"/>
      <c r="L145" s="109" t="n"/>
      <c r="M145" s="109" t="n"/>
      <c r="N145" s="109" t="n"/>
      <c r="O145" s="109" t="n"/>
      <c r="P145" s="109" t="n"/>
      <c r="Q145" s="127">
        <f>_xlfn.IFNA(VLOOKUP(B145,AN:AP,3,FALSE),0)</f>
        <v/>
      </c>
      <c r="R145" s="127">
        <f>IFERROR(T145/E145,0)</f>
        <v/>
      </c>
      <c r="S145" s="127">
        <f>SUM(M145,P145)</f>
        <v/>
      </c>
      <c r="T145" s="127">
        <f>_xlfn.IFNA(S145+Q145,0+S145)</f>
        <v/>
      </c>
      <c r="U145" s="109" t="n">
        <v>0</v>
      </c>
      <c r="V145" s="109" t="n">
        <v>0</v>
      </c>
      <c r="W145" s="127">
        <f>T145-V145</f>
        <v/>
      </c>
      <c r="AN145" s="97" t="n"/>
      <c r="AO145" s="141" t="n"/>
      <c r="AP145" s="125" t="n"/>
    </row>
    <row r="146" ht="25.5" customFormat="1" customHeight="1" s="1">
      <c r="A146" s="9" t="n"/>
      <c r="B146" s="10" t="n">
        <v>1050</v>
      </c>
      <c r="C146" s="10" t="inlineStr">
        <is>
          <t>martin</t>
        </is>
      </c>
      <c r="D146" s="10" t="inlineStr">
        <is>
          <t>Qi, Xiaoyu</t>
        </is>
      </c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27">
        <f>_xlfn.IFNA(VLOOKUP(B146,AN:AP,3,FALSE),0)</f>
        <v/>
      </c>
      <c r="R146" s="127">
        <f>IFERROR(T146/E146,0)</f>
        <v/>
      </c>
      <c r="S146" s="127">
        <f>SUM(M146,P146)</f>
        <v/>
      </c>
      <c r="T146" s="127">
        <f>_xlfn.IFNA(S146+Q146,0+S146)</f>
        <v/>
      </c>
      <c r="U146" s="109" t="n">
        <v>0</v>
      </c>
      <c r="V146" s="109" t="n">
        <v>0</v>
      </c>
      <c r="W146" s="127">
        <f>T146-V146</f>
        <v/>
      </c>
      <c r="AN146" s="97" t="n"/>
      <c r="AO146" s="141" t="n"/>
      <c r="AP146" s="125" t="n"/>
    </row>
    <row r="147" ht="25.5" customFormat="1" customHeight="1" s="1">
      <c r="A147" s="9" t="n"/>
      <c r="B147" s="10" t="n"/>
      <c r="C147" s="10" t="n"/>
      <c r="D147" s="10" t="n"/>
      <c r="E147" s="109" t="n"/>
      <c r="F147" s="109" t="n"/>
      <c r="G147" s="109" t="n"/>
      <c r="H147" s="109" t="n"/>
      <c r="I147" s="109" t="n"/>
      <c r="J147" s="109" t="n"/>
      <c r="K147" s="109" t="n"/>
      <c r="L147" s="109" t="n"/>
      <c r="M147" s="109" t="n"/>
      <c r="N147" s="109" t="n"/>
      <c r="O147" s="109" t="n"/>
      <c r="P147" s="109" t="n"/>
      <c r="Q147" s="127">
        <f>_xlfn.IFNA(VLOOKUP(B147,AN:AP,3,FALSE),0)</f>
        <v/>
      </c>
      <c r="R147" s="127">
        <f>IFERROR(T147/E147,0)</f>
        <v/>
      </c>
      <c r="S147" s="127">
        <f>SUM(M147,P147)</f>
        <v/>
      </c>
      <c r="T147" s="127">
        <f>_xlfn.IFNA(S147+Q147,0+S147)</f>
        <v/>
      </c>
      <c r="U147" s="109" t="n">
        <v>0</v>
      </c>
      <c r="V147" s="109" t="n">
        <v>0</v>
      </c>
      <c r="W147" s="127">
        <f>T147-V147</f>
        <v/>
      </c>
      <c r="AN147" s="97" t="n"/>
      <c r="AO147" s="141" t="n"/>
      <c r="AP147" s="125" t="n"/>
    </row>
    <row r="148" ht="25.5" customFormat="1" customHeight="1" s="1">
      <c r="A148" s="9" t="n"/>
      <c r="B148" s="10" t="n"/>
      <c r="C148" s="10" t="n"/>
      <c r="D148" s="10" t="n"/>
      <c r="E148" s="109" t="n"/>
      <c r="F148" s="109" t="n"/>
      <c r="G148" s="109" t="n"/>
      <c r="H148" s="109" t="n"/>
      <c r="I148" s="109" t="n"/>
      <c r="J148" s="109" t="n"/>
      <c r="K148" s="109" t="n"/>
      <c r="L148" s="109" t="n"/>
      <c r="M148" s="109" t="n"/>
      <c r="N148" s="109" t="n"/>
      <c r="O148" s="109" t="n"/>
      <c r="P148" s="109" t="n"/>
      <c r="Q148" s="127">
        <f>_xlfn.IFNA(VLOOKUP(B148,AN:AP,3,FALSE),0)</f>
        <v/>
      </c>
      <c r="R148" s="127">
        <f>IFERROR(T148/E148,0)</f>
        <v/>
      </c>
      <c r="S148" s="127">
        <f>SUM(M148,P148)</f>
        <v/>
      </c>
      <c r="T148" s="127">
        <f>_xlfn.IFNA(S148+Q148,0+S148)</f>
        <v/>
      </c>
      <c r="U148" s="109" t="n">
        <v>0</v>
      </c>
      <c r="V148" s="109" t="n">
        <v>0</v>
      </c>
      <c r="W148" s="127">
        <f>T148-V148</f>
        <v/>
      </c>
      <c r="AN148" s="97" t="n"/>
      <c r="AO148" s="141" t="n"/>
      <c r="AP148" s="125" t="n"/>
    </row>
    <row r="149" ht="25.5" customFormat="1" customHeight="1" s="1">
      <c r="A149" s="9" t="n"/>
      <c r="B149" s="10" t="n"/>
      <c r="C149" s="10" t="n"/>
      <c r="D149" s="10" t="n"/>
      <c r="E149" s="109" t="n"/>
      <c r="F149" s="109" t="n"/>
      <c r="G149" s="109" t="n"/>
      <c r="H149" s="109" t="n"/>
      <c r="I149" s="109" t="n"/>
      <c r="J149" s="109" t="n"/>
      <c r="K149" s="109" t="n"/>
      <c r="L149" s="109" t="n"/>
      <c r="M149" s="109" t="n"/>
      <c r="N149" s="109" t="n"/>
      <c r="O149" s="109" t="n"/>
      <c r="P149" s="109" t="n"/>
      <c r="Q149" s="127">
        <f>_xlfn.IFNA(VLOOKUP(B149,AN:AP,3,FALSE),0)</f>
        <v/>
      </c>
      <c r="R149" s="127">
        <f>IFERROR(T149/E149,0)</f>
        <v/>
      </c>
      <c r="S149" s="127">
        <f>SUM(M149,P149)</f>
        <v/>
      </c>
      <c r="T149" s="127">
        <f>_xlfn.IFNA(S149+Q149,0+S149)</f>
        <v/>
      </c>
      <c r="U149" s="109" t="n">
        <v>0</v>
      </c>
      <c r="V149" s="109" t="n">
        <v>0</v>
      </c>
      <c r="W149" s="127">
        <f>T149-V149</f>
        <v/>
      </c>
      <c r="AN149" s="97" t="n"/>
      <c r="AO149" s="141" t="n"/>
      <c r="AP149" s="125" t="n"/>
    </row>
    <row r="150" ht="25.5" customFormat="1" customHeight="1" s="1">
      <c r="A150" s="9" t="n"/>
      <c r="B150" s="10" t="n"/>
      <c r="C150" s="10" t="n"/>
      <c r="D150" s="10" t="n"/>
      <c r="E150" s="109" t="n"/>
      <c r="F150" s="109" t="n"/>
      <c r="G150" s="109" t="n"/>
      <c r="H150" s="109" t="n"/>
      <c r="I150" s="109" t="n"/>
      <c r="J150" s="109" t="n"/>
      <c r="K150" s="109" t="n"/>
      <c r="L150" s="109" t="n"/>
      <c r="M150" s="109" t="n"/>
      <c r="N150" s="109" t="n"/>
      <c r="O150" s="109" t="n"/>
      <c r="P150" s="109" t="n"/>
      <c r="Q150" s="127">
        <f>_xlfn.IFNA(VLOOKUP(B150,AN:AP,3,FALSE),0)</f>
        <v/>
      </c>
      <c r="R150" s="127">
        <f>IFERROR(T150/E150,0)</f>
        <v/>
      </c>
      <c r="S150" s="127">
        <f>SUM(M150,P150)</f>
        <v/>
      </c>
      <c r="T150" s="127">
        <f>_xlfn.IFNA(S150+Q150,0+S150)</f>
        <v/>
      </c>
      <c r="U150" s="109" t="n">
        <v>0</v>
      </c>
      <c r="V150" s="109" t="n">
        <v>0</v>
      </c>
      <c r="W150" s="127">
        <f>T150-V150</f>
        <v/>
      </c>
      <c r="AN150" s="97" t="n"/>
      <c r="AO150" s="141" t="n"/>
      <c r="AP150" s="125" t="n"/>
    </row>
    <row r="151" ht="25.5" customFormat="1" customHeight="1" s="1">
      <c r="A151" s="9" t="n"/>
      <c r="B151" s="10" t="n">
        <v>1042</v>
      </c>
      <c r="C151" s="10" t="inlineStr">
        <is>
          <t>hansen</t>
        </is>
      </c>
      <c r="D151" s="10" t="inlineStr">
        <is>
          <t>Liu, Hanchen</t>
        </is>
      </c>
      <c r="E151" s="109" t="n"/>
      <c r="F151" s="109" t="n"/>
      <c r="G151" s="109" t="n"/>
      <c r="H151" s="109" t="n"/>
      <c r="I151" s="109" t="n"/>
      <c r="J151" s="109" t="n"/>
      <c r="K151" s="109" t="n"/>
      <c r="L151" s="109" t="n"/>
      <c r="M151" s="109" t="n"/>
      <c r="N151" s="109" t="n"/>
      <c r="O151" s="109" t="n"/>
      <c r="P151" s="109" t="n"/>
      <c r="Q151" s="127">
        <f>_xlfn.IFNA(VLOOKUP(B151,AN:AP,3,FALSE),0)</f>
        <v/>
      </c>
      <c r="R151" s="127">
        <f>IFERROR(T151/E151,0)</f>
        <v/>
      </c>
      <c r="S151" s="127">
        <f>SUM(M151,P151)</f>
        <v/>
      </c>
      <c r="T151" s="127">
        <f>_xlfn.IFNA(S151+Q151,0+S151)</f>
        <v/>
      </c>
      <c r="U151" s="109" t="n">
        <v>0</v>
      </c>
      <c r="V151" s="109" t="n">
        <v>0</v>
      </c>
      <c r="W151" s="127">
        <f>T151-V151</f>
        <v/>
      </c>
      <c r="AN151" s="98" t="n"/>
      <c r="AO151" s="141" t="n"/>
      <c r="AP151" s="125" t="n"/>
    </row>
    <row r="152" customFormat="1" s="1">
      <c r="A152" s="9" t="n"/>
      <c r="B152" s="10" t="n"/>
      <c r="C152" s="10" t="n"/>
      <c r="D152" s="10" t="n"/>
      <c r="E152" s="109" t="n"/>
      <c r="F152" s="109" t="n"/>
      <c r="G152" s="109" t="n"/>
      <c r="H152" s="109" t="n"/>
      <c r="I152" s="109" t="n"/>
      <c r="J152" s="109" t="n"/>
      <c r="K152" s="109" t="n"/>
      <c r="L152" s="109" t="n"/>
      <c r="M152" s="109" t="n"/>
      <c r="N152" s="109" t="n"/>
      <c r="O152" s="109" t="n"/>
      <c r="P152" s="109" t="n"/>
      <c r="Q152" s="127">
        <f>_xlfn.IFNA(VLOOKUP(B152,AN:AP,3,FALSE),0)</f>
        <v/>
      </c>
      <c r="R152" s="127">
        <f>IFERROR(T152/E152,0)</f>
        <v/>
      </c>
      <c r="S152" s="127">
        <f>SUM(M152,P152)</f>
        <v/>
      </c>
      <c r="T152" s="127">
        <f>_xlfn.IFNA(S152+Q152,0+S152)</f>
        <v/>
      </c>
      <c r="U152" s="109" t="n">
        <v>0</v>
      </c>
      <c r="V152" s="109" t="n">
        <v>0</v>
      </c>
      <c r="W152" s="127">
        <f>T152-V152</f>
        <v/>
      </c>
      <c r="AN152" s="99" t="n"/>
      <c r="AO152" s="104" t="n"/>
      <c r="AP152" s="125" t="n"/>
    </row>
    <row r="153" ht="25.5" customFormat="1" customHeight="1" s="1">
      <c r="A153" s="9" t="n"/>
      <c r="B153" s="10" t="n"/>
      <c r="C153" s="10" t="n"/>
      <c r="D153" s="10" t="n"/>
      <c r="E153" s="109" t="n"/>
      <c r="F153" s="109" t="n"/>
      <c r="G153" s="109" t="n"/>
      <c r="H153" s="109" t="n"/>
      <c r="I153" s="109" t="n"/>
      <c r="J153" s="109" t="n"/>
      <c r="K153" s="109" t="n"/>
      <c r="L153" s="109" t="n"/>
      <c r="M153" s="109" t="n"/>
      <c r="N153" s="109" t="n"/>
      <c r="O153" s="109" t="n"/>
      <c r="P153" s="109" t="n"/>
      <c r="Q153" s="127">
        <f>_xlfn.IFNA(VLOOKUP(B153,AN:AP,3,FALSE),0)</f>
        <v/>
      </c>
      <c r="R153" s="127">
        <f>IFERROR(T153/E153,0)</f>
        <v/>
      </c>
      <c r="S153" s="127">
        <f>SUM(M153,P153)</f>
        <v/>
      </c>
      <c r="T153" s="127">
        <f>_xlfn.IFNA(S153+Q153,0+S153)</f>
        <v/>
      </c>
      <c r="U153" s="109" t="n">
        <v>0</v>
      </c>
      <c r="V153" s="109" t="n">
        <v>0</v>
      </c>
      <c r="W153" s="127">
        <f>T153-V153</f>
        <v/>
      </c>
      <c r="AN153" s="97" t="n"/>
      <c r="AO153" s="141" t="n"/>
      <c r="AP153" s="125" t="n"/>
    </row>
    <row r="154" ht="25.5" customFormat="1" customHeight="1" s="1">
      <c r="A154" s="9" t="n"/>
      <c r="B154" s="10" t="n"/>
      <c r="C154" s="10" t="n"/>
      <c r="D154" s="75" t="n"/>
      <c r="E154" s="109" t="n"/>
      <c r="F154" s="109" t="n"/>
      <c r="G154" s="109" t="n"/>
      <c r="H154" s="109" t="n"/>
      <c r="I154" s="109" t="n"/>
      <c r="J154" s="109" t="n"/>
      <c r="K154" s="109" t="n"/>
      <c r="L154" s="109" t="n"/>
      <c r="M154" s="109" t="n"/>
      <c r="N154" s="109" t="n"/>
      <c r="O154" s="109" t="n"/>
      <c r="P154" s="109" t="n"/>
      <c r="Q154" s="127">
        <f>_xlfn.IFNA(VLOOKUP(B154,AN:AP,3,FALSE),0)</f>
        <v/>
      </c>
      <c r="R154" s="127">
        <f>IFERROR(T154/E154,0)</f>
        <v/>
      </c>
      <c r="S154" s="127">
        <f>SUM(M154,P154)</f>
        <v/>
      </c>
      <c r="T154" s="127">
        <f>_xlfn.IFNA(S154+Q154,0+S154)</f>
        <v/>
      </c>
      <c r="U154" s="109" t="n">
        <v>0</v>
      </c>
      <c r="V154" s="109" t="n">
        <v>0</v>
      </c>
      <c r="W154" s="127">
        <f>T154-V154</f>
        <v/>
      </c>
      <c r="AN154" s="97" t="n"/>
      <c r="AO154" s="141" t="n"/>
      <c r="AP154" s="125" t="n"/>
    </row>
    <row r="155" ht="25.5" customFormat="1" customHeight="1" s="1">
      <c r="A155" s="9" t="n"/>
      <c r="B155" s="10" t="n"/>
      <c r="C155" s="10" t="n"/>
      <c r="D155" s="10" t="n"/>
      <c r="E155" s="109" t="n"/>
      <c r="F155" s="109" t="n"/>
      <c r="G155" s="109" t="n"/>
      <c r="H155" s="109" t="n"/>
      <c r="I155" s="109" t="n"/>
      <c r="J155" s="109" t="n"/>
      <c r="K155" s="109" t="n"/>
      <c r="L155" s="109" t="n"/>
      <c r="M155" s="109" t="n"/>
      <c r="N155" s="109" t="n"/>
      <c r="O155" s="109" t="n"/>
      <c r="P155" s="109" t="n"/>
      <c r="Q155" s="127">
        <f>_xlfn.IFNA(VLOOKUP(B155,AN:AP,3,FALSE),0)</f>
        <v/>
      </c>
      <c r="R155" s="127">
        <f>IFERROR(T155/E155,0)</f>
        <v/>
      </c>
      <c r="S155" s="127">
        <f>SUM(M155,P155)</f>
        <v/>
      </c>
      <c r="T155" s="127">
        <f>_xlfn.IFNA(S155+Q155,0+S155)</f>
        <v/>
      </c>
      <c r="U155" s="109" t="n">
        <v>0</v>
      </c>
      <c r="V155" s="109" t="n">
        <v>0</v>
      </c>
      <c r="W155" s="127">
        <f>T155-V155</f>
        <v/>
      </c>
      <c r="AN155" s="97" t="n"/>
      <c r="AO155" s="141" t="n"/>
      <c r="AP155" s="125" t="n"/>
    </row>
    <row r="156" ht="25.5" customFormat="1" customHeight="1" s="1">
      <c r="A156" s="12" t="n"/>
      <c r="B156" s="10" t="n"/>
      <c r="C156" s="10" t="n"/>
      <c r="D156" s="10" t="n"/>
      <c r="E156" s="109" t="n"/>
      <c r="F156" s="109" t="n"/>
      <c r="G156" s="109" t="n"/>
      <c r="H156" s="109" t="n"/>
      <c r="I156" s="109" t="n"/>
      <c r="J156" s="109" t="n"/>
      <c r="K156" s="109" t="n"/>
      <c r="L156" s="109" t="n"/>
      <c r="M156" s="109" t="n"/>
      <c r="N156" s="109" t="n"/>
      <c r="O156" s="109" t="n"/>
      <c r="P156" s="109" t="n"/>
      <c r="Q156" s="127">
        <f>_xlfn.IFNA(VLOOKUP(B156,AN:AP,3,FALSE),0)</f>
        <v/>
      </c>
      <c r="R156" s="127">
        <f>IFERROR(T156/E156,0)</f>
        <v/>
      </c>
      <c r="S156" s="127">
        <f>SUM(M156,P156)</f>
        <v/>
      </c>
      <c r="T156" s="127">
        <f>_xlfn.IFNA(S156+Q156,0+S156)</f>
        <v/>
      </c>
      <c r="U156" s="109" t="n">
        <v>0</v>
      </c>
      <c r="V156" s="109" t="n">
        <v>0</v>
      </c>
      <c r="W156" s="127">
        <f>T156-V156</f>
        <v/>
      </c>
      <c r="AN156" s="97" t="n"/>
      <c r="AO156" s="141" t="n"/>
      <c r="AP156" s="125" t="n"/>
    </row>
    <row r="157" ht="25.5" customFormat="1" customHeight="1" s="1">
      <c r="A157" s="10" t="n"/>
      <c r="B157" s="10" t="n"/>
      <c r="C157" s="10" t="n"/>
      <c r="D157" s="10" t="n"/>
      <c r="E157" s="109" t="n"/>
      <c r="F157" s="109" t="n"/>
      <c r="G157" s="109" t="n"/>
      <c r="H157" s="109" t="n"/>
      <c r="I157" s="109" t="n"/>
      <c r="J157" s="109" t="n"/>
      <c r="K157" s="109" t="n"/>
      <c r="L157" s="109" t="n"/>
      <c r="M157" s="109" t="n"/>
      <c r="N157" s="109" t="n"/>
      <c r="O157" s="109" t="n"/>
      <c r="P157" s="109" t="n"/>
      <c r="Q157" s="127">
        <f>_xlfn.IFNA(VLOOKUP(B157,AN:AP,3,FALSE),0)</f>
        <v/>
      </c>
      <c r="R157" s="127">
        <f>IFERROR(T157/E157,0)</f>
        <v/>
      </c>
      <c r="S157" s="127">
        <f>SUM(M157,P157)</f>
        <v/>
      </c>
      <c r="T157" s="127">
        <f>_xlfn.IFNA(S157+Q157,0+S157)</f>
        <v/>
      </c>
      <c r="U157" s="109" t="n">
        <v>0</v>
      </c>
      <c r="V157" s="109" t="n">
        <v>0</v>
      </c>
      <c r="W157" s="127">
        <f>T157-V157</f>
        <v/>
      </c>
      <c r="AN157" s="97" t="n"/>
      <c r="AO157" s="141" t="n"/>
      <c r="AP157" s="125" t="n"/>
    </row>
    <row r="158" ht="25.5" customFormat="1" customHeight="1" s="1">
      <c r="A158" s="10" t="n"/>
      <c r="B158" s="10" t="n"/>
      <c r="C158" s="10" t="n"/>
      <c r="D158" s="145" t="n"/>
      <c r="E158" s="109" t="n"/>
      <c r="F158" s="109" t="n"/>
      <c r="G158" s="109" t="n"/>
      <c r="H158" s="109" t="n"/>
      <c r="I158" s="109" t="n"/>
      <c r="J158" s="109" t="n"/>
      <c r="K158" s="109" t="n"/>
      <c r="L158" s="109" t="n"/>
      <c r="M158" s="109" t="n"/>
      <c r="N158" s="109" t="n"/>
      <c r="O158" s="109" t="n"/>
      <c r="P158" s="109" t="n"/>
      <c r="Q158" s="127">
        <f>_xlfn.IFNA(VLOOKUP(B158,AN:AP,3,FALSE),0)</f>
        <v/>
      </c>
      <c r="R158" s="127">
        <f>IFERROR(T158/E158,0)</f>
        <v/>
      </c>
      <c r="S158" s="127">
        <f>SUM(M158,P158)</f>
        <v/>
      </c>
      <c r="T158" s="127">
        <f>_xlfn.IFNA(S158+Q158,0+S158)</f>
        <v/>
      </c>
      <c r="U158" s="109" t="n">
        <v>0</v>
      </c>
      <c r="V158" s="109" t="n">
        <v>0</v>
      </c>
      <c r="W158" s="127">
        <f>T158-V158</f>
        <v/>
      </c>
      <c r="AN158" s="97" t="n"/>
      <c r="AO158" s="141" t="n"/>
      <c r="AP158" s="125" t="n"/>
    </row>
    <row r="159" ht="25.5" customHeight="1">
      <c r="A159" s="10" t="n"/>
      <c r="B159" s="10" t="n"/>
      <c r="C159" s="10" t="n"/>
      <c r="D159" s="10" t="n"/>
      <c r="F159" s="109" t="n"/>
      <c r="G159" s="109" t="n"/>
      <c r="H159" s="109" t="n"/>
      <c r="I159" s="109" t="n"/>
      <c r="J159" s="109" t="n"/>
      <c r="K159" s="109" t="n"/>
      <c r="L159" s="109" t="n"/>
      <c r="N159" s="109" t="n"/>
      <c r="O159" s="109" t="n"/>
      <c r="P159" s="109" t="n"/>
      <c r="Q159" s="127">
        <f>_xlfn.IFNA(VLOOKUP(B159,AN:AP,3,FALSE),0)</f>
        <v/>
      </c>
      <c r="R159" s="127">
        <f>IFERROR(T159/E159,0)</f>
        <v/>
      </c>
      <c r="S159" s="127">
        <f>SUM(M159,P159)</f>
        <v/>
      </c>
      <c r="T159" s="127">
        <f>_xlfn.IFNA(S159+Q159,0+S159)</f>
        <v/>
      </c>
      <c r="U159" s="109" t="n">
        <v>0</v>
      </c>
      <c r="V159" s="109" t="n">
        <v>0</v>
      </c>
      <c r="W159" s="127">
        <f>T159-V159</f>
        <v/>
      </c>
      <c r="AN159" s="97" t="n"/>
      <c r="AO159" s="141" t="n"/>
      <c r="AP159" s="125" t="n"/>
    </row>
    <row r="160" ht="25.5" customHeight="1">
      <c r="A160" s="10" t="n"/>
      <c r="B160" s="10" t="n"/>
      <c r="C160" s="10" t="n"/>
      <c r="D160" s="10" t="n"/>
      <c r="F160" s="109" t="n"/>
      <c r="G160" s="109" t="n"/>
      <c r="H160" s="109" t="n"/>
      <c r="I160" s="109" t="n"/>
      <c r="J160" s="109" t="n"/>
      <c r="K160" s="109" t="n"/>
      <c r="L160" s="109" t="n"/>
      <c r="N160" s="109" t="n"/>
      <c r="O160" s="109" t="n"/>
      <c r="P160" s="109" t="n"/>
      <c r="Q160" s="127">
        <f>_xlfn.IFNA(VLOOKUP(B160,AN:AP,3,FALSE),0)</f>
        <v/>
      </c>
      <c r="R160" s="127">
        <f>IFERROR(T160/E160,0)</f>
        <v/>
      </c>
      <c r="S160" s="127">
        <f>SUM(M160,P160)</f>
        <v/>
      </c>
      <c r="T160" s="127">
        <f>_xlfn.IFNA(S160+Q160,0+S160)</f>
        <v/>
      </c>
      <c r="U160" s="109" t="n">
        <v>0</v>
      </c>
      <c r="V160" s="109" t="n">
        <v>0</v>
      </c>
      <c r="W160" s="127">
        <f>T160-V160</f>
        <v/>
      </c>
      <c r="AN160" s="97" t="n"/>
      <c r="AO160" s="141" t="n"/>
      <c r="AP160" s="125" t="n"/>
    </row>
    <row r="161" ht="25.5" customHeight="1">
      <c r="A161" s="10" t="n"/>
      <c r="B161" s="10" t="n"/>
      <c r="C161" s="10" t="n"/>
      <c r="D161" s="10" t="n"/>
      <c r="F161" s="109" t="n"/>
      <c r="G161" s="109" t="n"/>
      <c r="H161" s="109" t="n"/>
      <c r="I161" s="109" t="n"/>
      <c r="J161" s="109" t="n"/>
      <c r="K161" s="109" t="n"/>
      <c r="L161" s="109" t="n"/>
      <c r="N161" s="109" t="n"/>
      <c r="O161" s="109" t="n"/>
      <c r="P161" s="109" t="n"/>
      <c r="Q161" s="127">
        <f>_xlfn.IFNA(VLOOKUP(B161,AN:AP,3,FALSE),0)</f>
        <v/>
      </c>
      <c r="R161" s="127">
        <f>IFERROR(T161/E161,0)</f>
        <v/>
      </c>
      <c r="S161" s="127">
        <f>SUM(M161,P161)</f>
        <v/>
      </c>
      <c r="T161" s="127">
        <f>_xlfn.IFNA(S161+Q161,0+S161)</f>
        <v/>
      </c>
      <c r="U161" s="109" t="n">
        <v>0</v>
      </c>
      <c r="V161" s="109" t="n">
        <v>0</v>
      </c>
      <c r="W161" s="127">
        <f>T161-V161</f>
        <v/>
      </c>
      <c r="AN161" s="97" t="n"/>
      <c r="AO161" s="141" t="n"/>
      <c r="AP161" s="125" t="n"/>
    </row>
    <row r="162" ht="25.5" customHeight="1">
      <c r="R162" s="127" t="n"/>
      <c r="AN162" s="97" t="n"/>
      <c r="AO162" s="141" t="n"/>
      <c r="AP162" s="125" t="n"/>
    </row>
    <row r="163" ht="25.5" customHeight="1">
      <c r="AN163" s="97" t="n"/>
      <c r="AO163" s="141" t="n"/>
      <c r="AP163" s="125" t="n"/>
    </row>
    <row r="164" ht="25.5" customHeight="1">
      <c r="AN164" s="97" t="n"/>
      <c r="AO164" s="141" t="n"/>
      <c r="AP164" s="125" t="n"/>
    </row>
    <row r="165" ht="26.25" customHeight="1">
      <c r="AN165" s="62" t="n"/>
      <c r="AO165" s="124" t="n"/>
      <c r="AP165" s="125" t="n"/>
    </row>
    <row r="166" ht="24.4" customHeight="1">
      <c r="AN166" s="100" t="n"/>
      <c r="AO166" s="146" t="n"/>
      <c r="AP166" s="125" t="n"/>
    </row>
    <row r="167" ht="26.25" customHeight="1">
      <c r="AN167" s="62" t="n"/>
      <c r="AO167" s="124" t="n"/>
      <c r="AP167" s="125" t="n"/>
    </row>
    <row r="168" ht="26.25" customHeight="1">
      <c r="AN168" s="62" t="n"/>
      <c r="AO168" s="124" t="n"/>
      <c r="AP168" s="125" t="n"/>
    </row>
    <row r="169" ht="26.25" customHeight="1">
      <c r="AN169" s="62" t="n"/>
      <c r="AO169" s="124" t="n"/>
      <c r="AP169" s="125" t="n"/>
    </row>
    <row r="170" ht="26.25" customHeight="1">
      <c r="AN170" s="62" t="n"/>
      <c r="AO170" s="124" t="n"/>
      <c r="AP170" s="125" t="n"/>
    </row>
    <row r="171" ht="26.25" customHeight="1">
      <c r="AN171" s="62" t="n"/>
      <c r="AO171" s="124" t="n"/>
      <c r="AP171" s="125" t="n"/>
    </row>
    <row r="172" ht="26.25" customHeight="1">
      <c r="AN172" s="62" t="n"/>
      <c r="AO172" s="124" t="n"/>
      <c r="AP172" s="125" t="n"/>
    </row>
    <row r="173" ht="26.25" customHeight="1">
      <c r="S173" s="1" t="inlineStr">
        <is>
          <t>without tips</t>
        </is>
      </c>
      <c r="T173" s="1" t="inlineStr">
        <is>
          <t>with tips</t>
        </is>
      </c>
      <c r="AN173" s="62" t="n"/>
      <c r="AO173" s="124" t="n"/>
      <c r="AP173" s="125" t="n"/>
    </row>
    <row r="174" ht="26.25" customHeight="1">
      <c r="S174" s="1" t="inlineStr">
        <is>
          <t>前堂</t>
        </is>
      </c>
      <c r="T174" s="1" t="inlineStr">
        <is>
          <t>前堂</t>
        </is>
      </c>
      <c r="AN174" s="62" t="n"/>
      <c r="AO174" s="124" t="n"/>
      <c r="AP174" s="125" t="n"/>
    </row>
    <row r="175" ht="26.25" customHeight="1">
      <c r="S175" s="131">
        <f>SUM(S12:S59)</f>
        <v/>
      </c>
      <c r="T175" s="131">
        <f>SUM(T12:T59)</f>
        <v/>
      </c>
      <c r="AN175" s="62" t="n"/>
      <c r="AO175" s="124" t="n"/>
      <c r="AP175" s="125" t="n"/>
    </row>
    <row r="176" ht="26.25" customHeight="1">
      <c r="S176" s="1" t="inlineStr">
        <is>
          <t>后堂</t>
        </is>
      </c>
      <c r="T176" s="1" t="inlineStr">
        <is>
          <t>后堂</t>
        </is>
      </c>
      <c r="AN176" s="62" t="n"/>
      <c r="AO176" s="124" t="n"/>
      <c r="AP176" s="125" t="n"/>
    </row>
    <row r="177" ht="26.25" customHeight="1">
      <c r="S177" s="131">
        <f>SUM(S2:S163)-S175-S179-S181</f>
        <v/>
      </c>
      <c r="T177" s="131">
        <f>SUM(T2:T163)-T175-T179-T181</f>
        <v/>
      </c>
      <c r="AN177" s="62" t="n"/>
      <c r="AO177" s="124" t="n"/>
      <c r="AP177" s="125" t="n"/>
    </row>
    <row r="178" ht="26.25" customHeight="1">
      <c r="S178" s="1" t="inlineStr">
        <is>
          <t>洗碗间</t>
        </is>
      </c>
      <c r="T178" s="1" t="inlineStr">
        <is>
          <t>洗碗间</t>
        </is>
      </c>
      <c r="AN178" s="62" t="n"/>
      <c r="AO178" s="124" t="n"/>
      <c r="AP178" s="125" t="n"/>
    </row>
    <row r="179" ht="26.25" customHeight="1">
      <c r="S179" s="1">
        <f>SUM(S82:S99)</f>
        <v/>
      </c>
      <c r="T179" s="1">
        <f>SUM(T82:T99)</f>
        <v/>
      </c>
      <c r="AN179" s="62" t="n"/>
      <c r="AO179" s="124" t="n"/>
      <c r="AP179" s="125" t="n"/>
    </row>
    <row r="180" ht="26.25" customHeight="1">
      <c r="S180" s="1" t="inlineStr">
        <is>
          <t>管理层</t>
        </is>
      </c>
      <c r="T180" s="1" t="inlineStr">
        <is>
          <t>管理层</t>
        </is>
      </c>
      <c r="AN180" s="62" t="n"/>
      <c r="AO180" s="124" t="n"/>
      <c r="AP180" s="125" t="n"/>
    </row>
    <row r="181" ht="28.5" customHeight="1">
      <c r="S181" s="131">
        <f>SUM(S2:S11)</f>
        <v/>
      </c>
      <c r="T181" s="1">
        <f>SUM(T2:T11)</f>
        <v/>
      </c>
      <c r="AN181" s="63" t="n"/>
      <c r="AO181" s="124" t="n"/>
      <c r="AP181" s="125" t="n"/>
    </row>
    <row r="182" ht="25" customHeight="1">
      <c r="S182" s="1" t="inlineStr">
        <is>
          <t>总计</t>
        </is>
      </c>
      <c r="T182" s="1" t="inlineStr">
        <is>
          <t>总计</t>
        </is>
      </c>
      <c r="AN182" s="85" t="n"/>
      <c r="AO182" s="137" t="n"/>
      <c r="AP182" s="125" t="n"/>
    </row>
    <row r="183" ht="28.5" customHeight="1">
      <c r="S183" s="131">
        <f>S175+S177+S179+S181+SUM(AG:AG)</f>
        <v/>
      </c>
      <c r="T183" s="131">
        <f>T175+T177+T179+T181+SUM(AG:AG)</f>
        <v/>
      </c>
      <c r="AN183" s="63" t="n"/>
      <c r="AO183" s="124" t="n"/>
      <c r="AP183" s="125" t="n"/>
    </row>
    <row r="184" ht="28.5" customHeight="1">
      <c r="AN184" s="63" t="n"/>
      <c r="AO184" s="124" t="n"/>
      <c r="AP184" s="125" t="n"/>
    </row>
    <row r="185" ht="28.5" customHeight="1">
      <c r="R185" s="110" t="inlineStr">
        <is>
          <t>vacation pay:</t>
        </is>
      </c>
      <c r="S185" s="110">
        <f>S183*0.04</f>
        <v/>
      </c>
      <c r="AN185" s="63" t="n"/>
      <c r="AO185" s="124" t="n"/>
      <c r="AP185" s="125" t="n"/>
    </row>
    <row r="186" ht="26.25" customHeight="1">
      <c r="R186" s="110" t="inlineStr">
        <is>
          <t>holiday pay：</t>
        </is>
      </c>
      <c r="S186" s="110">
        <f>SUM(M2,M3,M4,M5,M6,M18,M25,M29,M34,M36,M54,M57,M67,M72,M78,M79,M82,M102,M108,M127,M133,M134,M135)*0.1</f>
        <v/>
      </c>
      <c r="AN186" s="62" t="n"/>
      <c r="AO186" s="124" t="n"/>
      <c r="AP186" s="125" t="n"/>
    </row>
    <row r="187" ht="25.5" customHeight="1">
      <c r="AN187" s="83" t="n"/>
      <c r="AO187" s="137" t="n"/>
      <c r="AP187" s="125" t="n"/>
    </row>
    <row r="188" ht="25.5" customHeight="1">
      <c r="R188" s="110" t="inlineStr">
        <is>
          <t>总计</t>
        </is>
      </c>
      <c r="S188" s="110">
        <f>SUM(S183,S185,S186)</f>
        <v/>
      </c>
      <c r="AN188" s="85" t="n"/>
      <c r="AO188" s="137" t="n"/>
      <c r="AP188" s="125" t="n"/>
    </row>
    <row r="189" ht="25.5" customHeight="1">
      <c r="AN189" s="101" t="n"/>
      <c r="AO189" s="147" t="n"/>
      <c r="AP189" s="125" t="n"/>
    </row>
    <row r="190" ht="25.5" customHeight="1">
      <c r="AN190" s="102" t="n"/>
      <c r="AO190" s="148" t="n"/>
      <c r="AP190" s="125" t="n"/>
    </row>
    <row r="191" ht="25.5" customHeight="1">
      <c r="AN191" s="102" t="n"/>
      <c r="AO191" s="148" t="n"/>
      <c r="AP191" s="125" t="n"/>
    </row>
    <row r="192" ht="25.5" customHeight="1">
      <c r="AN192" s="102" t="n"/>
      <c r="AO192" s="148" t="n"/>
      <c r="AP192" s="125" t="n"/>
    </row>
    <row r="193" ht="25.5" customHeight="1">
      <c r="AN193" s="102" t="n"/>
      <c r="AO193" s="148" t="n"/>
      <c r="AP193" s="125" t="n"/>
    </row>
    <row r="194" ht="25" customHeight="1">
      <c r="AN194" s="102" t="n"/>
      <c r="AO194" s="148" t="n"/>
      <c r="AP194" s="125" t="n"/>
    </row>
    <row r="195" ht="25" customHeight="1">
      <c r="AN195" s="102" t="n"/>
      <c r="AO195" s="148" t="n"/>
      <c r="AP195" s="125" t="n"/>
    </row>
    <row r="196" ht="25" customHeight="1">
      <c r="AN196" s="102" t="n"/>
      <c r="AO196" s="148" t="n"/>
      <c r="AP196" s="125" t="n"/>
    </row>
    <row r="197" ht="25" customHeight="1">
      <c r="AN197" s="102" t="n"/>
      <c r="AO197" s="148" t="n"/>
      <c r="AP197" s="125" t="n"/>
    </row>
    <row r="198" ht="25" customHeight="1">
      <c r="AN198" s="102" t="n"/>
      <c r="AO198" s="148" t="n"/>
      <c r="AP198" s="125" t="n"/>
    </row>
    <row r="199" ht="25" customHeight="1">
      <c r="AN199" s="102" t="n"/>
      <c r="AO199" s="148" t="n"/>
      <c r="AP199" s="125" t="n"/>
    </row>
    <row r="200" ht="25" customHeight="1">
      <c r="AN200" s="102" t="n"/>
      <c r="AO200" s="148" t="n"/>
      <c r="AP200" s="125" t="n"/>
    </row>
    <row r="201" ht="25" customHeight="1">
      <c r="AN201" s="102" t="n"/>
      <c r="AO201" s="148" t="n"/>
      <c r="AP201" s="125" t="n"/>
    </row>
    <row r="202" ht="25" customHeight="1">
      <c r="AN202" s="102" t="n"/>
      <c r="AO202" s="148" t="n"/>
      <c r="AP202" s="125" t="n"/>
    </row>
    <row r="203" ht="29" customHeight="1">
      <c r="AN203" s="102" t="n"/>
      <c r="AO203" s="148" t="n"/>
      <c r="AP203" s="125" t="n"/>
    </row>
    <row r="204" ht="25" customHeight="1">
      <c r="AN204" s="102" t="n"/>
      <c r="AO204" s="148" t="n"/>
      <c r="AP204" s="125" t="n"/>
    </row>
    <row r="205" ht="25" customHeight="1">
      <c r="AN205" s="102" t="n"/>
      <c r="AO205" s="148" t="n"/>
      <c r="AP205" s="125" t="n"/>
    </row>
    <row r="206" ht="25" customHeight="1">
      <c r="AN206" s="102" t="n"/>
      <c r="AO206" s="148" t="n"/>
      <c r="AP206" s="125" t="n"/>
    </row>
    <row r="207" ht="25" customHeight="1">
      <c r="AN207" s="102" t="n"/>
      <c r="AO207" s="148" t="n"/>
      <c r="AP207" s="125" t="n"/>
    </row>
    <row r="208" ht="25" customHeight="1">
      <c r="AN208" s="102" t="n"/>
      <c r="AO208" s="148" t="n"/>
      <c r="AP208" s="125" t="n"/>
    </row>
    <row r="209" ht="25" customHeight="1">
      <c r="AN209" s="102" t="n"/>
      <c r="AO209" s="148" t="n"/>
      <c r="AP209" s="125" t="n"/>
    </row>
    <row r="210" ht="25" customHeight="1">
      <c r="AN210" s="102" t="n"/>
      <c r="AO210" s="148" t="n"/>
      <c r="AP210" s="125" t="n"/>
    </row>
    <row r="211" ht="25" customHeight="1">
      <c r="AN211" s="102" t="n"/>
      <c r="AO211" s="148" t="n"/>
      <c r="AP211" s="125" t="n"/>
    </row>
    <row r="212" ht="25" customHeight="1">
      <c r="AN212" s="102" t="n"/>
      <c r="AO212" s="148" t="n"/>
      <c r="AP212" s="125" t="n"/>
    </row>
    <row r="213" ht="25" customHeight="1">
      <c r="AN213" s="102" t="n"/>
      <c r="AO213" s="148" t="n"/>
      <c r="AP213" s="125" t="n"/>
    </row>
    <row r="214" ht="25" customHeight="1">
      <c r="AN214" s="59" t="n"/>
      <c r="AO214" s="148" t="n"/>
      <c r="AP214" s="125" t="n"/>
    </row>
    <row r="215">
      <c r="AP215" s="125" t="n"/>
    </row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 ht="26.25" customHeight="1">
      <c r="AN1015" s="62" t="n"/>
      <c r="AO1015" s="124" t="n"/>
      <c r="AP1015" s="149" t="n"/>
    </row>
    <row r="1017" ht="26.25" customHeight="1"/>
  </sheetData>
  <mergeCells count="81">
    <mergeCell ref="AA13:AF13"/>
    <mergeCell ref="AA14:AF14"/>
    <mergeCell ref="AA15:AF15"/>
    <mergeCell ref="AA16:AF16"/>
    <mergeCell ref="AA17:AF17"/>
    <mergeCell ref="AA18:AF18"/>
    <mergeCell ref="AA19:AF19"/>
    <mergeCell ref="AA20:AF20"/>
    <mergeCell ref="AA21:AF21"/>
    <mergeCell ref="AA22:AF22"/>
    <mergeCell ref="AA23:AF23"/>
    <mergeCell ref="AA24:AF24"/>
    <mergeCell ref="AA25:AF25"/>
    <mergeCell ref="AA26:AF26"/>
    <mergeCell ref="AA27:AF27"/>
    <mergeCell ref="AA28:AF28"/>
    <mergeCell ref="AA29:AF29"/>
    <mergeCell ref="AA30:AF30"/>
    <mergeCell ref="AA31:AF31"/>
    <mergeCell ref="AA32:AF32"/>
    <mergeCell ref="AA33:AF33"/>
    <mergeCell ref="AA34:AF34"/>
    <mergeCell ref="AA35:AF35"/>
    <mergeCell ref="AA36:AF36"/>
    <mergeCell ref="AA37:AF37"/>
    <mergeCell ref="AA38:AF38"/>
    <mergeCell ref="AA39:AF39"/>
    <mergeCell ref="AA40:AF40"/>
    <mergeCell ref="AA41:AF41"/>
    <mergeCell ref="AA42:AF42"/>
    <mergeCell ref="AA43:AF43"/>
    <mergeCell ref="AA44:AF44"/>
    <mergeCell ref="AA45:AF45"/>
    <mergeCell ref="AA46:AF46"/>
    <mergeCell ref="AA47:AF47"/>
    <mergeCell ref="AA48:AF48"/>
    <mergeCell ref="AA49:AF49"/>
    <mergeCell ref="AA50:AF50"/>
    <mergeCell ref="AA51:AF51"/>
    <mergeCell ref="AA52:AF52"/>
    <mergeCell ref="AA53:AF53"/>
    <mergeCell ref="AA54:AF54"/>
    <mergeCell ref="AA55:AF55"/>
    <mergeCell ref="AA56:AF56"/>
    <mergeCell ref="AA57:AF57"/>
    <mergeCell ref="AA58:AF58"/>
    <mergeCell ref="AA59:AF59"/>
    <mergeCell ref="AA60:AF60"/>
    <mergeCell ref="AA61:AF61"/>
    <mergeCell ref="AA62:AF62"/>
    <mergeCell ref="AA63:AF63"/>
    <mergeCell ref="AA64:AF64"/>
    <mergeCell ref="AA65:AF65"/>
    <mergeCell ref="AA66:AF66"/>
    <mergeCell ref="AA67:AF67"/>
    <mergeCell ref="AA68:AF68"/>
    <mergeCell ref="AA69:AF69"/>
    <mergeCell ref="AA70:AF70"/>
    <mergeCell ref="AA71:AF71"/>
    <mergeCell ref="AA72:AF72"/>
    <mergeCell ref="AA73:AF73"/>
    <mergeCell ref="AA74:AF74"/>
    <mergeCell ref="AA75:AF75"/>
    <mergeCell ref="AA76:AF76"/>
    <mergeCell ref="AA77:AF77"/>
    <mergeCell ref="AA78:AF78"/>
    <mergeCell ref="AA79:AF79"/>
    <mergeCell ref="AA80:AF80"/>
    <mergeCell ref="AA81:AF81"/>
    <mergeCell ref="AA82:AF82"/>
    <mergeCell ref="AA83:AF83"/>
    <mergeCell ref="A2:A11"/>
    <mergeCell ref="A12:A44"/>
    <mergeCell ref="A45:A55"/>
    <mergeCell ref="A56:A59"/>
    <mergeCell ref="A60:A71"/>
    <mergeCell ref="A72:A81"/>
    <mergeCell ref="A82:A99"/>
    <mergeCell ref="A100:A132"/>
    <mergeCell ref="A136:A139"/>
    <mergeCell ref="A141:A156"/>
  </mergeCells>
  <pageMargins left="0.699305555555556" right="0.699305555555556" top="0.75" bottom="0.75" header="0.3" footer="0.3"/>
  <pageSetup orientation="portrait" paperSize="9" scale="13" fitToHeight="0"/>
  <legacyDrawing r:id="anysvml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F19"/>
  <sheetViews>
    <sheetView zoomScale="139" zoomScaleNormal="139" workbookViewId="0">
      <selection activeCell="I8" sqref="I8"/>
    </sheetView>
  </sheetViews>
  <sheetFormatPr baseColWidth="8" defaultColWidth="9" defaultRowHeight="15"/>
  <cols>
    <col width="7.5047619047619" customWidth="1" min="2" max="2"/>
    <col width="18.3238095238095" customWidth="1" min="3" max="3"/>
    <col width="29.3238095238095" customWidth="1" min="4" max="4"/>
    <col width="9" customWidth="1" min="5" max="6"/>
  </cols>
  <sheetData>
    <row r="1">
      <c r="A1" s="3" t="n"/>
      <c r="B1" s="3" t="n"/>
      <c r="C1" s="3" t="n"/>
      <c r="D1" s="3" t="n"/>
      <c r="E1" s="3" t="inlineStr">
        <is>
          <t>工时</t>
        </is>
      </c>
      <c r="F1" s="3" t="inlineStr">
        <is>
          <t>小费</t>
        </is>
      </c>
    </row>
    <row r="2" customFormat="1" s="1">
      <c r="A2" s="4" t="inlineStr">
        <is>
          <t>洗碗间</t>
        </is>
      </c>
      <c r="B2" s="5" t="n">
        <v>233</v>
      </c>
      <c r="C2" s="5" t="inlineStr">
        <is>
          <t>David</t>
        </is>
      </c>
      <c r="D2" s="6" t="inlineStr">
        <is>
          <t>Yu, Yue Liang</t>
        </is>
      </c>
      <c r="E2" s="109" t="n">
        <v>104</v>
      </c>
      <c r="F2" s="150">
        <f>500</f>
        <v/>
      </c>
    </row>
    <row r="3" customFormat="1" s="1">
      <c r="A3" s="9" t="n"/>
      <c r="B3" s="5" t="n">
        <v>266</v>
      </c>
      <c r="C3" s="5" t="inlineStr">
        <is>
          <t>Singh, Gagandeep</t>
        </is>
      </c>
      <c r="D3" s="5" t="inlineStr">
        <is>
          <t>Singh, Gagandeep</t>
        </is>
      </c>
      <c r="E3" s="109" t="n">
        <v>6.25</v>
      </c>
      <c r="F3" s="150">
        <f>E3*2</f>
        <v/>
      </c>
    </row>
    <row r="4" customFormat="1" s="1">
      <c r="A4" s="9" t="n"/>
      <c r="B4" s="5" t="n">
        <v>253</v>
      </c>
      <c r="C4" s="5" t="inlineStr">
        <is>
          <t>Lorena</t>
        </is>
      </c>
      <c r="D4" s="5" t="inlineStr">
        <is>
          <t>Lingbaoan, Lorena</t>
        </is>
      </c>
      <c r="E4" s="109" t="n">
        <v>89.98333333333331</v>
      </c>
      <c r="F4" s="150">
        <f>E4*2</f>
        <v/>
      </c>
    </row>
    <row r="5" hidden="1" customFormat="1" s="1">
      <c r="A5" s="9" t="n"/>
      <c r="B5" s="5" t="n">
        <v>270</v>
      </c>
      <c r="C5" s="5" t="inlineStr">
        <is>
          <t>Airi</t>
        </is>
      </c>
      <c r="D5" s="5" t="inlineStr">
        <is>
          <t>Ishii, Airi</t>
        </is>
      </c>
      <c r="E5" s="109" t="n"/>
      <c r="F5" s="150">
        <f>E5*2</f>
        <v/>
      </c>
    </row>
    <row r="6" hidden="1" customFormat="1" s="1">
      <c r="A6" s="9" t="n"/>
      <c r="B6" s="10" t="n">
        <v>489</v>
      </c>
      <c r="C6" s="10" t="inlineStr">
        <is>
          <t>Kaur, Amandeep</t>
        </is>
      </c>
      <c r="D6" s="10" t="inlineStr">
        <is>
          <t>Kaur, Amandeep</t>
        </is>
      </c>
      <c r="E6" s="109" t="n"/>
      <c r="F6" s="150">
        <f>E6*2</f>
        <v/>
      </c>
    </row>
    <row r="7" customFormat="1" s="1">
      <c r="A7" s="9" t="n"/>
      <c r="B7" s="5" t="n">
        <v>376</v>
      </c>
      <c r="C7" s="5" t="inlineStr">
        <is>
          <t>Jojit A Lingbaoan</t>
        </is>
      </c>
      <c r="D7" s="5" t="inlineStr">
        <is>
          <t xml:space="preserve">Lingbaoan, Jojit A </t>
        </is>
      </c>
      <c r="E7" s="109" t="n">
        <v>82.55</v>
      </c>
      <c r="F7" s="150">
        <f>E7*2</f>
        <v/>
      </c>
    </row>
    <row r="8" customFormat="1" s="1">
      <c r="A8" s="9" t="n"/>
      <c r="B8" s="5" t="n">
        <v>1004</v>
      </c>
      <c r="C8" s="5" t="inlineStr">
        <is>
          <t>Kaur, Navjot</t>
        </is>
      </c>
      <c r="D8" s="5" t="inlineStr">
        <is>
          <t>Kaur, Navjot</t>
        </is>
      </c>
      <c r="E8" s="109" t="n">
        <v>44.3833333333333</v>
      </c>
      <c r="F8" s="150">
        <f>E8*2</f>
        <v/>
      </c>
    </row>
    <row r="9" customFormat="1" s="1">
      <c r="A9" s="9" t="n"/>
      <c r="B9" s="5" t="n">
        <v>1046</v>
      </c>
      <c r="C9" s="5" t="inlineStr">
        <is>
          <t>tony</t>
        </is>
      </c>
      <c r="D9" s="5" t="inlineStr">
        <is>
          <t>Dong, ZePing</t>
        </is>
      </c>
      <c r="E9" s="109" t="n">
        <v>54.9</v>
      </c>
      <c r="F9" s="150">
        <f>E9*2</f>
        <v/>
      </c>
    </row>
    <row r="10" customFormat="1" s="1">
      <c r="A10" s="9" t="n"/>
      <c r="B10" s="10" t="n">
        <v>476</v>
      </c>
      <c r="C10" s="10" t="inlineStr">
        <is>
          <t>Mary</t>
        </is>
      </c>
      <c r="D10" s="10" t="inlineStr">
        <is>
          <t>Tauban, Mary Jean Rojo</t>
        </is>
      </c>
      <c r="E10" s="109" t="n">
        <v>32.5</v>
      </c>
      <c r="F10" s="150">
        <f>E10*2</f>
        <v/>
      </c>
    </row>
    <row r="11" hidden="1" customFormat="1" s="1">
      <c r="A11" s="9" t="n"/>
      <c r="B11" s="10" t="n">
        <v>900151</v>
      </c>
      <c r="C11" s="10" t="inlineStr">
        <is>
          <t>Prabhjot Kaur</t>
        </is>
      </c>
      <c r="D11" s="10" t="inlineStr">
        <is>
          <t>Kaur, Prabhjot</t>
        </is>
      </c>
      <c r="E11" s="109" t="n"/>
      <c r="F11" s="150">
        <f>E11*2</f>
        <v/>
      </c>
    </row>
    <row r="12" customFormat="1" s="1">
      <c r="A12" s="9" t="n"/>
      <c r="B12" s="5" t="n">
        <v>398</v>
      </c>
      <c r="C12" s="5" t="inlineStr">
        <is>
          <t>Shivani Sharma</t>
        </is>
      </c>
      <c r="D12" s="5" t="inlineStr">
        <is>
          <t>Sharma, Shivani</t>
        </is>
      </c>
      <c r="E12" s="109" t="n">
        <v>89.76666666666669</v>
      </c>
      <c r="F12" s="150">
        <f>E12*2</f>
        <v/>
      </c>
    </row>
    <row r="13" customFormat="1" s="1">
      <c r="A13" s="9" t="n"/>
      <c r="B13" s="10" t="n">
        <v>1033</v>
      </c>
      <c r="C13" s="5" t="inlineStr">
        <is>
          <t>Grace</t>
        </is>
      </c>
      <c r="D13" s="11" t="inlineStr">
        <is>
          <t>Wang, Jing</t>
        </is>
      </c>
      <c r="E13" s="109" t="n">
        <v>90</v>
      </c>
      <c r="F13" s="150">
        <f>E13*2</f>
        <v/>
      </c>
    </row>
    <row r="14" customFormat="1" s="1">
      <c r="A14" s="9" t="n"/>
      <c r="B14" s="5" t="n">
        <v>900155</v>
      </c>
      <c r="C14" s="5" t="inlineStr">
        <is>
          <t>Amarilis</t>
        </is>
      </c>
      <c r="D14" s="5" t="inlineStr">
        <is>
          <t>Minaya De Kurgansky, Amarilis</t>
        </is>
      </c>
      <c r="E14" s="109" t="n">
        <v>16</v>
      </c>
      <c r="F14" s="150">
        <f>E14*2</f>
        <v/>
      </c>
    </row>
    <row r="15" customFormat="1" s="1">
      <c r="A15" s="9" t="n"/>
      <c r="B15" s="5" t="n">
        <v>411</v>
      </c>
      <c r="C15" s="5" t="inlineStr">
        <is>
          <t xml:space="preserve">Tanya Singh </t>
        </is>
      </c>
      <c r="D15" s="5" t="inlineStr">
        <is>
          <t xml:space="preserve">Singh, Tanya </t>
        </is>
      </c>
      <c r="E15" s="109" t="n">
        <v>3.5</v>
      </c>
      <c r="F15" s="150">
        <f>E15*2</f>
        <v/>
      </c>
    </row>
    <row r="16" customFormat="1" s="2">
      <c r="A16" s="9" t="n"/>
      <c r="B16" s="5" t="n">
        <v>371</v>
      </c>
      <c r="C16" s="5" t="inlineStr">
        <is>
          <t>Winston</t>
        </is>
      </c>
      <c r="D16" s="5" t="inlineStr">
        <is>
          <t>Domaoa, Winston Pimentel</t>
        </is>
      </c>
      <c r="E16" s="109" t="n">
        <v>64.68333333333329</v>
      </c>
      <c r="F16" s="150">
        <f>E16*2</f>
        <v/>
      </c>
    </row>
    <row r="17" customFormat="1" s="1">
      <c r="A17" s="9" t="n"/>
      <c r="B17" s="10" t="n">
        <v>450</v>
      </c>
      <c r="C17" s="5" t="inlineStr">
        <is>
          <t>Gemma Nama</t>
        </is>
      </c>
      <c r="D17" s="11" t="inlineStr">
        <is>
          <t>Nama, Gemma</t>
        </is>
      </c>
      <c r="E17" s="109" t="n">
        <v>96.98333333333331</v>
      </c>
      <c r="F17" s="150">
        <f>E17*2</f>
        <v/>
      </c>
    </row>
    <row r="18">
      <c r="A18" s="9" t="n"/>
      <c r="B18" s="5" t="n">
        <v>1047</v>
      </c>
      <c r="C18" s="5" t="inlineStr">
        <is>
          <t>Liu, Ji</t>
        </is>
      </c>
      <c r="D18" s="5" t="inlineStr">
        <is>
          <t>Liu, Ji</t>
        </is>
      </c>
      <c r="E18" s="109" t="n">
        <v>77.75</v>
      </c>
      <c r="F18" s="150">
        <f>E18*2</f>
        <v/>
      </c>
    </row>
    <row r="19" hidden="1">
      <c r="A19" s="12" t="n"/>
      <c r="B19" s="5" t="n">
        <v>1030</v>
      </c>
      <c r="C19" s="5" t="inlineStr">
        <is>
          <t>Tina</t>
        </is>
      </c>
      <c r="D19" s="5" t="inlineStr">
        <is>
          <t>Fu, Dan</t>
        </is>
      </c>
      <c r="E19" s="109" t="n"/>
      <c r="F19" s="150">
        <f>E19*2</f>
        <v/>
      </c>
    </row>
  </sheetData>
  <autoFilter ref="F1:F19">
    <filterColumn colId="0">
      <filters>
        <filter val="7.00"/>
        <filter val="12.50"/>
        <filter val="32.00"/>
        <filter val="65.00"/>
        <filter val="109.80"/>
        <filter val="155.50"/>
        <filter val="165.10"/>
        <filter val="180.00"/>
        <filter val="500.00"/>
        <filter val="179.53"/>
        <filter val="88.77"/>
        <filter val="129.37"/>
        <filter val="179.97"/>
        <filter val="193.97"/>
      </filters>
    </filterColumn>
  </autoFilter>
  <mergeCells count="1">
    <mergeCell ref="A2:A19"/>
  </mergeCells>
  <pageMargins left="0.75" right="0.75" top="1" bottom="1" header="0.511805555555556" footer="0.511805555555556"/>
  <pageSetup orientation="landscape" paperSize="9" scale="13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O12:O16"/>
  <sheetViews>
    <sheetView workbookViewId="0">
      <selection activeCell="O12" sqref="O12:O16"/>
    </sheetView>
  </sheetViews>
  <sheetFormatPr baseColWidth="8" defaultColWidth="9.142857142857141" defaultRowHeight="15"/>
  <sheetData>
    <row r="12">
      <c r="O12" t="n">
        <v>443.999988555908</v>
      </c>
    </row>
    <row r="13">
      <c r="O13" t="n">
        <v>153.85000038147</v>
      </c>
    </row>
    <row r="14">
      <c r="O14" t="n">
        <v>422.769987106323</v>
      </c>
    </row>
    <row r="15">
      <c r="O15" t="n">
        <v>34.9699993133545</v>
      </c>
    </row>
    <row r="16">
      <c r="O16" t="n">
        <v>70.439998626709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2021-05-08T09:57:00Z</dcterms:created>
  <dcterms:modified xsi:type="dcterms:W3CDTF">2022-11-02T07:19:27Z</dcterms:modified>
  <cp:lastModifiedBy>云逸兔子君</cp:lastModifiedBy>
  <cp:lastPrinted>2021-05-23T13:46:00Z</cp:lastPrinted>
</cp:coreProperties>
</file>