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acha\OneDrive\Desktop\Class folder\Crowdfunding Analysis\"/>
    </mc:Choice>
  </mc:AlternateContent>
  <xr:revisionPtr revIDLastSave="0" documentId="13_ncr:20001_{195D40BF-813E-4738-9553-8DF91BA2CD31}" xr6:coauthVersionLast="47" xr6:coauthVersionMax="47" xr10:uidLastSave="{00000000-0000-0000-0000-000000000000}"/>
  <bookViews>
    <workbookView xWindow="-110" yWindow="-110" windowWidth="19420" windowHeight="11620" tabRatio="732" firstSheet="2" activeTab="2" xr2:uid="{00000000-000D-0000-FFFF-FFFF00000000}"/>
  </bookViews>
  <sheets>
    <sheet name="Theater Outcomes Launch raw" sheetId="4" state="hidden" r:id="rId1"/>
    <sheet name="Chart1" sheetId="9" state="hidden" r:id="rId2"/>
    <sheet name="Outcomes based on goals" sheetId="14" r:id="rId3"/>
    <sheet name="Theater Outcomes by Launch Date" sheetId="15" r:id="rId4"/>
    <sheet name="Kickstarter Sheet" sheetId="1" r:id="rId5"/>
  </sheets>
  <definedNames>
    <definedName name="_xlnm._FilterDatabase" localSheetId="4" hidden="1">'Kickstarter Sheet'!$A$1:$U$4115</definedName>
    <definedName name="_xlchart.v1.0" hidden="1">'Kickstarter Sheet'!$D$1</definedName>
    <definedName name="_xlchart.v1.1" hidden="1">'Kickstarter Sheet'!$D$2:$D$4115</definedName>
    <definedName name="_xlchart.v1.2" hidden="1">'Kickstarter Sheet'!$E$1</definedName>
    <definedName name="_xlchart.v1.3" hidden="1">'Kickstarter Sheet'!$E$2:$E$4115</definedName>
  </definedNames>
  <calcPr calcId="191029"/>
  <pivotCaches>
    <pivotCache cacheId="5" r:id="rId6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" i="14" l="1"/>
  <c r="H3" i="14"/>
  <c r="H4" i="14"/>
  <c r="H5" i="14"/>
  <c r="H6" i="14"/>
  <c r="H7" i="14"/>
  <c r="H8" i="14"/>
  <c r="H9" i="14"/>
  <c r="H10" i="14"/>
  <c r="H11" i="14"/>
  <c r="H12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D5" i="14"/>
  <c r="B5" i="14"/>
  <c r="C5" i="14"/>
  <c r="D13" i="14"/>
  <c r="D12" i="14"/>
  <c r="D11" i="14"/>
  <c r="D10" i="14"/>
  <c r="D9" i="14"/>
  <c r="D8" i="14"/>
  <c r="D7" i="14"/>
  <c r="D6" i="14"/>
  <c r="D4" i="14"/>
  <c r="D3" i="14"/>
  <c r="D2" i="14"/>
  <c r="C13" i="14"/>
  <c r="C12" i="14"/>
  <c r="C11" i="14"/>
  <c r="C10" i="14"/>
  <c r="C9" i="14"/>
  <c r="C8" i="14"/>
  <c r="C7" i="14"/>
  <c r="C6" i="14"/>
  <c r="C4" i="14"/>
  <c r="C3" i="14"/>
  <c r="C2" i="14"/>
  <c r="B13" i="14"/>
  <c r="B12" i="14"/>
  <c r="B11" i="14"/>
  <c r="B10" i="14"/>
  <c r="B9" i="14"/>
  <c r="B8" i="14"/>
  <c r="B7" i="14"/>
  <c r="B6" i="14"/>
  <c r="B4" i="14"/>
  <c r="B3" i="14"/>
  <c r="B2" i="14"/>
  <c r="U4" i="1"/>
  <c r="U775" i="1"/>
  <c r="U1180" i="1"/>
  <c r="U2106" i="1"/>
  <c r="U2277" i="1"/>
  <c r="U2356" i="1"/>
  <c r="U2430" i="1"/>
  <c r="U2431" i="1"/>
  <c r="U2559" i="1"/>
  <c r="U2637" i="1"/>
  <c r="U2910" i="1"/>
  <c r="U3038" i="1"/>
  <c r="U3085" i="1"/>
  <c r="U3119" i="1"/>
  <c r="U3213" i="1"/>
  <c r="U3247" i="1"/>
  <c r="U3294" i="1"/>
  <c r="U3295" i="1"/>
  <c r="U3375" i="1"/>
  <c r="U3397" i="1"/>
  <c r="U3439" i="1"/>
  <c r="U3468" i="1"/>
  <c r="U3503" i="1"/>
  <c r="U3559" i="1"/>
  <c r="U3575" i="1"/>
  <c r="U3631" i="1"/>
  <c r="U3645" i="1"/>
  <c r="U3702" i="1"/>
  <c r="U3716" i="1"/>
  <c r="U3772" i="1"/>
  <c r="U3788" i="1"/>
  <c r="U3831" i="1"/>
  <c r="U3845" i="1"/>
  <c r="U3901" i="1"/>
  <c r="U3917" i="1"/>
  <c r="U3942" i="1"/>
  <c r="U3972" i="1"/>
  <c r="U3986" i="1"/>
  <c r="U3999" i="1"/>
  <c r="U4022" i="1"/>
  <c r="U4036" i="1"/>
  <c r="U4047" i="1"/>
  <c r="U4094" i="1"/>
  <c r="U4108" i="1"/>
  <c r="T3" i="1"/>
  <c r="U3" i="1" s="1"/>
  <c r="T4" i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T2431" i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T3295" i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<sst xmlns="http://schemas.openxmlformats.org/spreadsheetml/2006/main" count="32999" uniqueCount="8400">
  <si>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</si>
  <si>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</si>
  <si>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</si>
  <si>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</si>
  <si>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</si>
  <si>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</si>
  <si>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</si>
  <si>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</si>
  <si>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</si>
  <si>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</si>
  <si>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</si>
  <si>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</si>
  <si>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</si>
  <si>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</si>
  <si>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</si>
  <si>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</si>
  <si>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</si>
  <si>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</si>
  <si>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</si>
  <si>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</si>
  <si>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</si>
  <si>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</si>
  <si>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</si>
  <si>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</si>
  <si>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</si>
  <si>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</si>
  <si>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</si>
  <si>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</si>
  <si>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</si>
  <si>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</si>
  <si>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</si>
  <si>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</si>
  <si>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</si>
  <si>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</si>
  <si>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</si>
  <si>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</si>
  <si>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</si>
  <si>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</si>
  <si>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</si>
  <si>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</si>
  <si>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</si>
  <si>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</si>
  <si>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</si>
  <si>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</si>
  <si>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</si>
  <si>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</si>
  <si>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</si>
  <si>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</si>
  <si>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</si>
  <si>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</si>
  <si>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</si>
  <si>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</si>
  <si>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</si>
  <si>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</si>
  <si>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</si>
  <si>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</si>
  <si>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</si>
  <si>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</si>
  <si>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</si>
  <si>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</si>
  <si>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</si>
  <si>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</si>
  <si>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</si>
  <si>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</si>
  <si>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</si>
  <si>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</si>
  <si>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</si>
  <si>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</si>
  <si>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</si>
  <si>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</si>
  <si>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</si>
  <si>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</si>
  <si>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</si>
  <si>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</si>
  <si>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</si>
  <si>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</si>
  <si>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</si>
  <si>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</si>
  <si>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</si>
  <si>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</si>
  <si>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</si>
  <si>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</si>
  <si>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</si>
  <si>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</si>
  <si>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</si>
  <si>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</si>
  <si>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</si>
  <si>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</si>
  <si>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</si>
  <si>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</si>
  <si>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</si>
  <si>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</si>
  <si>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</si>
  <si>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</si>
  <si>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</si>
  <si>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</si>
  <si>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</si>
  <si>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</si>
  <si>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</si>
  <si>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</si>
  <si>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</si>
  <si>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</si>
  <si>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</si>
  <si>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</si>
  <si>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</si>
  <si>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</si>
  <si>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</si>
  <si>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</si>
  <si>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</si>
  <si>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</si>
  <si>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</si>
  <si>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</si>
  <si>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</si>
  <si>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</si>
  <si>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</si>
  <si>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</si>
  <si>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</si>
  <si>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</si>
  <si>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</si>
  <si>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</si>
  <si>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</si>
  <si>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</si>
  <si>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</si>
  <si>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</si>
  <si>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</si>
  <si>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</si>
  <si>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</si>
  <si>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</si>
  <si>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</si>
  <si>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</si>
  <si>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</si>
  <si>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</si>
  <si>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</si>
  <si>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</si>
  <si>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</si>
  <si>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</si>
  <si>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</si>
  <si>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</si>
  <si>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</si>
  <si>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</si>
  <si>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</si>
  <si>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</si>
  <si>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</si>
  <si>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</si>
  <si>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</si>
  <si>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</si>
  <si>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</si>
  <si>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</si>
  <si>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</si>
  <si>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</si>
  <si>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</si>
  <si>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</si>
  <si>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</si>
  <si>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</si>
  <si>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</si>
  <si>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</si>
  <si>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</si>
  <si>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</si>
  <si>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</si>
  <si>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</si>
  <si>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</si>
  <si>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</si>
  <si>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</si>
  <si>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</si>
  <si>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</si>
  <si>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</si>
  <si>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</si>
  <si>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</si>
  <si>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</si>
  <si>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</si>
  <si>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</si>
  <si>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</si>
  <si>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</si>
  <si>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</si>
  <si>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</si>
  <si>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</si>
  <si>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</si>
  <si>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</si>
  <si>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</si>
  <si>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</si>
  <si>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</si>
  <si>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</si>
  <si>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</si>
  <si>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</si>
  <si>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</si>
  <si>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</si>
  <si>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</si>
  <si>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</si>
  <si>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</si>
  <si>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</si>
  <si>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</si>
  <si>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</si>
  <si>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</si>
  <si>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</si>
  <si>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</si>
  <si>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</si>
  <si>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</si>
  <si>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</si>
  <si>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</si>
  <si>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</si>
  <si>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</si>
  <si>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</si>
  <si>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</si>
  <si>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</si>
  <si>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</si>
  <si>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</si>
  <si>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</si>
  <si>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</si>
  <si>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</si>
  <si>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</si>
  <si>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</si>
  <si>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</si>
  <si>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</si>
  <si>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</si>
  <si>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</si>
  <si>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</si>
  <si>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</si>
  <si>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</si>
  <si>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</si>
  <si>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</si>
  <si>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</si>
  <si>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</si>
  <si>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</si>
  <si>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</si>
  <si>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</si>
  <si>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</si>
  <si>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</si>
  <si>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</si>
  <si>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</si>
  <si>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</si>
  <si>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</si>
  <si>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</si>
  <si>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</si>
  <si>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</si>
  <si>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</si>
  <si>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</si>
  <si>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</si>
  <si>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</si>
  <si>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</si>
  <si>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</si>
  <si>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</si>
  <si>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</si>
  <si>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</si>
  <si>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</si>
  <si>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</si>
  <si>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</si>
  <si>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</si>
  <si>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</si>
  <si>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</si>
  <si>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</si>
  <si>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</si>
  <si>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</si>
  <si>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</si>
  <si>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</si>
  <si>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</si>
  <si>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</si>
  <si>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</si>
  <si>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</si>
  <si>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</si>
  <si>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</si>
  <si>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</si>
  <si>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</si>
  <si>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</si>
  <si>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</si>
  <si>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</si>
  <si>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</si>
  <si>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</si>
  <si>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</si>
  <si>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</si>
  <si>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</si>
  <si>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</si>
  <si>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</si>
  <si>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</si>
  <si>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</si>
  <si>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</si>
  <si>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</si>
  <si>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</si>
  <si>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</si>
  <si>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</si>
  <si>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</si>
  <si>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</si>
  <si>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</si>
  <si>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</si>
  <si>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</si>
  <si>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</si>
  <si>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</si>
  <si>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</si>
  <si>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</si>
  <si>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</si>
  <si>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</si>
  <si>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</si>
  <si>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</si>
  <si>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</si>
  <si>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</si>
  <si>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</si>
  <si>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</si>
  <si>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</si>
  <si>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</si>
  <si>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</si>
  <si>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</si>
  <si>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</si>
  <si>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</si>
  <si>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</si>
  <si>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</si>
  <si>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</si>
  <si>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</si>
  <si>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</si>
  <si>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</si>
  <si>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</si>
  <si>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</si>
  <si>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</si>
  <si>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</si>
  <si>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</si>
  <si>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</si>
  <si>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</si>
  <si>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</si>
  <si>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</si>
  <si>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</si>
  <si>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</si>
  <si>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</si>
  <si>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</si>
  <si>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</si>
  <si>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</si>
  <si>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</si>
  <si>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</si>
  <si>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</si>
  <si>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</si>
  <si>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</si>
  <si>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</si>
  <si>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</si>
  <si>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</si>
  <si>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</si>
  <si>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</si>
  <si>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</si>
  <si>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</si>
  <si>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</si>
  <si>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</si>
  <si>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</si>
  <si>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</si>
  <si>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</si>
  <si>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</si>
  <si>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</si>
  <si>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</si>
  <si>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</si>
  <si>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</si>
  <si>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</si>
  <si>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</si>
  <si>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</si>
  <si>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</si>
  <si>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</si>
  <si>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</si>
  <si>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</si>
  <si>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</si>
  <si>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</si>
  <si>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</si>
  <si>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</si>
  <si>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</si>
  <si>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</si>
  <si>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</si>
  <si>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</si>
  <si>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</si>
  <si>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</si>
  <si>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</si>
  <si>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</si>
  <si>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</si>
  <si>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</si>
  <si>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</si>
  <si>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</si>
  <si>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</si>
  <si>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</si>
  <si>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</si>
  <si>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</si>
  <si>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</si>
  <si>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</si>
  <si>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</si>
  <si>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</si>
  <si>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</si>
  <si>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</si>
  <si>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</si>
  <si>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</si>
  <si>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</si>
  <si>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</si>
  <si>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</si>
  <si>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</si>
  <si>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</si>
  <si>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</si>
  <si>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</si>
  <si>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</si>
  <si>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</si>
  <si>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</si>
  <si>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</si>
  <si>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</si>
  <si>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</si>
  <si>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</si>
  <si>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</si>
  <si>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</si>
  <si>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</si>
  <si>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</si>
  <si>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</si>
  <si>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</si>
  <si>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</si>
  <si>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</si>
  <si>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</si>
  <si>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</si>
  <si>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</si>
  <si>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</si>
  <si>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</si>
  <si>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</si>
  <si>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</si>
  <si>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</si>
  <si>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</si>
  <si>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</si>
  <si>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</si>
  <si>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</si>
  <si>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</si>
  <si>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</si>
  <si>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</si>
  <si>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</si>
  <si>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</si>
  <si>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</si>
  <si>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</si>
  <si>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</si>
  <si>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</si>
  <si>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</si>
  <si>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</si>
  <si>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</si>
  <si>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</si>
  <si>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</si>
  <si>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</si>
  <si>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</si>
  <si>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</si>
  <si>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</si>
  <si>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</si>
  <si>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</si>
  <si>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</si>
  <si>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</si>
  <si>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</si>
  <si>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</si>
  <si>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</si>
  <si>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</si>
  <si>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</si>
  <si>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</si>
  <si>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</si>
  <si>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</si>
  <si>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</si>
  <si>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</si>
  <si>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</si>
  <si>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</si>
  <si>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</si>
  <si>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</si>
  <si>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</si>
  <si>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</si>
  <si>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</si>
  <si>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</si>
  <si>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</si>
  <si>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</si>
  <si>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</si>
  <si>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</si>
  <si>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</si>
  <si>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</si>
  <si>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</si>
  <si>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</si>
  <si>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</si>
  <si>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</si>
  <si>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</si>
  <si>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</si>
  <si>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</si>
  <si>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</si>
  <si>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</si>
  <si>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</si>
  <si>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</si>
  <si>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</si>
  <si>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</si>
  <si>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</si>
  <si>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</si>
  <si>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</si>
  <si>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</si>
  <si>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</si>
  <si>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</si>
  <si>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</si>
  <si>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</si>
  <si>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</si>
  <si>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</si>
  <si>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</si>
  <si>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</si>
  <si>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</si>
  <si>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</si>
  <si>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</si>
  <si>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</si>
  <si>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</si>
  <si>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</si>
  <si>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</si>
  <si>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</si>
  <si>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</si>
  <si>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</si>
  <si>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</si>
  <si>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</si>
  <si>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</si>
  <si>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</si>
  <si>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</si>
  <si>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</si>
  <si>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</si>
  <si>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</si>
  <si>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</si>
  <si>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</si>
  <si>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</si>
  <si>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</si>
  <si>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</si>
  <si>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</si>
  <si>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</si>
  <si>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</si>
  <si>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</si>
  <si>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</si>
  <si>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</si>
  <si>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</si>
  <si>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</si>
  <si>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</si>
  <si>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</si>
  <si>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</si>
  <si>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</si>
  <si>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</si>
  <si>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</si>
  <si>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</si>
  <si>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</si>
  <si>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</si>
  <si>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</si>
  <si>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</si>
  <si>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</si>
  <si>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</si>
  <si>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</si>
  <si>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</si>
  <si>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</si>
  <si>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</si>
  <si>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</si>
  <si>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</si>
  <si>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</si>
  <si>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</si>
  <si>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</si>
  <si>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</si>
  <si>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</si>
  <si>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</si>
  <si>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</si>
  <si>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</si>
  <si>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</si>
  <si>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</si>
  <si>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</si>
  <si>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</si>
  <si>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</si>
  <si>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</si>
  <si>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</si>
  <si>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</si>
  <si>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</si>
  <si>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</si>
  <si>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</si>
  <si>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</si>
  <si>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</si>
  <si>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</si>
  <si>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</si>
  <si>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</si>
  <si>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</si>
  <si>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</si>
  <si>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</si>
  <si>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</si>
  <si>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</si>
  <si>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</si>
  <si>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</si>
  <si>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</si>
  <si>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</si>
  <si>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</si>
  <si>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</si>
  <si>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</si>
  <si>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</si>
  <si>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</si>
  <si>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</si>
  <si>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</si>
  <si>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</si>
  <si>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</si>
  <si>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</si>
  <si>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</si>
  <si>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</si>
  <si>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</si>
  <si>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</si>
  <si>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</si>
  <si>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</si>
  <si>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</si>
  <si>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</si>
  <si>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</si>
  <si>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</si>
  <si>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</si>
  <si>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</si>
  <si>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</si>
  <si>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</si>
  <si>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</si>
  <si>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</si>
  <si>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</si>
  <si>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</si>
  <si>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</si>
  <si>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</si>
  <si>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</si>
  <si>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</si>
  <si>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</si>
  <si>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</si>
  <si>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</si>
  <si>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</si>
  <si>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</si>
  <si>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</si>
  <si>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</si>
  <si>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</si>
  <si>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</si>
  <si>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</si>
  <si>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</si>
  <si>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</si>
  <si>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</si>
  <si>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</si>
  <si>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</si>
  <si>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</si>
  <si>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</si>
  <si>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</si>
  <si>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</si>
  <si>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</si>
  <si>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</si>
  <si>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</si>
  <si>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</si>
  <si>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</si>
  <si>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</si>
  <si>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</si>
  <si>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</si>
  <si>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</si>
  <si>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</si>
  <si>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</si>
  <si>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</si>
  <si>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</si>
  <si>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</si>
  <si>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</si>
  <si>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</si>
  <si>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</si>
  <si>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</si>
  <si>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</si>
  <si>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</si>
  <si>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</si>
  <si>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</si>
  <si>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</si>
  <si>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</si>
  <si>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</si>
  <si>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</si>
  <si>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</si>
  <si>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</si>
  <si>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</si>
  <si>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</si>
  <si>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</si>
  <si>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</si>
  <si>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</si>
  <si>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</si>
  <si>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</si>
  <si>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</si>
  <si>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</si>
  <si>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</si>
  <si>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</si>
  <si>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</si>
  <si>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</si>
  <si>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</si>
  <si>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</si>
  <si>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</si>
  <si>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</si>
  <si>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</si>
  <si>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</si>
  <si>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</si>
  <si>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</si>
  <si>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</si>
  <si>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</si>
  <si>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</si>
  <si>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</si>
  <si>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</si>
  <si>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</si>
  <si>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</si>
  <si>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</si>
  <si>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</si>
  <si>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</si>
  <si>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</si>
  <si>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</si>
  <si>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</si>
  <si>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</si>
  <si>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</si>
  <si>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</si>
  <si>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</si>
  <si>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</si>
  <si>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</si>
  <si>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</si>
  <si>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</si>
  <si>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</si>
  <si>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</si>
  <si>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</si>
  <si>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</si>
  <si>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</si>
  <si>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</si>
  <si>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</si>
  <si>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</si>
  <si>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</si>
  <si>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</si>
  <si>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</si>
  <si>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</si>
  <si>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</si>
  <si>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</si>
  <si>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</si>
  <si>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</si>
  <si>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</si>
  <si>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</si>
  <si>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</si>
  <si>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</si>
  <si>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</si>
  <si>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</si>
  <si>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</si>
  <si>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</si>
  <si>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</si>
  <si>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</si>
  <si>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</si>
  <si>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</si>
  <si>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</si>
  <si>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</si>
  <si>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</si>
  <si>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</si>
  <si>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</si>
  <si>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</si>
  <si>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</si>
  <si>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</si>
  <si>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</si>
  <si>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</si>
  <si>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</si>
  <si>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</si>
  <si>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</si>
  <si>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</si>
  <si>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</si>
  <si>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</si>
  <si>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</si>
  <si>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</si>
  <si>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</si>
  <si>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</si>
  <si>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</si>
  <si>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</si>
  <si>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</si>
  <si>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</si>
  <si>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</si>
  <si>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</si>
  <si>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</si>
  <si>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</si>
  <si>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</si>
  <si>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</si>
  <si>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</si>
  <si>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</si>
  <si>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</si>
  <si>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</si>
  <si>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</si>
  <si>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</si>
  <si>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</si>
  <si>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</si>
  <si>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</si>
  <si>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</si>
  <si>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</si>
  <si>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</si>
  <si>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</si>
  <si>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</si>
  <si>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</si>
  <si>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</si>
  <si>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</si>
  <si>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</si>
  <si>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</si>
  <si>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</si>
  <si>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</si>
  <si>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</si>
  <si>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</si>
  <si>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</si>
  <si>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</si>
  <si>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</si>
  <si>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</si>
  <si>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</si>
  <si>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</si>
  <si>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</si>
  <si>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</si>
  <si>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</si>
  <si>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</si>
  <si>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</si>
  <si>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</si>
  <si>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</si>
  <si>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</si>
  <si>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</si>
  <si>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</si>
  <si>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</si>
  <si>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</si>
  <si>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</si>
  <si>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</si>
  <si>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</si>
  <si>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</si>
  <si>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</si>
  <si>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</si>
  <si>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</si>
  <si>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</si>
  <si>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</si>
  <si>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</si>
  <si>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</si>
  <si>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</si>
  <si>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</si>
  <si>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</si>
  <si>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</si>
  <si>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</si>
  <si>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</si>
  <si>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</si>
  <si>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</si>
  <si>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</si>
  <si>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</si>
  <si>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</si>
  <si>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</si>
  <si>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</si>
  <si>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</si>
  <si>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</si>
  <si>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</si>
  <si>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</si>
  <si>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</si>
  <si>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</si>
  <si>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</si>
  <si>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</si>
  <si>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</si>
  <si>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</si>
  <si>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</si>
  <si>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</si>
  <si>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</si>
  <si>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</si>
  <si>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</si>
  <si>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</si>
  <si>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</si>
  <si>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</si>
  <si>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</si>
  <si>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</si>
  <si>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</si>
  <si>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</si>
  <si>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</si>
  <si>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</si>
  <si>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</si>
  <si>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</si>
  <si>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</si>
  <si>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</si>
  <si>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</si>
  <si>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</si>
  <si>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</si>
  <si>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</si>
  <si>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</si>
  <si>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</si>
  <si>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</si>
  <si>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</si>
  <si>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</si>
  <si>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</si>
  <si>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</si>
  <si>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</si>
  <si>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</si>
  <si>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</si>
  <si>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</si>
  <si>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</si>
  <si>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</si>
  <si>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</si>
  <si>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</si>
  <si>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</si>
  <si>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</si>
  <si>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</si>
  <si>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</si>
  <si>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</si>
  <si>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</si>
  <si>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</si>
  <si>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</si>
  <si>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</si>
  <si>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</si>
  <si>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</si>
  <si>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</si>
  <si>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</si>
  <si>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</si>
  <si>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</si>
  <si>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</si>
  <si>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</si>
  <si>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</si>
  <si>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</si>
  <si>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</si>
  <si>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</si>
  <si>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</si>
  <si>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</si>
  <si>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</si>
  <si>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</si>
  <si>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</si>
  <si>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</si>
  <si>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</si>
  <si>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</si>
  <si>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</si>
  <si>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</si>
  <si>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</si>
  <si>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</si>
  <si>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</si>
  <si>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</si>
  <si>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</si>
  <si>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</si>
  <si>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</si>
  <si>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</si>
  <si>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</si>
  <si>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</si>
  <si>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</si>
  <si>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</si>
  <si>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</si>
  <si>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</si>
  <si>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</si>
  <si>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</si>
  <si>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</si>
  <si>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</si>
  <si>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</si>
  <si>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</si>
  <si>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</si>
  <si>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</si>
  <si>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</si>
  <si>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</si>
  <si>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</si>
  <si>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</si>
  <si>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</si>
  <si>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</si>
  <si>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</si>
  <si>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</si>
  <si>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</si>
  <si>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</si>
  <si>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</si>
  <si>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</si>
  <si>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</si>
  <si>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</si>
  <si>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</si>
  <si>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</si>
  <si>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</si>
  <si>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</si>
  <si>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</si>
  <si>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</si>
  <si>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</si>
  <si>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</si>
  <si>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</si>
  <si>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</si>
  <si>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</si>
  <si>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</si>
  <si>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</si>
  <si>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</si>
  <si>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</si>
  <si>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</si>
  <si>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</si>
  <si>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</si>
  <si>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</si>
  <si>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</si>
  <si>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</si>
  <si>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</si>
  <si>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</si>
  <si>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</si>
  <si>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</si>
  <si>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</si>
  <si>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</si>
  <si>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</si>
  <si>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</si>
  <si>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</si>
  <si>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</si>
  <si>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</si>
  <si>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</si>
  <si>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</si>
  <si>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</si>
  <si>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</si>
  <si>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</si>
  <si>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</si>
  <si>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</si>
  <si>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</si>
  <si>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</si>
  <si>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</si>
  <si>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</si>
  <si>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</si>
  <si>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</si>
  <si>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</si>
  <si>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</si>
  <si>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</si>
  <si>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</si>
  <si>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</si>
  <si>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</si>
  <si>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</si>
  <si>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</si>
  <si>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</si>
  <si>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</si>
  <si>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</si>
  <si>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</si>
  <si>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</si>
  <si>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</si>
  <si>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</si>
  <si>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</si>
  <si>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</si>
  <si>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</si>
  <si>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</si>
  <si>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</si>
  <si>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</si>
  <si>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</si>
  <si>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</si>
  <si>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</si>
  <si>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</si>
  <si>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</si>
  <si>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</si>
  <si>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</si>
  <si>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</si>
  <si>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</si>
  <si>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</si>
  <si>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</si>
  <si>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</si>
  <si>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</si>
  <si>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</si>
  <si>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</si>
  <si>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</si>
  <si>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</si>
  <si>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</si>
  <si>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</si>
  <si>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</si>
  <si>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</si>
  <si>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</si>
  <si>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</si>
  <si>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</si>
  <si>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</si>
  <si>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</si>
  <si>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</si>
  <si>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</si>
  <si>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</si>
  <si>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</si>
  <si>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</si>
  <si>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</si>
  <si>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</si>
  <si>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</si>
  <si>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</si>
  <si>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</si>
  <si>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</si>
  <si>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</si>
  <si>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</si>
  <si>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</si>
  <si>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</si>
  <si>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</si>
  <si>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</si>
  <si>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</si>
  <si>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</si>
  <si>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</si>
  <si>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</si>
  <si>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</si>
  <si>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</si>
  <si>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</si>
  <si>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</si>
  <si>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</si>
  <si>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</si>
  <si>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</si>
  <si>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</si>
  <si>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</si>
  <si>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</si>
  <si>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</si>
  <si>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</si>
  <si>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</si>
  <si>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</si>
  <si>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</si>
  <si>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</si>
  <si>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</si>
  <si>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</si>
  <si>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</si>
  <si>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</si>
  <si>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</si>
  <si>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</si>
  <si>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</si>
  <si>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</si>
  <si>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</si>
  <si>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</si>
  <si>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</si>
  <si>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</si>
  <si>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</si>
  <si>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</si>
  <si>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</si>
  <si>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</si>
  <si>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</si>
  <si>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</si>
  <si>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</si>
  <si>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</si>
  <si>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</si>
  <si>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</si>
  <si>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</si>
  <si>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</si>
  <si>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</si>
  <si>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</si>
  <si>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</si>
  <si>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</si>
  <si>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</si>
  <si>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</si>
  <si>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</si>
  <si>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</si>
  <si>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</si>
  <si>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</si>
  <si>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</si>
  <si>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</si>
  <si>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</si>
  <si>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</si>
  <si>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</si>
  <si>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</si>
  <si>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</si>
  <si>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</si>
  <si>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</si>
  <si>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</si>
  <si>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</si>
  <si>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</si>
  <si>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</si>
  <si>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</si>
  <si>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</si>
  <si>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</si>
  <si>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</si>
  <si>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</si>
  <si>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</si>
  <si>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</si>
  <si>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</si>
  <si>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</si>
  <si>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</si>
  <si>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</si>
  <si>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</si>
  <si>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</si>
  <si>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</si>
  <si>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</si>
  <si>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</si>
  <si>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</si>
  <si>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</si>
  <si>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</si>
  <si>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</si>
  <si>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</si>
  <si>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</si>
  <si>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</si>
  <si>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</si>
  <si>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</si>
  <si>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</si>
  <si>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</si>
  <si>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</si>
  <si>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</si>
  <si>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</si>
  <si>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</si>
  <si>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</si>
  <si>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</si>
  <si>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</si>
  <si>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</si>
  <si>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</si>
  <si>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</si>
  <si>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</si>
  <si>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</si>
  <si>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</si>
  <si>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</si>
  <si>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</si>
  <si>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</si>
  <si>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</si>
  <si>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</si>
  <si>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</si>
  <si>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</si>
  <si>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</si>
  <si>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</si>
  <si>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</si>
  <si>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</si>
  <si>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</si>
  <si>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</si>
  <si>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</si>
  <si>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</si>
  <si>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</si>
  <si>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</si>
  <si>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</si>
  <si>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</si>
  <si>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</si>
  <si>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</si>
  <si>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</si>
  <si>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</si>
  <si>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</si>
  <si>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</si>
  <si>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</si>
  <si>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</si>
  <si>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</si>
  <si>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</si>
  <si>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</si>
  <si>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</si>
  <si>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</si>
  <si>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</si>
  <si>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</si>
  <si>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</si>
  <si>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</si>
  <si>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</si>
  <si>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</si>
  <si>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</si>
  <si>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</si>
  <si>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</si>
  <si>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</si>
  <si>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</si>
  <si>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</si>
  <si>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</si>
  <si>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</si>
  <si>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</si>
  <si>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</si>
  <si>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</si>
  <si>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</si>
  <si>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</si>
  <si>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</si>
  <si>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</si>
  <si>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</si>
  <si>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</si>
  <si>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</si>
  <si>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</si>
  <si>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</si>
  <si>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</si>
  <si>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</si>
  <si>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</si>
  <si>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</si>
  <si>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</si>
  <si>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</si>
  <si>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</si>
  <si>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</si>
  <si>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</si>
  <si>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</si>
  <si>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</si>
  <si>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</si>
  <si>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</si>
  <si>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</si>
  <si>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</si>
  <si>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</si>
  <si>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</si>
  <si>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</si>
  <si>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</si>
  <si>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</si>
  <si>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</si>
  <si>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</si>
  <si>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</si>
  <si>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</si>
  <si>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</si>
  <si>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</si>
  <si>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</si>
  <si>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</si>
  <si>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</si>
  <si>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</si>
  <si>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</si>
  <si>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</si>
  <si>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</si>
  <si>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</si>
  <si>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</si>
  <si>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</si>
  <si>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</si>
  <si>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</si>
  <si>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</si>
  <si>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</si>
  <si>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</si>
  <si>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</si>
  <si>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</si>
  <si>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</si>
  <si>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</si>
  <si>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</si>
  <si>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</si>
  <si>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</si>
  <si>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</si>
  <si>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</si>
  <si>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</si>
  <si>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</si>
  <si>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</si>
  <si>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</si>
  <si>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</si>
  <si>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</si>
  <si>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</si>
  <si>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</si>
  <si>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</si>
  <si>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</si>
  <si>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</si>
  <si>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</si>
  <si>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</si>
  <si>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</si>
  <si>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</si>
  <si>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</si>
  <si>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</si>
  <si>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</si>
  <si>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</si>
  <si>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</si>
  <si>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</si>
  <si>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</si>
  <si>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</si>
  <si>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</si>
  <si>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</si>
  <si>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</si>
  <si>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</si>
  <si>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</si>
  <si>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</si>
  <si>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</si>
  <si>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</si>
  <si>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</si>
  <si>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</si>
  <si>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</si>
  <si>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</si>
  <si>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</si>
  <si>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</si>
  <si>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</si>
  <si>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</si>
  <si>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</si>
  <si>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</si>
  <si>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</si>
  <si>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</si>
  <si>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</si>
  <si>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</si>
  <si>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</si>
  <si>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</si>
  <si>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</si>
  <si>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</si>
  <si>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</si>
  <si>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</si>
  <si>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</si>
  <si>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</si>
  <si>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</si>
  <si>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</si>
  <si>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</si>
  <si>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</si>
  <si>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</si>
  <si>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</si>
  <si>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</si>
  <si>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</si>
  <si>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</si>
  <si>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</si>
  <si>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</si>
  <si>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</si>
  <si>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</si>
  <si>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</si>
  <si>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</si>
  <si>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</si>
  <si>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</si>
  <si>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</si>
  <si>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</si>
  <si>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</si>
  <si>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</si>
  <si>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</si>
  <si>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</si>
  <si>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</si>
  <si>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</si>
  <si>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</si>
  <si>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</si>
  <si>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</si>
  <si>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</si>
  <si>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</si>
  <si>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</si>
  <si>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</si>
  <si>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</si>
  <si>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</si>
  <si>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</si>
  <si>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</si>
  <si>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</si>
  <si>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</si>
  <si>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</si>
  <si>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</si>
  <si>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</si>
  <si>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</si>
  <si>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</si>
  <si>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</si>
  <si>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</si>
  <si>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</si>
  <si>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</si>
  <si>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</si>
  <si>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</si>
  <si>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</si>
  <si>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</si>
  <si>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</si>
  <si>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</si>
  <si>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</si>
  <si>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</si>
  <si>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</si>
  <si>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</si>
  <si>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</si>
  <si>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</si>
  <si>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</si>
  <si>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</si>
  <si>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</si>
  <si>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</si>
  <si>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</si>
  <si>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</si>
  <si>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</si>
  <si>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</si>
  <si>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</si>
  <si>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</si>
  <si>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</si>
  <si>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</si>
  <si>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</si>
  <si>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</si>
  <si>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</si>
  <si>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</si>
  <si>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</si>
  <si>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</si>
  <si>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</si>
  <si>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</si>
  <si>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</si>
  <si>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</si>
  <si>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</si>
  <si>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</si>
  <si>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</si>
  <si>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</si>
  <si>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</si>
  <si>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</si>
  <si>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</si>
  <si>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</si>
  <si>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</si>
  <si>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</si>
  <si>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</si>
  <si>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</si>
  <si>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</si>
  <si>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</si>
  <si>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</si>
  <si>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</si>
  <si>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</si>
  <si>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</si>
  <si>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</si>
  <si>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</si>
  <si>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</si>
  <si>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</si>
  <si>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</si>
  <si>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</si>
  <si>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</si>
  <si>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</si>
  <si>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</si>
  <si>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</si>
  <si>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</si>
  <si>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</si>
  <si>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</si>
  <si>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</si>
  <si>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</si>
  <si>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</si>
  <si>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</si>
  <si>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</si>
  <si>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</si>
  <si>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</si>
  <si>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</si>
  <si>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</si>
  <si>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</si>
  <si>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</si>
  <si>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</si>
  <si>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</si>
  <si>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</si>
  <si>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</si>
  <si>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</si>
  <si>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</si>
  <si>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</si>
  <si>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</si>
  <si>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</si>
  <si>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</si>
  <si>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</si>
  <si>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</si>
  <si>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</si>
  <si>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</si>
  <si>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</si>
  <si>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</si>
  <si>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</si>
  <si>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</si>
  <si>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</si>
  <si>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</si>
  <si>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</si>
  <si>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</si>
  <si>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</si>
  <si>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</si>
  <si>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</si>
  <si>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</si>
  <si>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</si>
  <si>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</si>
  <si>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</si>
  <si>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</si>
  <si>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</si>
  <si>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</si>
  <si>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</si>
  <si>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</si>
  <si>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</si>
  <si>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</si>
  <si>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</si>
  <si>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</si>
  <si>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</si>
  <si>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</si>
  <si>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</si>
  <si>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</si>
  <si>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</si>
  <si>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</si>
  <si>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</si>
  <si>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</si>
  <si>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</si>
  <si>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</si>
  <si>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</si>
  <si>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</si>
  <si>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</si>
  <si>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</si>
  <si>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</si>
  <si>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</si>
  <si>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</si>
  <si>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</si>
  <si>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</si>
  <si>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</si>
  <si>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</si>
  <si>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</si>
  <si>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</si>
  <si>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</si>
  <si>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</si>
  <si>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</si>
  <si>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</si>
  <si>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</si>
  <si>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</si>
  <si>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</si>
  <si>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</si>
  <si>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</si>
  <si>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</si>
  <si>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</si>
  <si>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</si>
  <si>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</si>
  <si>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</si>
  <si>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</si>
  <si>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</si>
  <si>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</si>
  <si>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</si>
  <si>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</si>
  <si>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</si>
  <si>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</si>
  <si>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</si>
  <si>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</si>
  <si>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</si>
  <si>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</si>
  <si>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</si>
  <si>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</si>
  <si>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</si>
  <si>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</si>
  <si>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</si>
  <si>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</si>
  <si>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</si>
  <si>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</si>
  <si>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</si>
  <si>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</si>
  <si>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</si>
  <si>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</si>
  <si>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</si>
  <si>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</si>
  <si>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</si>
  <si>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</si>
  <si>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</si>
  <si>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</si>
  <si>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</si>
  <si>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</si>
  <si>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</si>
  <si>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</si>
  <si>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</si>
  <si>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</si>
  <si>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</si>
  <si>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</si>
  <si>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</si>
  <si>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</si>
  <si>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</si>
  <si>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</si>
  <si>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</si>
  <si>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</si>
  <si>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</si>
  <si>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</si>
  <si>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</si>
  <si>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</si>
  <si>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</si>
  <si>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</si>
  <si>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</si>
  <si>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</si>
  <si>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</si>
  <si>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</si>
  <si>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</si>
  <si>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</si>
  <si>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</si>
  <si>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</si>
  <si>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</si>
  <si>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</si>
  <si>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</si>
  <si>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</si>
  <si>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</si>
  <si>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</si>
  <si>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</si>
  <si>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</si>
  <si>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</si>
  <si>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</si>
  <si>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</si>
  <si>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</si>
  <si>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</si>
  <si>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</si>
  <si>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</si>
  <si>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</si>
  <si>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</si>
  <si>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</si>
  <si>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</si>
  <si>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</si>
  <si>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</si>
  <si>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</si>
  <si>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</si>
  <si>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</si>
  <si>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</si>
  <si>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</si>
  <si>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</si>
  <si>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</si>
  <si>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</si>
  <si>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</si>
  <si>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</si>
  <si>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</si>
  <si>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</si>
  <si>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</si>
  <si>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</si>
  <si>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</si>
  <si>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</si>
  <si>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</si>
  <si>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</si>
  <si>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</si>
  <si>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</si>
  <si>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</si>
  <si>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</si>
  <si>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</si>
  <si>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</si>
  <si>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</si>
  <si>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</si>
  <si>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</si>
  <si>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</si>
  <si>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</si>
  <si>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</si>
  <si>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</si>
  <si>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</si>
  <si>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</si>
  <si>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</si>
  <si>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</si>
  <si>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</si>
  <si>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</si>
  <si>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</si>
  <si>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</si>
  <si>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</si>
  <si>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</si>
  <si>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</si>
  <si>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</si>
  <si>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</si>
  <si>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</si>
  <si>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</si>
  <si>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</si>
  <si>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</si>
  <si>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</si>
  <si>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</si>
  <si>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</si>
  <si>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</si>
  <si>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</si>
  <si>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</si>
  <si>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</si>
  <si>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</si>
  <si>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</si>
  <si>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</si>
  <si>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</si>
  <si>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</si>
  <si>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</si>
  <si>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</si>
  <si>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</si>
  <si>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</si>
  <si>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</si>
  <si>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</si>
  <si>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</si>
  <si>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</si>
  <si>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</si>
  <si>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</si>
  <si>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</si>
  <si>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</si>
  <si>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</si>
  <si>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</si>
  <si>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</si>
  <si>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</si>
  <si>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</si>
  <si>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</si>
  <si>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</si>
  <si>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</si>
  <si>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</si>
  <si>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</si>
  <si>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</si>
  <si>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</si>
  <si>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</si>
  <si>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</si>
  <si>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</si>
  <si>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</si>
  <si>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</si>
  <si>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</si>
  <si>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</si>
  <si>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</si>
  <si>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</si>
  <si>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</si>
  <si>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</si>
  <si>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</si>
  <si>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</si>
  <si>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</si>
  <si>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</si>
  <si>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</si>
  <si>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</si>
  <si>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</si>
  <si>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</si>
  <si>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</si>
  <si>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</si>
  <si>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</si>
  <si>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</si>
  <si>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</si>
  <si>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</si>
  <si>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</si>
  <si>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</si>
  <si>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</si>
  <si>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</si>
  <si>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</si>
  <si>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</si>
  <si>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</si>
  <si>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</si>
  <si>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</si>
  <si>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</si>
  <si>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</si>
  <si>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</si>
  <si>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</si>
  <si>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</si>
  <si>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</si>
  <si>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</si>
  <si>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</si>
  <si>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</si>
  <si>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</si>
  <si>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</si>
  <si>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</si>
  <si>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</si>
  <si>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</si>
  <si>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</si>
  <si>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</si>
  <si>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</si>
  <si>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</si>
  <si>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</si>
  <si>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</si>
  <si>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</si>
  <si>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</si>
  <si>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</si>
  <si>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</si>
  <si>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</si>
  <si>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</si>
  <si>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</si>
  <si>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</si>
  <si>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</si>
  <si>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</si>
  <si>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</si>
  <si>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</si>
  <si>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</si>
  <si>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</si>
  <si>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</si>
  <si>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</si>
  <si>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</si>
  <si>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</si>
  <si>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</si>
  <si>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</si>
  <si>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</si>
  <si>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</si>
  <si>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</si>
  <si>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</si>
  <si>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</si>
  <si>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</si>
  <si>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</si>
  <si>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</si>
  <si>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</si>
  <si>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</si>
  <si>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</si>
  <si>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</si>
  <si>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</si>
  <si>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</si>
  <si>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</si>
  <si>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</si>
  <si>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</si>
  <si>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</si>
  <si>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</si>
  <si>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</si>
  <si>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</si>
  <si>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</si>
  <si>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</si>
  <si>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</si>
  <si>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</si>
  <si>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</si>
  <si>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</si>
  <si>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</si>
  <si>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</si>
  <si>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</si>
  <si>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</si>
  <si>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</si>
  <si>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</si>
  <si>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</si>
  <si>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</si>
  <si>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</si>
  <si>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</si>
  <si>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</si>
  <si>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</si>
  <si>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</si>
  <si>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</si>
  <si>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</si>
  <si>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</si>
  <si>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</si>
  <si>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</si>
  <si>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</si>
  <si>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</si>
  <si>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</si>
  <si>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</si>
  <si>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</si>
  <si>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</si>
  <si>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</si>
  <si>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</si>
  <si>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</si>
  <si>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</si>
  <si>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</si>
  <si>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</si>
  <si>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</si>
  <si>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</si>
  <si>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</si>
  <si>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</si>
  <si>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</si>
  <si>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</si>
  <si>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</si>
  <si>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</si>
  <si>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</si>
  <si>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</si>
  <si>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</si>
  <si>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</si>
  <si>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</si>
  <si>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</si>
  <si>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</si>
  <si>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</si>
  <si>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</si>
  <si>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</si>
  <si>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</si>
  <si>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</si>
  <si>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</si>
  <si>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</si>
  <si>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</si>
  <si>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</si>
  <si>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</si>
  <si>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</si>
  <si>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</si>
  <si>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</si>
  <si>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</si>
  <si>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</si>
  <si>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</si>
  <si>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</si>
  <si>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</si>
  <si>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</si>
  <si>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</si>
  <si>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</si>
  <si>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</si>
  <si>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</si>
  <si>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</si>
  <si>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</si>
  <si>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</si>
  <si>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</si>
  <si>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</si>
  <si>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</si>
  <si>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</si>
  <si>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</si>
  <si>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</si>
  <si>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</si>
  <si>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</si>
  <si>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</si>
  <si>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</si>
  <si>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</si>
  <si>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</si>
  <si>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</si>
  <si>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</si>
  <si>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</si>
  <si>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</si>
  <si>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</si>
  <si>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</si>
  <si>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</si>
  <si>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</si>
  <si>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</si>
  <si>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</si>
  <si>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</si>
  <si>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</si>
  <si>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</si>
  <si>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</si>
  <si>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</si>
  <si>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</si>
  <si>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</si>
  <si>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</si>
  <si>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</si>
  <si>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</si>
  <si>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</si>
  <si>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</si>
  <si>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</si>
  <si>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</si>
  <si>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</si>
  <si>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</si>
  <si>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</si>
  <si>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</si>
  <si>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</si>
  <si>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</si>
  <si>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</si>
  <si>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</si>
  <si>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</si>
  <si>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</si>
  <si>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</si>
  <si>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</si>
  <si>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</si>
  <si>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</si>
  <si>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</si>
  <si>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</si>
  <si>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</si>
  <si>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</si>
  <si>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</si>
  <si>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</si>
  <si>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</si>
  <si>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</si>
  <si>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</si>
  <si>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</si>
  <si>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</si>
  <si>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</si>
  <si>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</si>
  <si>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</si>
  <si>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</si>
  <si>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</si>
  <si>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</si>
  <si>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</si>
  <si>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</si>
  <si>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</si>
  <si>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</si>
  <si>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</si>
  <si>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</si>
  <si>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</si>
  <si>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</si>
  <si>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</si>
  <si>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</si>
  <si>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</si>
  <si>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</si>
  <si>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</si>
  <si>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</si>
  <si>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</si>
  <si>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</si>
  <si>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</si>
  <si>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</si>
  <si>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</si>
  <si>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</si>
  <si>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</si>
  <si>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</si>
  <si>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</si>
  <si>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</si>
  <si>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</si>
  <si>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</si>
  <si>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</si>
  <si>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</si>
  <si>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</si>
  <si>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</si>
  <si>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</si>
  <si>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</si>
  <si>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</si>
  <si>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</si>
  <si>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</si>
  <si>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</si>
  <si>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</si>
  <si>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</si>
  <si>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</si>
  <si>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</si>
  <si>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</si>
  <si>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</si>
  <si>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</si>
  <si>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</si>
  <si>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</si>
  <si>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</si>
  <si>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</si>
  <si>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</si>
  <si>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</si>
  <si>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</si>
  <si>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</si>
  <si>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</si>
  <si>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</si>
  <si>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</si>
  <si>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</si>
  <si>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</si>
  <si>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</si>
  <si>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</si>
  <si>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</si>
  <si>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</si>
  <si>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</si>
  <si>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</si>
  <si>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</si>
  <si>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</si>
  <si>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</si>
  <si>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</si>
  <si>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</si>
  <si>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</si>
  <si>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</si>
  <si>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</si>
  <si>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</si>
  <si>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</si>
  <si>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</si>
  <si>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</si>
  <si>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</si>
  <si>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</si>
  <si>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</si>
  <si>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</si>
  <si>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</si>
  <si>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</si>
  <si>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</si>
  <si>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</si>
  <si>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</si>
  <si>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</si>
  <si>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</si>
  <si>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</si>
  <si>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</si>
  <si>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</si>
  <si>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</si>
  <si>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</si>
  <si>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</si>
  <si>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</si>
  <si>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</si>
  <si>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</si>
  <si>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</si>
  <si>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</si>
  <si>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</si>
  <si>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</si>
  <si>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</si>
  <si>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</si>
  <si>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</si>
  <si>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</si>
  <si>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</si>
  <si>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</si>
  <si>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</si>
  <si>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</si>
  <si>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</si>
  <si>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</si>
  <si>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</si>
  <si>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</si>
  <si>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</si>
  <si>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</si>
  <si>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</si>
  <si>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</si>
  <si>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</si>
  <si>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</si>
  <si>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</si>
  <si>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</si>
  <si>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</si>
  <si>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</si>
  <si>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</si>
  <si>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</si>
  <si>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</si>
  <si>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</si>
  <si>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</si>
  <si>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</si>
  <si>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</si>
  <si>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</si>
  <si>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</si>
  <si>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</si>
  <si>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</si>
  <si>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</si>
  <si>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</si>
  <si>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</si>
  <si>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</si>
  <si>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</si>
  <si>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</si>
  <si>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</si>
  <si>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</si>
  <si>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</si>
  <si>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</si>
  <si>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</si>
  <si>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</si>
  <si>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</si>
  <si>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</si>
  <si>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</si>
  <si>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</si>
  <si>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</si>
  <si>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</si>
  <si>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</si>
  <si>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</si>
  <si>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</si>
  <si>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</si>
  <si>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</si>
  <si>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</si>
  <si>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</si>
  <si>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</si>
  <si>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</si>
  <si>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</si>
  <si>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</si>
  <si>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</si>
  <si>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</si>
  <si>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</si>
  <si>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</si>
  <si>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</si>
  <si>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</si>
  <si>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</si>
  <si>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</si>
  <si>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</si>
  <si>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</si>
  <si>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</si>
  <si>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</si>
  <si>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</si>
  <si>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</si>
  <si>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</si>
  <si>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</si>
  <si>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</si>
  <si>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</si>
  <si>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</si>
  <si>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</si>
  <si>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</si>
  <si>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</si>
  <si>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</si>
  <si>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</si>
  <si>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</si>
  <si>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</si>
  <si>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</si>
  <si>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</si>
  <si>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</si>
  <si>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</si>
  <si>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</si>
  <si>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</si>
  <si>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</si>
  <si>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</si>
  <si>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</si>
  <si>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</si>
  <si>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</si>
  <si>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</si>
  <si>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</si>
  <si>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</si>
  <si>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</si>
  <si>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</si>
  <si>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</si>
  <si>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</si>
  <si>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</si>
  <si>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</si>
  <si>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</si>
  <si>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</si>
  <si>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</si>
  <si>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</si>
  <si>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</si>
  <si>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</si>
  <si>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</si>
  <si>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</si>
  <si>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</si>
  <si>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</si>
  <si>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</si>
  <si>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</si>
  <si>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</si>
  <si>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</si>
  <si>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</si>
  <si>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</si>
  <si>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</si>
  <si>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</si>
  <si>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</si>
  <si>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</si>
  <si>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</si>
  <si>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</si>
  <si>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</si>
  <si>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</si>
  <si>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</si>
  <si>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</si>
  <si>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</si>
  <si>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</si>
  <si>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</si>
  <si>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</si>
  <si>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</si>
  <si>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</si>
  <si>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</si>
  <si>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</si>
  <si>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</si>
  <si>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</si>
  <si>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</si>
  <si>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</si>
  <si>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</si>
  <si>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</si>
  <si>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</si>
  <si>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</si>
  <si>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</si>
  <si>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</si>
  <si>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</si>
  <si>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</si>
  <si>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</si>
  <si>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</si>
  <si>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</si>
  <si>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</si>
  <si>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</si>
  <si>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</si>
  <si>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</si>
  <si>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</si>
  <si>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</si>
  <si>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</si>
  <si>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</si>
  <si>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</si>
  <si>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</si>
  <si>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</si>
  <si>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</si>
  <si>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</si>
  <si>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</si>
  <si>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</si>
  <si>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</si>
  <si>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</si>
  <si>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</si>
  <si>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</si>
  <si>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</si>
  <si>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</si>
  <si>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</si>
  <si>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</si>
  <si>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</si>
  <si>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</si>
  <si>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</si>
  <si>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</si>
  <si>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</si>
  <si>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</si>
  <si>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</si>
  <si>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</si>
  <si>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</si>
  <si>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</si>
  <si>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</si>
  <si>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</si>
  <si>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</si>
  <si>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</si>
  <si>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</si>
  <si>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</si>
  <si>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</si>
  <si>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</si>
  <si>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</si>
  <si>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</si>
  <si>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</si>
  <si>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</si>
  <si>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</si>
  <si>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</si>
  <si>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</si>
  <si>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</si>
  <si>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</si>
  <si>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</si>
  <si>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</si>
  <si>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</si>
  <si>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</si>
  <si>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</si>
  <si>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</si>
  <si>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</si>
  <si>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</si>
  <si>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</si>
  <si>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</si>
  <si>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</si>
  <si>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</si>
  <si>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</si>
  <si>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</si>
  <si>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</si>
  <si>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</si>
  <si>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</si>
  <si>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</si>
  <si>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</si>
  <si>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</si>
  <si>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</si>
  <si>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</si>
  <si>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</si>
  <si>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</si>
  <si>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</si>
  <si>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</si>
  <si>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</si>
  <si>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</si>
  <si>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</si>
  <si>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</si>
  <si>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</si>
  <si>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</si>
  <si>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</si>
  <si>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</si>
  <si>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</si>
  <si>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</si>
  <si>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</si>
  <si>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</si>
  <si>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</si>
  <si>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</si>
  <si>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</si>
  <si>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</si>
  <si>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</si>
  <si>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</si>
  <si>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</si>
  <si>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</si>
  <si>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</si>
  <si>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</si>
  <si>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</si>
  <si>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</si>
  <si>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</si>
  <si>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</si>
  <si>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</si>
  <si>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</si>
  <si>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</si>
  <si>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</si>
  <si>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</si>
  <si>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</si>
  <si>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</si>
  <si>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</si>
  <si>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</si>
  <si>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</si>
  <si>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</si>
  <si>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</si>
  <si>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</si>
  <si>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</si>
  <si>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</si>
  <si>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</si>
  <si>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</si>
  <si>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</si>
  <si>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</si>
  <si>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</si>
  <si>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</si>
  <si>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</si>
  <si>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</si>
  <si>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</si>
  <si>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</si>
  <si>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</si>
  <si>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</si>
  <si>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</si>
  <si>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</si>
  <si>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</si>
  <si>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</si>
  <si>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</si>
  <si>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</si>
  <si>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</si>
  <si>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</si>
  <si>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</si>
  <si>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</si>
  <si>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</si>
  <si>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</si>
  <si>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</si>
  <si>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</si>
  <si>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</si>
  <si>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</si>
  <si>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</si>
  <si>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</si>
  <si>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</si>
  <si>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</si>
  <si>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</si>
  <si>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</si>
  <si>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</si>
  <si>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</si>
  <si>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</si>
  <si>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</si>
  <si>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</si>
  <si>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</si>
  <si>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</si>
  <si>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</si>
  <si>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</si>
  <si>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</si>
  <si>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</si>
  <si>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</si>
  <si>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</si>
  <si>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</si>
  <si>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</si>
  <si>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</si>
  <si>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</si>
  <si>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</si>
  <si>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</si>
  <si>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</si>
  <si>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</si>
  <si>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</si>
  <si>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</si>
  <si>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</si>
  <si>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</si>
  <si>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</si>
  <si>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</si>
  <si>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</si>
  <si>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</si>
  <si>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</si>
  <si>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</si>
  <si>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</si>
  <si>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</si>
  <si>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</si>
  <si>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</si>
  <si>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</si>
  <si>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</si>
  <si>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</si>
  <si>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</si>
  <si>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</si>
  <si>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</si>
  <si>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</si>
  <si>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</si>
  <si>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</si>
  <si>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</si>
  <si>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</si>
  <si>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</si>
  <si>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</si>
  <si>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</si>
  <si>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</si>
  <si>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</si>
  <si>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</si>
  <si>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</si>
  <si>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</si>
  <si>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</si>
  <si>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</si>
  <si>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</si>
  <si>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</si>
  <si>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</si>
  <si>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</si>
  <si>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</si>
  <si>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</si>
  <si>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</si>
  <si>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</si>
  <si>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</si>
  <si>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</si>
  <si>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</si>
  <si>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</si>
  <si>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</si>
  <si>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</si>
  <si>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</si>
  <si>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</si>
  <si>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</si>
  <si>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</si>
  <si>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</si>
  <si>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</si>
  <si>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</si>
  <si>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</si>
  <si>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</si>
  <si>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</si>
  <si>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</si>
  <si>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</si>
  <si>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</si>
  <si>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</si>
  <si>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</si>
  <si>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</si>
  <si>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</si>
  <si>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</si>
  <si>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</si>
  <si>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</si>
  <si>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</si>
  <si>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</si>
  <si>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</si>
  <si>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</si>
  <si>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</si>
  <si>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</si>
  <si>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</si>
  <si>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</si>
  <si>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</si>
  <si>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</si>
  <si>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</si>
  <si>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</si>
  <si>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</si>
  <si>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</si>
  <si>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</si>
  <si>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</si>
  <si>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</si>
  <si>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</si>
  <si>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</si>
  <si>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</si>
  <si>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</si>
  <si>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</si>
  <si>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</si>
  <si>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</si>
  <si>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</si>
  <si>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</si>
  <si>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</si>
  <si>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</si>
  <si>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</si>
  <si>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</si>
  <si>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</si>
  <si>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</si>
  <si>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</si>
  <si>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</si>
  <si>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</si>
  <si>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</si>
  <si>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</si>
  <si>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</si>
  <si>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</si>
  <si>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</si>
  <si>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</si>
  <si>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</si>
  <si>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</si>
  <si>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</si>
  <si>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</si>
  <si>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</si>
  <si>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</si>
  <si>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</si>
  <si>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</si>
  <si>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</si>
  <si>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</si>
  <si>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</si>
  <si>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</si>
  <si>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</si>
  <si>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</si>
  <si>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</si>
  <si>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</si>
  <si>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</si>
  <si>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</si>
  <si>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</si>
  <si>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</si>
  <si>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</si>
  <si>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</si>
  <si>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</si>
  <si>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</si>
  <si>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</si>
  <si>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</si>
  <si>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</si>
  <si>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</si>
  <si>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</si>
  <si>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</si>
  <si>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</si>
  <si>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</si>
  <si>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</si>
  <si>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</si>
  <si>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</si>
  <si>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</si>
  <si>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</si>
  <si>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</si>
  <si>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</si>
  <si>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</si>
  <si>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</si>
  <si>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</si>
  <si>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</si>
  <si>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</si>
  <si>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</si>
  <si>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</si>
  <si>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</si>
  <si>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</si>
  <si>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</si>
  <si>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</si>
  <si>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</si>
  <si>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</si>
  <si>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</si>
  <si>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</si>
  <si>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</si>
  <si>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</si>
  <si>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</si>
  <si>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</si>
  <si>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</si>
  <si>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</si>
  <si>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</si>
  <si>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</si>
  <si>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</si>
  <si>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</si>
  <si>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</si>
  <si>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</si>
  <si>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</si>
  <si>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</si>
  <si>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</si>
  <si>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</si>
  <si>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</si>
  <si>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</si>
  <si>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</si>
  <si>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</si>
  <si>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</si>
  <si>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</si>
  <si>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</si>
  <si>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</si>
  <si>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</si>
  <si>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</si>
  <si>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</si>
  <si>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</si>
  <si>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</si>
  <si>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</si>
  <si>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</si>
  <si>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</si>
  <si>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</si>
  <si>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</si>
  <si>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</si>
  <si>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</si>
  <si>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</si>
  <si>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</si>
  <si>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</si>
  <si>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</si>
  <si>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</si>
  <si>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</si>
  <si>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</si>
  <si>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</si>
  <si>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</si>
  <si>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</si>
  <si>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</si>
  <si>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</si>
  <si>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</si>
  <si>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</si>
  <si>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</si>
  <si>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</si>
  <si>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</si>
  <si>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</si>
  <si>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</si>
  <si>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</si>
  <si>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</si>
  <si>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</si>
  <si>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</si>
  <si>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</si>
  <si>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</si>
  <si>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</si>
  <si>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</si>
  <si>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</si>
  <si>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</si>
  <si>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</si>
  <si>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</si>
  <si>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</si>
  <si>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</si>
  <si>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</si>
  <si>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</si>
  <si>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</si>
  <si>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</si>
  <si>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</si>
  <si>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</si>
  <si>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</si>
  <si>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</si>
  <si>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</si>
  <si>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</si>
  <si>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</si>
  <si>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</si>
  <si>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</si>
  <si>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</si>
  <si>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</si>
  <si>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</si>
  <si>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</si>
  <si>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</si>
  <si>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</si>
  <si>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</si>
  <si>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</si>
  <si>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</si>
  <si>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</si>
  <si>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</si>
  <si>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</si>
  <si>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</si>
  <si>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</si>
  <si>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</si>
  <si>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</si>
  <si>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</si>
  <si>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</si>
  <si>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</si>
  <si>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</si>
  <si>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</si>
  <si>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</si>
  <si>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</si>
  <si>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</si>
  <si>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</si>
  <si>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</si>
  <si>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</si>
  <si>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</si>
  <si>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</si>
  <si>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</si>
  <si>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</si>
  <si>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</si>
  <si>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</si>
  <si>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</si>
  <si>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</si>
  <si>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</si>
  <si>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</si>
  <si>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</si>
  <si>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</si>
  <si>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</si>
  <si>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</si>
  <si>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</si>
  <si>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</si>
  <si>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</si>
  <si>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</si>
  <si>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</si>
  <si>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</si>
  <si>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</si>
  <si>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</si>
  <si>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</si>
  <si>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</si>
  <si>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</si>
  <si>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</si>
  <si>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</si>
  <si>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</si>
  <si>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</si>
  <si>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</si>
  <si>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</si>
  <si>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</si>
  <si>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</si>
  <si>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</si>
  <si>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</si>
  <si>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</si>
  <si>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</si>
  <si>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</si>
  <si>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</si>
  <si>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</si>
  <si>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</si>
  <si>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</si>
  <si>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</si>
  <si>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</si>
  <si>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</si>
  <si>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</si>
  <si>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</si>
  <si>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</si>
  <si>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</si>
  <si>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</si>
  <si>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</si>
  <si>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</si>
  <si>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</si>
  <si>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</si>
  <si>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</si>
  <si>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</si>
  <si>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</si>
  <si>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</si>
  <si>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</si>
  <si>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</si>
  <si>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</si>
  <si>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</si>
  <si>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</si>
  <si>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</si>
  <si>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</si>
  <si>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</si>
  <si>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</si>
  <si>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</si>
  <si>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</si>
  <si>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</si>
  <si>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</si>
  <si>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</si>
  <si>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</si>
  <si>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</si>
  <si>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</si>
  <si>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</si>
  <si>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</si>
  <si>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</si>
  <si>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</si>
  <si>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</si>
  <si>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</si>
  <si>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</si>
  <si>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</si>
  <si>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</si>
  <si>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</si>
  <si>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</si>
  <si>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</si>
  <si>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</si>
  <si>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</si>
  <si>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</si>
  <si>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</si>
  <si>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</si>
  <si>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</si>
  <si>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</si>
  <si>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</si>
  <si>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</si>
  <si>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</si>
  <si>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</si>
  <si>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</si>
  <si>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</si>
  <si>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</si>
  <si>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</si>
  <si>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</si>
  <si>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</si>
  <si>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</si>
  <si>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</si>
  <si>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</si>
  <si>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</si>
  <si>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</si>
  <si>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</si>
  <si>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</si>
  <si>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</si>
  <si>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</si>
  <si>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</si>
  <si>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</si>
  <si>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</si>
  <si>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</si>
  <si>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</si>
  <si>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</si>
  <si>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</si>
  <si>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</si>
  <si>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</si>
  <si>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</si>
  <si>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</si>
  <si>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</si>
  <si>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</si>
  <si>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</si>
  <si>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</si>
  <si>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</si>
  <si>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</si>
  <si>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</si>
  <si>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</si>
  <si>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</si>
  <si>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</si>
  <si>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</si>
  <si>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</si>
  <si>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</si>
  <si>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</si>
  <si>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</si>
  <si>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</si>
  <si>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</si>
  <si>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</si>
  <si>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</si>
  <si>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</si>
  <si>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</si>
  <si>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</si>
  <si>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</si>
  <si>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</si>
  <si>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</si>
  <si>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</si>
  <si>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</si>
  <si>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</si>
  <si>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</si>
  <si>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</si>
  <si>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</si>
  <si>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</si>
  <si>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</si>
  <si>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</si>
  <si>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</si>
  <si>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</si>
  <si>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</si>
  <si>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</si>
  <si>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</si>
  <si>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</si>
  <si>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</si>
  <si>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</si>
  <si>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</si>
  <si>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</si>
  <si>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</si>
  <si>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</si>
  <si>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</si>
  <si>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</si>
  <si>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</si>
  <si>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</si>
  <si>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</si>
  <si>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</si>
  <si>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</si>
  <si>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</si>
  <si>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</si>
  <si>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</si>
  <si>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</si>
  <si>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</si>
  <si>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</si>
  <si>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</si>
  <si>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</si>
  <si>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</si>
  <si>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</si>
  <si>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</si>
  <si>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</si>
  <si>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</si>
  <si>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</si>
  <si>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</si>
  <si>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</si>
  <si>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</si>
  <si>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</si>
  <si>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</si>
  <si>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</si>
  <si>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</si>
  <si>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</si>
  <si>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</si>
  <si>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</si>
  <si>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</si>
  <si>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</si>
  <si>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</si>
  <si>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</si>
  <si>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</si>
  <si>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</si>
  <si>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</si>
  <si>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</si>
  <si>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</si>
  <si>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</si>
  <si>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</si>
  <si>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</si>
  <si>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</si>
  <si>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</si>
  <si>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</si>
  <si>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</si>
  <si>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</si>
  <si>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</si>
  <si>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</si>
  <si>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</si>
  <si>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</si>
  <si>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</si>
  <si>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</si>
  <si>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</si>
  <si>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</si>
  <si>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</si>
  <si>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</si>
  <si>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</si>
  <si>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</si>
  <si>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</si>
  <si>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</si>
  <si>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</si>
  <si>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</si>
  <si>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</si>
  <si>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</si>
  <si>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</si>
  <si>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</si>
  <si>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</si>
  <si>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</si>
  <si>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</si>
  <si>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</si>
  <si>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</si>
  <si>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</si>
  <si>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</si>
  <si>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</si>
  <si>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</si>
  <si>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</si>
  <si>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</si>
  <si>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</si>
  <si>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</si>
  <si>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</si>
  <si>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</si>
  <si>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</si>
  <si>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</si>
  <si>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</si>
  <si>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</si>
  <si>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</si>
  <si>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</si>
  <si>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</si>
  <si>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</si>
  <si>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</si>
  <si>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</si>
  <si>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</si>
  <si>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</si>
  <si>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</si>
  <si>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</si>
  <si>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</si>
  <si>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</si>
  <si>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</si>
  <si>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</si>
  <si>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</si>
  <si>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</si>
  <si>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</si>
  <si>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</si>
  <si>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</si>
  <si>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</si>
  <si>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</si>
  <si>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</si>
  <si>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</si>
  <si>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</si>
  <si>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</si>
  <si>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</si>
  <si>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</si>
  <si>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</si>
  <si>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</si>
  <si>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</si>
  <si>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</si>
  <si>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</si>
  <si>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</si>
  <si>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</si>
  <si>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</si>
  <si>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</si>
  <si>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</si>
  <si>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</si>
  <si>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</si>
  <si>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</si>
  <si>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</si>
  <si>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</si>
  <si>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</si>
  <si>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</si>
  <si>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</si>
  <si>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</si>
  <si>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</si>
  <si>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</si>
  <si>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</si>
  <si>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</si>
  <si>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</si>
  <si>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</si>
  <si>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</si>
  <si>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</si>
  <si>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</si>
  <si>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</si>
  <si>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</si>
  <si>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</si>
  <si>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</si>
  <si>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</si>
  <si>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</si>
  <si>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</si>
  <si>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</si>
  <si>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</si>
  <si>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</si>
  <si>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</si>
  <si>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</si>
  <si>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</si>
  <si>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</si>
  <si>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</si>
  <si>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</si>
  <si>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</si>
  <si>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</si>
  <si>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</si>
  <si>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</si>
  <si>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</si>
  <si>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</si>
  <si>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</si>
  <si>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</si>
  <si>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</si>
  <si>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</si>
  <si>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</si>
  <si>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</si>
  <si>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</si>
  <si>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</si>
  <si>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</si>
  <si>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</si>
  <si>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</si>
  <si>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</si>
  <si>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</si>
  <si>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</si>
  <si>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</si>
  <si>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</si>
  <si>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</si>
  <si>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</si>
  <si>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</si>
  <si>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</si>
  <si>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</si>
  <si>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</si>
  <si>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</si>
  <si>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</si>
  <si>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</si>
  <si>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</si>
  <si>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</si>
  <si>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</si>
  <si>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</si>
  <si>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</si>
  <si>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</si>
  <si>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</si>
  <si>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</si>
  <si>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</si>
  <si>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</si>
  <si>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</si>
  <si>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</si>
  <si>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</si>
  <si>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</si>
  <si>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</si>
  <si>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</si>
  <si>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</si>
  <si>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</si>
  <si>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</si>
  <si>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</si>
  <si>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</si>
  <si>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</si>
  <si>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</si>
  <si>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</si>
  <si>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</si>
  <si>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</si>
  <si>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</si>
  <si>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</si>
  <si>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</si>
  <si>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</si>
  <si>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</si>
  <si>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</si>
  <si>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</si>
  <si>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</si>
  <si>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</si>
  <si>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</si>
  <si>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</si>
  <si>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</si>
  <si>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</si>
  <si>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</si>
  <si>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</si>
  <si>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</si>
  <si>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</si>
  <si>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</si>
  <si>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</si>
  <si>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</si>
  <si>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</si>
  <si>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</si>
  <si>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</si>
  <si>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</si>
  <si>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</si>
  <si>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</si>
  <si>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</si>
  <si>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</si>
  <si>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</si>
  <si>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</si>
  <si>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</si>
  <si>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</si>
  <si>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</si>
  <si>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</si>
  <si>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</si>
  <si>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</si>
  <si>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</si>
  <si>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</si>
  <si>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</si>
  <si>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</si>
  <si>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</si>
  <si>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</si>
  <si>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</si>
  <si>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</si>
  <si>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</si>
  <si>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</si>
  <si>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</si>
  <si>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</si>
  <si>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</si>
  <si>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</si>
  <si>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</si>
  <si>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</si>
  <si>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</si>
  <si>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</si>
  <si>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</si>
  <si>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</si>
  <si>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</si>
  <si>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</si>
  <si>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</si>
  <si>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</si>
  <si>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</si>
  <si>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</si>
  <si>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</si>
  <si>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</si>
  <si>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</si>
  <si>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</si>
  <si>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</si>
  <si>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</si>
  <si>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</si>
  <si>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</si>
  <si>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</si>
  <si>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</si>
  <si>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</si>
  <si>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</si>
  <si>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</si>
  <si>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</si>
  <si>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</si>
  <si>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</si>
  <si>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</si>
  <si>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</si>
  <si>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</si>
  <si>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</si>
  <si>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</si>
  <si>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</si>
  <si>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</si>
  <si>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</si>
  <si>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</si>
  <si>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</si>
  <si>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</si>
  <si>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</si>
  <si>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</si>
  <si>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</si>
  <si>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</si>
  <si>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</si>
  <si>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</si>
  <si>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</si>
  <si>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</si>
  <si>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</si>
  <si>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</si>
  <si>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</si>
  <si>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</si>
  <si>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</si>
  <si>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</si>
  <si>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</si>
  <si>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</si>
  <si>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</si>
  <si>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</si>
  <si>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</si>
  <si>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</si>
  <si>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</si>
  <si>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</si>
  <si>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</si>
  <si>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</si>
  <si>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</si>
  <si>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</si>
  <si>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</si>
  <si>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</si>
  <si>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</si>
  <si>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</si>
  <si>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</si>
  <si>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</si>
  <si>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</si>
  <si>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</si>
  <si>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</si>
  <si>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</si>
  <si>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</si>
  <si>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</si>
  <si>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</si>
  <si>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</si>
  <si>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</si>
  <si>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</si>
  <si>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</si>
  <si>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</si>
  <si>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</si>
  <si>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</si>
  <si>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</si>
  <si>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</si>
  <si>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</si>
  <si>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</si>
  <si>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</si>
  <si>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</si>
  <si>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</si>
  <si>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</si>
  <si>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</si>
  <si>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</si>
  <si>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</si>
  <si>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</si>
  <si>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</si>
  <si>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</si>
  <si>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</si>
  <si>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</si>
  <si>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</si>
  <si>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</si>
  <si>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</si>
  <si>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</si>
  <si>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</si>
  <si>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</si>
  <si>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</si>
  <si>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</si>
  <si>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</si>
  <si>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</si>
  <si>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</si>
  <si>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</si>
  <si>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</si>
  <si>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</si>
  <si>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</si>
  <si>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</si>
  <si>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</si>
  <si>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</si>
  <si>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</si>
  <si>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</si>
  <si>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</si>
  <si>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</si>
  <si>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</si>
  <si>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</si>
  <si>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</si>
  <si>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</si>
  <si>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</si>
  <si>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</si>
  <si>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</si>
  <si>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</si>
  <si>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</si>
  <si>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</si>
  <si>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</si>
  <si>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</si>
  <si>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</si>
  <si>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</si>
  <si>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</si>
  <si>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</si>
  <si>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</si>
  <si>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</si>
  <si>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</si>
  <si>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</si>
  <si>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</si>
  <si>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</si>
  <si>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</si>
  <si>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</si>
  <si>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</si>
  <si>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</si>
  <si>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</si>
  <si>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</si>
  <si>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</si>
  <si>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</si>
  <si>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</si>
  <si>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</si>
  <si>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</si>
  <si>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</si>
  <si>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</si>
  <si>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</si>
  <si>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</si>
  <si>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</si>
  <si>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</si>
  <si>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</si>
  <si>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</si>
  <si>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</si>
  <si>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</si>
  <si>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</si>
  <si>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</si>
  <si>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</si>
  <si>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</si>
  <si>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</si>
  <si>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</si>
  <si>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</si>
  <si>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</si>
  <si>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</si>
  <si>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</si>
  <si>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</si>
  <si>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</si>
  <si>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</si>
  <si>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</si>
  <si>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</si>
  <si>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</si>
  <si>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</si>
  <si>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</si>
  <si>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</si>
  <si>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</si>
  <si>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</si>
  <si>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</si>
  <si>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</si>
  <si>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</si>
  <si>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</si>
  <si>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</si>
  <si>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</si>
  <si>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</si>
  <si>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</si>
  <si>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</si>
  <si>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</si>
  <si>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</si>
  <si>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</si>
  <si>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</si>
  <si>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</si>
  <si>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</si>
  <si>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</si>
  <si>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</si>
  <si>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</si>
  <si>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</si>
  <si>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</si>
  <si>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</si>
  <si>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</si>
  <si>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</si>
  <si>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</si>
  <si>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</si>
  <si>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</si>
  <si>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</si>
  <si>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</si>
  <si>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</si>
  <si>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</si>
  <si>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</si>
  <si>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</si>
  <si>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</si>
  <si>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</si>
  <si>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</si>
  <si>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</si>
  <si>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</si>
  <si>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</si>
  <si>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</si>
  <si>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</si>
  <si>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</si>
  <si>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</si>
  <si>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</si>
  <si>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</si>
  <si>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</si>
  <si>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</si>
  <si>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</si>
  <si>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</si>
  <si>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</si>
  <si>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</si>
  <si>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</si>
  <si>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</si>
  <si>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</si>
  <si>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</si>
  <si>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</si>
  <si>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</si>
  <si>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</si>
  <si>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</si>
  <si>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</si>
  <si>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</si>
  <si>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</si>
  <si>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</si>
  <si>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</si>
  <si>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</si>
  <si>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</si>
  <si>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</si>
  <si>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</si>
  <si>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</si>
  <si>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</si>
  <si>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</si>
  <si>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</si>
  <si>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</si>
  <si>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</si>
  <si>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</si>
  <si>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</si>
  <si>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</si>
  <si>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</si>
  <si>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</si>
  <si>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</si>
  <si>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</si>
  <si>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</si>
  <si>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</si>
  <si>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</si>
  <si>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</si>
  <si>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</si>
  <si>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</si>
  <si>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</si>
  <si>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</si>
  <si>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</si>
  <si>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</si>
  <si>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</si>
  <si>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</si>
  <si>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</si>
  <si>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</si>
  <si>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</si>
  <si>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</si>
  <si>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</si>
  <si>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</si>
  <si>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</si>
  <si>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</si>
  <si>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</si>
  <si>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</si>
  <si>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</si>
  <si>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</si>
  <si>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</si>
  <si>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</si>
  <si>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</si>
  <si>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</si>
  <si>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</si>
  <si>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</si>
  <si>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</si>
  <si>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</si>
  <si>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</si>
  <si>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</si>
  <si>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</si>
  <si>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</si>
  <si>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</si>
  <si>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</si>
  <si>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</si>
  <si>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</si>
  <si>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</si>
  <si>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</si>
  <si>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</si>
  <si>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</si>
  <si>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</si>
  <si>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</si>
  <si>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</si>
  <si>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</si>
  <si>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</si>
  <si>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</si>
  <si>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</si>
  <si>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</si>
  <si>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</si>
  <si>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</si>
  <si>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</si>
  <si>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</si>
  <si>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</si>
  <si>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</si>
  <si>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</si>
  <si>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</si>
  <si>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</si>
  <si>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</si>
  <si>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</si>
  <si>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</si>
  <si>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</si>
  <si>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</si>
  <si>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</si>
  <si>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</si>
  <si>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</si>
  <si>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</si>
  <si>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</si>
  <si>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</si>
  <si>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</si>
  <si>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</si>
  <si>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</si>
  <si>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</si>
  <si>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</si>
  <si>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</si>
  <si>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</si>
  <si>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</si>
  <si>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</si>
  <si>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</si>
  <si>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</si>
  <si>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</si>
  <si>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</si>
  <si>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</si>
  <si>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</si>
  <si>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</si>
  <si>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</si>
  <si>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</si>
  <si>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</si>
  <si>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</si>
  <si>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</si>
  <si>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</si>
  <si>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</si>
  <si>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</si>
  <si>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</si>
  <si>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</si>
  <si>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</si>
  <si>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</si>
  <si>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</si>
  <si>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</si>
  <si>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</si>
  <si>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</si>
  <si>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</si>
  <si>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</si>
  <si>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</si>
  <si>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</si>
  <si>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</si>
  <si>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</si>
  <si>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</si>
  <si>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</si>
  <si>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</si>
  <si>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</si>
  <si>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</si>
  <si>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</si>
  <si>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</si>
  <si>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</si>
  <si>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</si>
  <si>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</si>
  <si>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</si>
  <si>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</si>
  <si>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</si>
  <si>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</si>
  <si>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</si>
  <si>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</si>
  <si>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</si>
  <si>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</si>
  <si>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</si>
  <si>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</si>
  <si>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</si>
  <si>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</si>
  <si>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</si>
  <si>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</si>
  <si>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</si>
  <si>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</si>
  <si>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</si>
  <si>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</si>
  <si>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</si>
  <si>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</si>
  <si>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</si>
  <si>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</si>
  <si>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</si>
  <si>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</si>
  <si>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</si>
  <si>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</si>
  <si>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</si>
  <si>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</si>
  <si>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</si>
  <si>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</si>
  <si>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</si>
  <si>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</si>
  <si>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</si>
  <si>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</si>
  <si>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</si>
  <si>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</si>
  <si>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</si>
  <si>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</si>
  <si>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</si>
  <si>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</si>
  <si>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</si>
  <si>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</si>
  <si>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</si>
  <si>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</si>
  <si>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</si>
  <si>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</si>
  <si>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</si>
  <si>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</si>
  <si>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</si>
  <si>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</si>
  <si>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</si>
  <si>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</si>
  <si>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</si>
  <si>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</si>
  <si>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</si>
  <si>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</si>
  <si>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</si>
  <si>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</si>
  <si>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</si>
  <si>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</si>
  <si>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</si>
  <si>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</si>
  <si>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</si>
  <si>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</si>
  <si>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</si>
  <si>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</si>
  <si>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</si>
  <si>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</si>
  <si>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</si>
  <si>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</si>
  <si>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</si>
  <si>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</si>
  <si>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</si>
  <si>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</si>
  <si>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</si>
  <si>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</si>
  <si>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</si>
  <si>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</si>
  <si>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</si>
  <si>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</si>
  <si>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</si>
  <si>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</si>
  <si>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</si>
  <si>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</si>
  <si>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</si>
  <si>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</si>
  <si>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</si>
  <si>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</si>
  <si>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</si>
  <si>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</si>
  <si>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</si>
  <si>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</si>
  <si>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</si>
  <si>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</si>
  <si>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</si>
  <si>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</si>
  <si>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</si>
  <si>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</si>
  <si>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</si>
  <si>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</si>
  <si>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</si>
  <si>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</si>
  <si>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</si>
  <si>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</si>
  <si>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</si>
  <si>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</si>
  <si>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</si>
  <si>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</si>
  <si>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</si>
  <si>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</si>
  <si>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</si>
  <si>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</si>
  <si>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</si>
  <si>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</si>
  <si>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</si>
  <si>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</si>
  <si>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</si>
  <si>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</si>
  <si>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</si>
  <si>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</si>
  <si>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</si>
  <si>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</si>
  <si>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</si>
  <si>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</si>
  <si>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</si>
  <si>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</si>
  <si>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</si>
  <si>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</si>
  <si>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</si>
  <si>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</si>
  <si>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</si>
  <si>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</si>
  <si>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</si>
  <si>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</si>
  <si>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</si>
  <si>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</si>
  <si>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</si>
  <si>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</si>
  <si>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</si>
  <si>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</si>
  <si>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</si>
  <si>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</si>
  <si>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</si>
  <si>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</si>
  <si>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</si>
  <si>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</si>
  <si>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</si>
  <si>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</si>
  <si>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</si>
  <si>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</si>
  <si>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</si>
  <si>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</si>
  <si>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</si>
  <si>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</si>
  <si>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</si>
  <si>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</si>
  <si>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</si>
  <si>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</si>
  <si>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</si>
  <si>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</si>
  <si>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</si>
  <si>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</si>
  <si>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</si>
  <si>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</si>
  <si>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</si>
  <si>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</si>
  <si>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</si>
  <si>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</si>
  <si>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</si>
  <si>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</si>
  <si>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</si>
  <si>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</si>
  <si>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</si>
  <si>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</si>
  <si>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</si>
  <si>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</si>
  <si>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</si>
  <si>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</si>
  <si>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</si>
  <si>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</si>
  <si>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</si>
  <si>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</si>
  <si>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</si>
  <si>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</si>
  <si>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</si>
  <si>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</si>
  <si>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</si>
  <si>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</si>
  <si>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</si>
  <si>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</si>
  <si>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</si>
  <si>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</si>
  <si>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</si>
  <si>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</si>
  <si>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</si>
  <si>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</si>
  <si>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</si>
  <si>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</si>
  <si>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</si>
  <si>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</si>
  <si>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</si>
  <si>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</si>
  <si>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</si>
  <si>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</si>
  <si>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</si>
  <si>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</si>
  <si>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</si>
  <si>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</si>
  <si>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</si>
  <si>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</si>
  <si>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</si>
  <si>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</si>
  <si>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</si>
  <si>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</si>
  <si>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</si>
  <si>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</si>
  <si>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</si>
  <si>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</si>
  <si>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</si>
  <si>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</si>
  <si>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</si>
  <si>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</si>
  <si>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</si>
  <si>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</si>
  <si>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</si>
  <si>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</si>
  <si>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</si>
  <si>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</si>
  <si>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</si>
  <si>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</si>
  <si>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</si>
  <si>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</si>
  <si>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</si>
  <si>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</si>
  <si>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</si>
  <si>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</si>
  <si>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</si>
  <si>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</si>
  <si>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</si>
  <si>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</si>
  <si>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</si>
  <si>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</si>
  <si>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</si>
  <si>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</si>
  <si>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</si>
  <si>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</si>
  <si>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</si>
  <si>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</si>
  <si>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</si>
  <si>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</si>
  <si>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</si>
  <si>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</si>
  <si>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</si>
  <si>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</si>
  <si>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</si>
  <si>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</si>
  <si>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</si>
  <si>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</si>
  <si>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</si>
  <si>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</si>
  <si>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</si>
  <si>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</si>
  <si>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</si>
  <si>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</si>
  <si>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</si>
  <si>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</si>
  <si>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</si>
  <si>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</si>
  <si>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</si>
  <si>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</si>
  <si>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</si>
  <si>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</si>
  <si>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</si>
  <si>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</si>
  <si>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</si>
  <si>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</si>
  <si>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</si>
  <si>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</si>
  <si>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</si>
  <si>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</si>
  <si>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</si>
  <si>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</si>
  <si>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</si>
  <si>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</si>
  <si>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</si>
  <si>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</si>
  <si>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</si>
  <si>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</si>
  <si>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</si>
  <si>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</si>
  <si>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</si>
  <si>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</si>
  <si>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</si>
  <si>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</si>
  <si>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</si>
  <si>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</si>
  <si>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</si>
  <si>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</si>
  <si>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</si>
  <si>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</si>
  <si>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</si>
  <si>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</si>
  <si>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</si>
  <si>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</si>
  <si>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</si>
  <si>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</si>
  <si>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</si>
  <si>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</si>
  <si>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</si>
  <si>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</si>
  <si>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</si>
  <si>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</si>
  <si>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</si>
  <si>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</si>
  <si>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</si>
  <si>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</si>
  <si>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</si>
  <si>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</si>
  <si>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</si>
  <si>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</si>
  <si>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</si>
  <si>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</si>
  <si>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</si>
  <si>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</si>
  <si>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</si>
  <si>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</si>
  <si>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</si>
  <si>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</si>
  <si>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</si>
  <si>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</si>
  <si>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</si>
  <si>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</si>
  <si>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</si>
  <si>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</si>
  <si>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</si>
  <si>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</si>
  <si>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</si>
  <si>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</si>
  <si>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</si>
  <si>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</si>
  <si>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</si>
  <si>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</si>
  <si>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</si>
  <si>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</si>
  <si>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</si>
  <si>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</si>
  <si>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</si>
  <si>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</si>
  <si>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</si>
  <si>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</si>
  <si>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</si>
  <si>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</si>
  <si>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</si>
  <si>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</si>
  <si>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</si>
  <si>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</si>
  <si>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</si>
  <si>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</si>
  <si>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</si>
  <si>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</si>
  <si>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</si>
  <si>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</si>
  <si>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</si>
  <si>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</si>
  <si>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</si>
  <si>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</si>
  <si>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</si>
  <si>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</si>
  <si>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</si>
  <si>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</si>
  <si>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</si>
  <si>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</si>
  <si>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</si>
  <si>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</si>
  <si>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</si>
  <si>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</si>
  <si>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</si>
  <si>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</si>
  <si>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</si>
  <si>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</si>
  <si>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</si>
  <si>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</si>
  <si>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</si>
  <si>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</si>
  <si>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</si>
  <si>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</si>
  <si>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</si>
  <si>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</si>
  <si>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</si>
  <si>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</si>
  <si>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</si>
  <si>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</si>
  <si>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</si>
  <si>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</si>
  <si>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</si>
  <si>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</si>
  <si>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</si>
  <si>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</si>
  <si>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</si>
  <si>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</si>
  <si>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</si>
  <si>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</si>
  <si>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</si>
  <si>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</si>
  <si>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</si>
  <si>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</si>
  <si>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</si>
  <si>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</si>
  <si>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</si>
  <si>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</si>
  <si>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</si>
  <si>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</si>
  <si>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</si>
  <si>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</si>
  <si>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</si>
  <si>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</si>
  <si>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</si>
  <si>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</si>
  <si>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</si>
  <si>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</si>
  <si>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</si>
  <si>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</si>
  <si>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</si>
  <si>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</si>
  <si>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</si>
  <si>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</si>
  <si>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</si>
  <si>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</si>
  <si>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</si>
  <si>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</si>
  <si>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</si>
  <si>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</si>
  <si>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</si>
  <si>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</si>
  <si>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</si>
  <si>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</si>
  <si>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</si>
  <si>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</si>
  <si>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</si>
  <si>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</si>
  <si>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</si>
  <si>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</si>
  <si>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</si>
  <si>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</si>
  <si>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</si>
  <si>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</si>
  <si>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</si>
  <si>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</si>
  <si>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</si>
  <si>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</si>
  <si>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</si>
  <si>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</si>
  <si>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</si>
  <si>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</si>
  <si>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</si>
  <si>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</si>
  <si>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</si>
  <si>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</si>
  <si>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</si>
  <si>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</si>
  <si>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</si>
  <si>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</si>
  <si>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</si>
  <si>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</si>
  <si>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</si>
  <si>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</si>
  <si>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</si>
  <si>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</si>
  <si>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</si>
  <si>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</si>
  <si>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</si>
  <si>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</si>
  <si>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</si>
  <si>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</si>
  <si>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</si>
  <si>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</si>
  <si>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</si>
  <si>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</si>
  <si>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</si>
  <si>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</si>
  <si>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</si>
  <si>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</si>
  <si>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</si>
  <si>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</si>
  <si>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</si>
  <si>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</si>
  <si>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</si>
  <si>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</si>
  <si>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</si>
  <si>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</si>
  <si>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</si>
  <si>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</si>
  <si>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</si>
  <si>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</si>
  <si>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</si>
  <si>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</si>
  <si>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</si>
  <si>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</si>
  <si>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</si>
  <si>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</si>
  <si>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</si>
  <si>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</si>
  <si>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</si>
  <si>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</si>
  <si>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</si>
  <si>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</si>
  <si>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</si>
  <si>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</si>
  <si>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</si>
  <si>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</si>
  <si>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</si>
  <si>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</si>
  <si>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</si>
  <si>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</si>
  <si>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</si>
  <si>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</si>
  <si>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</si>
  <si>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</si>
  <si>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</si>
  <si>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</si>
  <si>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</si>
  <si>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</si>
  <si>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</si>
  <si>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</si>
  <si>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</si>
  <si>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</si>
  <si>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</si>
  <si>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</si>
  <si>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</si>
  <si>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</si>
  <si>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</si>
  <si>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</si>
  <si>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</si>
  <si>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</si>
  <si>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</si>
  <si>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</si>
  <si>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</si>
  <si>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</si>
  <si>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</si>
  <si>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</si>
  <si>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</si>
  <si>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</si>
  <si>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</si>
  <si>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</si>
  <si>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</si>
  <si>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</si>
  <si>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</si>
  <si>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</si>
  <si>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</si>
  <si>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</si>
  <si>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</si>
  <si>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</si>
  <si>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</si>
  <si>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</si>
  <si>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</si>
  <si>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</si>
  <si>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</si>
  <si>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</si>
  <si>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</si>
  <si>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</si>
  <si>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</si>
  <si>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</si>
  <si>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</si>
  <si>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</si>
  <si>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</si>
  <si>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</si>
  <si>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</si>
  <si>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</si>
  <si>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</si>
  <si>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</si>
  <si>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</si>
  <si>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</si>
  <si>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</si>
  <si>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</si>
  <si>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</si>
  <si>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</si>
  <si>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</si>
  <si>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</si>
  <si>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</si>
  <si>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</si>
  <si>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</si>
  <si>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</si>
  <si>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</si>
  <si>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</si>
  <si>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</si>
  <si>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</si>
  <si>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</si>
  <si>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</si>
  <si>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</si>
  <si>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</si>
  <si>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</si>
  <si>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</si>
  <si>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</si>
  <si>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</si>
  <si>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</si>
  <si>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</si>
  <si>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</si>
  <si>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</si>
  <si>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</si>
  <si>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</si>
  <si>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</si>
  <si>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</si>
  <si>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</si>
  <si>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</si>
  <si>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</si>
  <si>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</si>
  <si>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</si>
  <si>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</si>
  <si>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</si>
  <si>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</si>
  <si>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</si>
  <si>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</si>
  <si>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</si>
  <si>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</si>
  <si>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</si>
  <si>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</si>
  <si>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</si>
  <si>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</si>
  <si>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</si>
  <si>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</si>
  <si>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</si>
  <si>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</si>
  <si>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</si>
  <si>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</si>
  <si>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</si>
  <si>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</si>
  <si>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</si>
  <si>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</si>
  <si>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</si>
  <si>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</si>
  <si>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</si>
  <si>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</si>
  <si>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</si>
  <si>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</si>
  <si>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</si>
  <si>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</si>
  <si>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</si>
  <si>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</si>
  <si>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</si>
  <si>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</si>
  <si>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</si>
  <si>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</si>
  <si>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</si>
  <si>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</si>
  <si>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</si>
  <si>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</si>
  <si>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</si>
  <si>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</si>
  <si>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</si>
  <si>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</si>
  <si>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</si>
  <si>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</si>
  <si>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</si>
  <si>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</si>
  <si>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</si>
  <si>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</si>
  <si>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</si>
  <si>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</si>
  <si>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</si>
  <si>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</si>
  <si>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</si>
  <si>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</si>
  <si>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</si>
  <si>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</si>
  <si>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</si>
  <si>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</si>
  <si>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</si>
  <si>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</si>
  <si>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</si>
  <si>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</si>
  <si>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</si>
  <si>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</si>
  <si>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</si>
  <si>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</si>
  <si>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</si>
  <si>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</si>
  <si>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</si>
  <si>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</si>
  <si>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</si>
  <si>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</si>
  <si>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</si>
  <si>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</si>
  <si>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</si>
  <si>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</si>
  <si>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</si>
  <si>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</si>
  <si>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</si>
  <si>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</si>
  <si>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</si>
  <si>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</si>
  <si>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</si>
  <si>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</si>
  <si>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</si>
  <si>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</si>
  <si>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</si>
  <si>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</si>
  <si>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</si>
  <si>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</si>
  <si>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</si>
  <si>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</si>
  <si>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</si>
  <si>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</si>
  <si>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</si>
  <si>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</si>
  <si>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</si>
  <si>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</si>
  <si>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</si>
  <si>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</si>
  <si>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</si>
  <si>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</si>
  <si>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</si>
  <si>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</si>
  <si>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</si>
  <si>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</si>
  <si>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</si>
  <si>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</si>
  <si>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</si>
  <si>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</si>
  <si>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</si>
  <si>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</si>
  <si>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</si>
  <si>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</si>
  <si>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</si>
  <si>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</si>
  <si>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</si>
  <si>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</si>
  <si>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</si>
  <si>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</si>
  <si>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</si>
  <si>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</si>
  <si>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</si>
  <si>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</si>
  <si>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</si>
  <si>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</si>
  <si>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</si>
  <si>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</si>
  <si>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</si>
  <si>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</si>
  <si>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</si>
  <si>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</si>
  <si>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</si>
  <si>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</si>
  <si>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</si>
  <si>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</si>
  <si>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</si>
  <si>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</si>
  <si>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</si>
  <si>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</si>
  <si>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</si>
  <si>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</si>
  <si>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</si>
  <si>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</si>
  <si>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</si>
  <si>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</si>
  <si>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</si>
  <si>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</si>
  <si>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</si>
  <si>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</si>
  <si>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</si>
  <si>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</si>
  <si>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</si>
  <si>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</si>
  <si>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</si>
  <si>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</si>
  <si>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</si>
  <si>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</si>
  <si>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</si>
  <si>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</si>
  <si>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</si>
  <si>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</si>
  <si>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</si>
  <si>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</si>
  <si>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</si>
  <si>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</si>
  <si>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</si>
  <si>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</si>
  <si>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</si>
  <si>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</si>
  <si>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</si>
  <si>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</si>
  <si>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</si>
  <si>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</si>
  <si>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</si>
  <si>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</si>
  <si>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</si>
  <si>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</si>
  <si>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</si>
  <si>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</si>
  <si>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</si>
  <si>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</si>
  <si>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</si>
  <si>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</si>
  <si>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</si>
  <si>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</si>
  <si>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</si>
  <si>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</si>
  <si>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</si>
  <si>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</si>
  <si>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</si>
  <si>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</si>
  <si>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</si>
  <si>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</si>
  <si>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</si>
  <si>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</si>
  <si>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</si>
  <si>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</si>
  <si>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</si>
  <si>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</si>
  <si>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</si>
  <si>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</si>
  <si>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</si>
  <si>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</si>
  <si>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</si>
  <si>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</si>
  <si>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</si>
  <si>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</si>
  <si>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</si>
  <si>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</si>
  <si>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</si>
  <si>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</si>
  <si>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</si>
  <si>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</si>
  <si>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</si>
  <si>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</si>
  <si>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</si>
  <si>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</si>
  <si>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</si>
  <si>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</si>
  <si>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</si>
  <si>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</si>
  <si>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</si>
  <si>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</si>
  <si>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</si>
  <si>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</si>
  <si>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</si>
  <si>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</si>
  <si>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</si>
  <si>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</si>
  <si>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</si>
  <si>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</si>
  <si>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</si>
  <si>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</si>
  <si>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</si>
  <si>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</si>
  <si>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</si>
  <si>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</si>
  <si>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</si>
  <si>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</si>
  <si>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</si>
  <si>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</si>
  <si>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</si>
  <si>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</si>
  <si>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</si>
  <si>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</si>
  <si>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</si>
  <si>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</si>
  <si>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</si>
  <si>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</si>
  <si>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</si>
  <si>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</si>
  <si>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</si>
  <si>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</si>
  <si>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</si>
  <si>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</si>
  <si>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</si>
  <si>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</si>
  <si>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</si>
  <si>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</si>
  <si>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</si>
  <si>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</si>
  <si>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</si>
  <si>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</si>
  <si>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</si>
  <si>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</si>
  <si>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</si>
  <si>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</si>
  <si>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</si>
  <si>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</si>
  <si>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</si>
  <si>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</si>
  <si>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</si>
  <si>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</si>
  <si>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</si>
  <si>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</si>
  <si>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</si>
  <si>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</si>
  <si>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</si>
  <si>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</si>
  <si>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</si>
  <si>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</si>
  <si>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</si>
  <si>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</si>
  <si>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</si>
  <si>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</si>
  <si>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</si>
  <si>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</si>
  <si>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</si>
  <si>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</si>
  <si>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</si>
  <si>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</si>
  <si>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</si>
  <si>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</si>
  <si>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</si>
  <si>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</si>
  <si>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</si>
  <si>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</si>
  <si>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</si>
  <si>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</si>
  <si>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</si>
  <si>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</si>
  <si>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</si>
  <si>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</si>
  <si>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</si>
  <si>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</si>
  <si>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</si>
  <si>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</si>
  <si>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</si>
  <si>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</si>
  <si>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</si>
  <si>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</si>
  <si>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</si>
  <si>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</si>
  <si>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</si>
  <si>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</si>
  <si>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</si>
  <si>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</si>
  <si>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</si>
  <si>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</si>
  <si>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</si>
  <si>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</si>
  <si>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</si>
  <si>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</si>
  <si>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</si>
  <si>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</si>
  <si>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</si>
  <si>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</si>
  <si>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</si>
  <si>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</si>
  <si>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</si>
  <si>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</si>
  <si>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</si>
  <si>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</si>
  <si>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</si>
  <si>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</si>
  <si>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</si>
  <si>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</si>
  <si>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</si>
  <si>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</si>
  <si>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</si>
  <si>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</si>
  <si>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</si>
  <si>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</si>
  <si>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</si>
  <si>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</si>
  <si>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</si>
  <si>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</si>
  <si>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</si>
  <si>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</si>
  <si>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</si>
  <si>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</si>
  <si>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</si>
  <si>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</si>
  <si>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</si>
  <si>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</si>
  <si>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</si>
  <si>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</si>
  <si>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</si>
  <si>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</si>
  <si>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</si>
  <si>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</si>
  <si>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</si>
  <si>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</si>
  <si>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</si>
  <si>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</si>
  <si>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</si>
  <si>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</si>
  <si>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</si>
  <si>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</si>
  <si>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</si>
  <si>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</si>
  <si>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</si>
  <si>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</si>
  <si>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</si>
  <si>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</si>
  <si>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</si>
  <si>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</si>
  <si>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</si>
  <si>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</si>
  <si>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</si>
  <si>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</si>
  <si>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</si>
  <si>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</si>
  <si>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</si>
  <si>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</si>
  <si>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</si>
  <si>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</si>
  <si>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</si>
  <si>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</si>
  <si>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</si>
  <si>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</si>
  <si>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</si>
  <si>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</si>
  <si>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</si>
  <si>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</si>
  <si>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</si>
  <si>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</si>
  <si>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</si>
  <si>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</si>
  <si>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</si>
  <si>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</si>
  <si>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</si>
  <si>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</si>
  <si>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</si>
  <si>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</si>
  <si>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</si>
  <si>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</si>
  <si>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</si>
  <si>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</si>
  <si>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</si>
  <si>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</si>
  <si>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</si>
  <si>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</si>
  <si>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</si>
  <si>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</si>
  <si>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</si>
  <si>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</si>
  <si>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</si>
  <si>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</si>
  <si>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</si>
  <si>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</si>
  <si>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</si>
  <si>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</si>
  <si>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</si>
  <si>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</si>
  <si>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</si>
  <si>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</si>
  <si>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</si>
  <si>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</si>
  <si>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</si>
  <si>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</si>
  <si>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</si>
  <si>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</si>
  <si>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</si>
  <si>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</si>
  <si>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</si>
  <si>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</si>
  <si>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</si>
  <si>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</si>
  <si>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</si>
  <si>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</si>
  <si>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</si>
  <si>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</si>
  <si>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</si>
  <si>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</si>
  <si>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</si>
  <si>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</si>
  <si>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</si>
  <si>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</si>
  <si>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</si>
  <si>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</si>
  <si>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</si>
  <si>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</si>
  <si>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</si>
  <si>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</si>
  <si>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</si>
  <si>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</si>
  <si>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</si>
  <si>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</si>
  <si>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</si>
  <si>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</si>
  <si>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</si>
  <si>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</si>
  <si>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</si>
  <si>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</si>
  <si>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</si>
  <si>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</si>
  <si>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</si>
  <si>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</si>
  <si>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</si>
  <si>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</si>
  <si>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</si>
  <si>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</si>
  <si>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</si>
  <si>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</si>
  <si>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</si>
  <si>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</si>
  <si>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</si>
  <si>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</si>
  <si>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</si>
  <si>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</si>
  <si>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</si>
  <si>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</si>
  <si>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</si>
  <si>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</si>
  <si>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</si>
  <si>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</si>
  <si>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</si>
  <si>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</si>
  <si>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</si>
  <si>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</si>
  <si>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</si>
  <si>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</si>
  <si>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</si>
  <si>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</si>
  <si>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</si>
  <si>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</si>
  <si>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</si>
  <si>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</si>
  <si>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</si>
  <si>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</si>
  <si>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</si>
  <si>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</si>
  <si>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</si>
  <si>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</si>
  <si>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</si>
  <si>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</si>
  <si>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</si>
  <si>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</si>
  <si>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</si>
  <si>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</si>
  <si>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</si>
  <si>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</si>
  <si>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</si>
  <si>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</si>
  <si>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</si>
  <si>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</si>
  <si>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</si>
  <si>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</si>
  <si>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</si>
  <si>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</si>
  <si>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</si>
  <si>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</si>
  <si>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</si>
  <si>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</si>
  <si>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</si>
  <si>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</si>
  <si>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</si>
  <si>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</si>
  <si>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</si>
  <si>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</si>
  <si>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</si>
  <si>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</si>
  <si>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</si>
  <si>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</si>
  <si>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</si>
  <si>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</si>
  <si>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</si>
  <si>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</si>
  <si>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</si>
  <si>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</si>
  <si>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</si>
  <si>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</si>
  <si>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</si>
  <si>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</si>
  <si>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</si>
  <si>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</si>
  <si>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</si>
  <si>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</si>
  <si>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</si>
  <si>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</si>
  <si>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</si>
  <si>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</si>
  <si>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</si>
  <si>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</si>
  <si>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</si>
  <si>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</si>
  <si>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</si>
  <si>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</si>
  <si>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</si>
  <si>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</si>
  <si>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</si>
  <si>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</si>
  <si>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</si>
  <si>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</si>
  <si>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</si>
  <si>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</si>
  <si>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</si>
  <si>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</si>
  <si>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</si>
  <si>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</si>
  <si>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</si>
  <si>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</si>
  <si>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</si>
  <si>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</si>
  <si>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</si>
  <si>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</si>
  <si>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</si>
  <si>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</si>
  <si>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</si>
  <si>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</si>
  <si>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</si>
  <si>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</si>
  <si>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</si>
  <si>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</si>
  <si>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</si>
  <si>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</si>
  <si>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</si>
  <si>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</si>
  <si>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</si>
  <si>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</si>
  <si>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</si>
  <si>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</si>
  <si>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</si>
  <si>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</si>
  <si>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</si>
  <si>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</si>
  <si>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</si>
  <si>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</si>
  <si>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</si>
  <si>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</si>
  <si>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</si>
  <si>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</si>
  <si>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</si>
  <si>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</si>
  <si>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</si>
  <si>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</si>
  <si>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</si>
  <si>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</si>
  <si>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</si>
  <si>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</si>
  <si>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</si>
  <si>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</si>
  <si>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</si>
  <si>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</si>
  <si>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</si>
  <si>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</si>
  <si>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</si>
  <si>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</si>
  <si>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</si>
  <si>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</si>
  <si>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</si>
  <si>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</si>
  <si>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</si>
  <si>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</si>
  <si>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</si>
  <si>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</si>
  <si>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</si>
  <si>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</si>
  <si>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</si>
  <si>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</si>
  <si>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</si>
  <si>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</si>
  <si>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</si>
  <si>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</si>
  <si>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</si>
  <si>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</si>
  <si>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</si>
  <si>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</si>
  <si>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</si>
  <si>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</si>
  <si>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</si>
  <si>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</si>
  <si>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</si>
  <si>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</si>
  <si>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</si>
  <si>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</si>
  <si>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</si>
  <si>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</si>
  <si>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</si>
  <si>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</si>
  <si>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</si>
  <si>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</si>
  <si>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</si>
  <si>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</si>
  <si>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</si>
  <si>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</si>
  <si>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</si>
  <si>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</si>
  <si>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</si>
  <si>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</si>
  <si>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</si>
  <si>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</si>
  <si>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</si>
  <si>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</si>
  <si>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</si>
  <si>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</si>
  <si>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</si>
  <si>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</si>
  <si>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</si>
  <si>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</si>
  <si>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</si>
  <si>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</si>
  <si>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</si>
  <si>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</si>
  <si>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</si>
  <si>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</si>
  <si>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</si>
  <si>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</si>
  <si>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</si>
  <si>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</si>
  <si>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</si>
  <si>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</si>
  <si>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</si>
  <si>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</si>
  <si>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</si>
  <si>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</si>
  <si>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</si>
  <si>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</si>
  <si>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</si>
  <si>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</si>
  <si>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</si>
  <si>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</si>
  <si>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</si>
  <si>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</si>
  <si>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</si>
  <si>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</si>
  <si>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</si>
  <si>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</si>
  <si>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</si>
  <si>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</si>
  <si>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</si>
  <si>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</si>
  <si>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</si>
  <si>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</si>
  <si>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</si>
  <si>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</si>
  <si>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</si>
  <si>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</si>
  <si>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</si>
  <si>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</si>
  <si>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</si>
  <si>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</si>
  <si>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</si>
  <si>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</si>
  <si>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</si>
  <si>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</si>
  <si>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</si>
  <si>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</si>
  <si>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</si>
  <si>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</si>
  <si>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</si>
  <si>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</si>
  <si>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</si>
  <si>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</si>
  <si>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</si>
  <si>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</si>
  <si>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</si>
  <si>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</si>
  <si>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</si>
  <si>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</si>
  <si>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</si>
  <si>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</si>
  <si>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</si>
  <si>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</si>
  <si>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</si>
  <si>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</si>
  <si>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</si>
  <si>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</si>
  <si>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</si>
  <si>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</si>
  <si>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</si>
  <si>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</si>
  <si>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</si>
  <si>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</si>
  <si>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</si>
  <si>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</si>
  <si>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</si>
  <si>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</si>
  <si>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</si>
  <si>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</si>
  <si>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</si>
  <si>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</si>
  <si>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</si>
  <si>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</si>
  <si>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</si>
  <si>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</si>
  <si>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</si>
  <si>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</si>
  <si>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</si>
  <si>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</si>
  <si>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</si>
  <si>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</si>
  <si>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</si>
  <si>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</si>
  <si>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</si>
  <si>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</si>
  <si>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</si>
  <si>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</si>
  <si>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</si>
  <si>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</si>
  <si>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</si>
  <si>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</si>
  <si>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</si>
  <si>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</si>
  <si>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</si>
  <si>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</si>
  <si>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</si>
  <si>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</si>
  <si>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</si>
  <si>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</si>
  <si>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</si>
  <si>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</si>
  <si>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</si>
  <si>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</si>
  <si>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</si>
  <si>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</si>
  <si>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</si>
  <si>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</si>
  <si>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</si>
  <si>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</si>
  <si>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</si>
  <si>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</si>
  <si>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</si>
  <si>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</si>
  <si>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</si>
  <si>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</si>
  <si>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</si>
  <si>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</si>
  <si>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</si>
  <si>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</si>
  <si>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</si>
  <si>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</si>
  <si>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</si>
  <si>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</si>
  <si>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</si>
  <si>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</si>
  <si>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</si>
  <si>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</si>
  <si>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</si>
  <si>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</si>
  <si>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</si>
  <si>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</si>
  <si>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</si>
  <si>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</si>
  <si>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</si>
  <si>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</si>
  <si>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</si>
  <si>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</si>
  <si>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</si>
  <si>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</si>
  <si>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</si>
  <si>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</si>
  <si>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</si>
  <si>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</si>
  <si>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</si>
  <si>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</si>
  <si>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</si>
  <si>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</si>
  <si>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</si>
  <si>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</si>
  <si>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</si>
  <si>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</si>
  <si>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</si>
  <si>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</si>
  <si>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</si>
  <si>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</si>
  <si>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</si>
  <si>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</si>
  <si>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</si>
  <si>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</si>
  <si>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</si>
  <si>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</si>
  <si>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</si>
  <si>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</si>
  <si>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</si>
  <si>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</si>
  <si>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</si>
  <si>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</si>
  <si>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</si>
  <si>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</si>
  <si>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</si>
  <si>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</si>
  <si>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</si>
  <si>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</si>
  <si>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</si>
  <si>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</si>
  <si>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</si>
  <si>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</si>
  <si>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</si>
  <si>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</si>
  <si>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</si>
  <si>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</si>
  <si>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</si>
  <si>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</si>
  <si>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</si>
  <si>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</si>
  <si>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</si>
  <si>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</si>
  <si>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</si>
  <si>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</si>
  <si>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</si>
  <si>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</si>
  <si>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</si>
  <si>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</si>
  <si>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</si>
  <si>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</si>
  <si>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</si>
  <si>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</si>
  <si>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</si>
  <si>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</si>
  <si>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</si>
  <si>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</si>
  <si>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</si>
  <si>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</si>
  <si>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</si>
  <si>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</si>
  <si>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</si>
  <si>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</si>
  <si>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</si>
  <si>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</si>
  <si>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</si>
  <si>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</si>
  <si>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</si>
  <si>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</si>
  <si>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</si>
  <si>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</si>
  <si>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</si>
  <si>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</si>
  <si>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</si>
  <si>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</si>
  <si>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</si>
  <si>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</si>
  <si>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</si>
  <si>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</si>
  <si>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</si>
  <si>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</si>
  <si>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</si>
  <si>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</si>
  <si>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</si>
  <si>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</si>
  <si>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</si>
  <si>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</si>
  <si>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</si>
  <si>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</si>
  <si>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</si>
  <si>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</si>
  <si>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</si>
  <si>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</si>
  <si>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</si>
  <si>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</si>
  <si>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</si>
  <si>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</si>
  <si>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</si>
  <si>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</si>
  <si>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</si>
  <si>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</si>
  <si>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</si>
  <si>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</si>
  <si>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</si>
  <si>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</si>
  <si>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</si>
  <si>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</si>
  <si>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</si>
  <si>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</si>
  <si>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</si>
  <si>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</si>
  <si>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</si>
  <si>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</si>
  <si>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</si>
  <si>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</si>
  <si>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</si>
  <si>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</si>
  <si>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</si>
  <si>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</si>
  <si>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</si>
  <si>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</si>
  <si>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</si>
  <si>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</si>
  <si>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</si>
  <si>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</si>
  <si>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</si>
  <si>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</si>
  <si>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</si>
  <si>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</si>
  <si>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</si>
  <si>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</si>
  <si>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</si>
  <si>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</si>
  <si>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</si>
  <si>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</si>
  <si>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</si>
  <si>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</si>
  <si>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</si>
  <si>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</si>
  <si>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</si>
  <si>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</si>
  <si>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</si>
  <si>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</si>
  <si>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</si>
  <si>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</si>
  <si>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</si>
  <si>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</si>
  <si>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</si>
  <si>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</si>
  <si>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</si>
  <si>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</si>
  <si>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</si>
  <si>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</si>
  <si>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</si>
  <si>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</si>
  <si>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</si>
  <si>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</si>
  <si>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</si>
  <si>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</si>
  <si>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</si>
  <si>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</si>
  <si>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</si>
  <si>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</si>
  <si>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</si>
  <si>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</si>
  <si>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</si>
  <si>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</si>
  <si>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</si>
  <si>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</si>
  <si>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</si>
  <si>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</si>
  <si>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</si>
  <si>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</si>
  <si>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</si>
  <si>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</si>
  <si>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</si>
  <si>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</si>
  <si>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</si>
  <si>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</si>
  <si>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</si>
  <si>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</si>
  <si>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</si>
  <si>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</si>
  <si>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</si>
  <si>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</si>
  <si>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</si>
  <si>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</si>
  <si>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</si>
  <si>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</si>
  <si>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</si>
  <si>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</si>
  <si>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</si>
  <si>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</si>
  <si>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</si>
  <si>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</si>
  <si>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</si>
  <si>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</si>
  <si>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</si>
  <si>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</si>
  <si>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</si>
  <si>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</si>
  <si>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</si>
  <si>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</si>
  <si>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</si>
  <si>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</si>
  <si>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</si>
  <si>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</si>
  <si>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</si>
  <si>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</si>
  <si>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</si>
  <si>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</si>
  <si>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</si>
  <si>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</si>
  <si>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</si>
  <si>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</si>
  <si>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</si>
  <si>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</si>
  <si>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</si>
  <si>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</si>
  <si>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</si>
  <si>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</si>
  <si>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</si>
  <si>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</si>
  <si>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</si>
  <si>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</si>
  <si>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</si>
  <si>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</si>
  <si>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</si>
  <si>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</si>
  <si>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</si>
  <si>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</si>
  <si>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</si>
  <si>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</si>
  <si>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</si>
  <si>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</si>
  <si>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</si>
  <si>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</si>
  <si>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</si>
  <si>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</si>
  <si>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</si>
  <si>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</si>
  <si>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</si>
  <si>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</si>
  <si>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</si>
  <si>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</si>
  <si>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</si>
  <si>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</si>
  <si>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</si>
  <si>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</si>
  <si>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</si>
  <si>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</si>
  <si>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</si>
  <si>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</si>
  <si>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</si>
  <si>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</si>
  <si>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</si>
  <si>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</si>
  <si>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</si>
  <si>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</si>
  <si>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</si>
  <si>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</si>
  <si>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</si>
  <si>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</si>
  <si>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</si>
  <si>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</si>
  <si>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</si>
  <si>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</si>
  <si>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</si>
  <si>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</si>
  <si>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</si>
  <si>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</si>
  <si>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</si>
  <si>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</si>
  <si>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</si>
  <si>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</si>
  <si>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</si>
  <si>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</si>
  <si>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</si>
  <si>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</si>
  <si>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</si>
  <si>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</si>
  <si>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</si>
  <si>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</si>
  <si>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</si>
  <si>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</si>
  <si>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</si>
  <si>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</si>
  <si>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</si>
  <si>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</si>
  <si>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</si>
  <si>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</si>
  <si>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</si>
  <si>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</si>
  <si>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</si>
  <si>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</si>
  <si>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</si>
  <si>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</si>
  <si>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</si>
  <si>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</si>
  <si>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</si>
  <si>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</si>
  <si>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</si>
  <si>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</si>
  <si>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</si>
  <si>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</si>
  <si>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</si>
  <si>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</si>
  <si>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</si>
  <si>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</si>
  <si>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</si>
  <si>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</si>
  <si>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</si>
  <si>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</si>
  <si>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</si>
  <si>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</si>
  <si>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</si>
  <si>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</si>
  <si>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</si>
  <si>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</si>
  <si>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</si>
  <si>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</si>
  <si>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</si>
  <si>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</si>
  <si>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</si>
  <si>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</si>
  <si>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</si>
  <si>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</si>
  <si>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</si>
  <si>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</si>
  <si>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</si>
  <si>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</si>
  <si>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</si>
  <si>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</si>
  <si>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</si>
  <si>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</si>
  <si>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</si>
  <si>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</si>
  <si>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</si>
  <si>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</si>
  <si>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</si>
  <si>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</si>
  <si>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</si>
  <si>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</si>
  <si>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</si>
  <si>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</si>
  <si>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</si>
  <si>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</si>
  <si>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</si>
  <si>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</si>
  <si>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</si>
  <si>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</si>
  <si>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</si>
  <si>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</si>
  <si>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</si>
  <si>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</si>
  <si>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</si>
  <si>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</si>
  <si>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</si>
  <si>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</si>
  <si>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</si>
  <si>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</si>
  <si>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</si>
  <si>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</si>
  <si>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</si>
  <si>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</si>
  <si>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</si>
  <si>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</si>
  <si>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</si>
  <si>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</si>
  <si>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</si>
  <si>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</si>
  <si>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</si>
  <si>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</si>
  <si>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</si>
  <si>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</si>
  <si>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</si>
  <si>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</si>
  <si>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</si>
  <si>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</si>
  <si>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</si>
  <si>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</si>
  <si>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</si>
  <si>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</si>
  <si>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</si>
  <si>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</si>
  <si>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</si>
  <si>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</si>
  <si>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</si>
  <si>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</si>
  <si>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</si>
  <si>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</si>
  <si>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</si>
  <si>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</si>
  <si>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</si>
  <si>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</si>
  <si>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</si>
  <si>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</si>
  <si>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</si>
  <si>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</si>
  <si>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</si>
  <si>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</si>
  <si>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</si>
  <si>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</si>
  <si>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</si>
  <si>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</si>
  <si>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</si>
  <si>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</si>
  <si>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</si>
  <si>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</si>
  <si>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</si>
  <si>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</si>
  <si>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</si>
  <si>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</si>
  <si>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</si>
  <si>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</si>
  <si>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</si>
  <si>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</si>
  <si>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</si>
  <si>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</si>
  <si>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</si>
  <si>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</si>
  <si>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</si>
  <si>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</si>
  <si>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</si>
  <si>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</si>
  <si>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</si>
  <si>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</si>
  <si>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</si>
  <si>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</si>
  <si>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</si>
  <si>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</si>
  <si>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</si>
  <si>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</si>
  <si>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</si>
  <si>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</si>
  <si>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</si>
  <si>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</si>
  <si>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</si>
  <si>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</si>
  <si>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</si>
  <si>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</si>
  <si>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</si>
  <si>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</si>
  <si>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</si>
  <si>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</si>
  <si>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</si>
  <si>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</si>
  <si>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</si>
  <si>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</si>
  <si>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</si>
  <si>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</si>
  <si>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</si>
  <si>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</si>
  <si>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</si>
  <si>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</si>
  <si>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</si>
  <si>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</si>
  <si>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</si>
  <si>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</si>
  <si>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</si>
  <si>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</si>
  <si>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</si>
  <si>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</si>
  <si>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</si>
  <si>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</si>
  <si>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</si>
  <si>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</si>
  <si>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</si>
  <si>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</si>
  <si>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</si>
  <si>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</si>
  <si>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</si>
  <si>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</si>
  <si>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</si>
  <si>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</si>
  <si>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</si>
  <si>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</si>
  <si>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</si>
  <si>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</si>
  <si>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</si>
  <si>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</si>
  <si>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</si>
  <si>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</si>
  <si>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</si>
  <si>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</si>
  <si>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</si>
  <si>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</si>
  <si>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</si>
  <si>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</si>
  <si>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</si>
  <si>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</si>
  <si>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</si>
  <si>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</si>
  <si>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</si>
  <si>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</si>
  <si>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</si>
  <si>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</si>
  <si>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</si>
  <si>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</si>
  <si>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</si>
  <si>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</si>
  <si>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</si>
  <si>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</si>
  <si>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</si>
  <si>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</si>
  <si>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</si>
  <si>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</si>
  <si>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</si>
  <si>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</si>
  <si>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</si>
  <si>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</si>
  <si>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</si>
  <si>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</si>
  <si>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</si>
  <si>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</si>
  <si>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</si>
  <si>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</si>
  <si>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</si>
  <si>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</si>
  <si>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</si>
  <si>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</si>
  <si>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</si>
  <si>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</si>
  <si>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</si>
  <si>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</si>
  <si>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</si>
  <si>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</si>
  <si>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</si>
  <si>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</si>
  <si>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</si>
  <si>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</si>
  <si>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</si>
  <si>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</si>
  <si>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</si>
  <si>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</si>
  <si>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</si>
  <si>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</si>
  <si>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</si>
  <si>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</si>
  <si>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</si>
  <si>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</si>
  <si>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</si>
  <si>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</si>
  <si>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</si>
  <si>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</si>
  <si>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</si>
  <si>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</si>
  <si>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</si>
  <si>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</si>
  <si>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</si>
  <si>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</si>
  <si>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</si>
  <si>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</si>
  <si>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</si>
  <si>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</si>
  <si>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</si>
  <si>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</si>
  <si>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</si>
  <si>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</si>
  <si>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</si>
  <si>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</si>
  <si>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</si>
  <si>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</si>
  <si>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</si>
  <si>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</si>
  <si>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</si>
  <si>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</si>
  <si>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</si>
  <si>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</si>
  <si>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</si>
  <si>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</si>
  <si>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</si>
  <si>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</si>
  <si>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</si>
  <si>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</si>
  <si>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</si>
  <si>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</si>
  <si>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</si>
  <si>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</si>
  <si>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</si>
  <si>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</si>
  <si>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</si>
  <si>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</si>
  <si>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</si>
  <si>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</si>
  <si>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</si>
  <si>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</si>
  <si>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</si>
  <si>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</si>
  <si>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</si>
  <si>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</si>
  <si>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</si>
  <si>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</si>
  <si>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</si>
  <si>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</si>
  <si>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</si>
  <si>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</si>
  <si>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</si>
  <si>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</si>
  <si>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</si>
  <si>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</si>
  <si>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</si>
  <si>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</si>
  <si>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</si>
  <si>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</si>
  <si>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</si>
  <si>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</si>
  <si>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</si>
  <si>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</si>
  <si>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</si>
  <si>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</si>
  <si>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</si>
  <si>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</si>
  <si>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</si>
  <si>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</si>
  <si>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</si>
  <si>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</si>
  <si>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</si>
  <si>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</si>
  <si>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</si>
  <si>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</si>
  <si>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</si>
  <si>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</si>
  <si>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</si>
  <si>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</si>
  <si>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</si>
  <si>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</si>
  <si>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</si>
  <si>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</si>
  <si>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</si>
  <si>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</si>
  <si>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</si>
  <si>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</si>
  <si>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</si>
  <si>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</si>
  <si>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</si>
  <si>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</si>
  <si>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</si>
  <si>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</si>
  <si>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</si>
  <si>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</si>
  <si>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</si>
  <si>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</si>
  <si>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</si>
  <si>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</si>
  <si>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</si>
  <si>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</si>
  <si>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</si>
  <si>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</si>
  <si>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</si>
  <si>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</si>
  <si>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</si>
  <si>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</si>
  <si>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</si>
  <si>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</si>
  <si>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</si>
  <si>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</si>
  <si>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</si>
  <si>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</si>
  <si>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</si>
  <si>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</si>
  <si>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</si>
  <si>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</si>
  <si>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</si>
  <si>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</si>
  <si>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</si>
  <si>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</si>
  <si>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</si>
  <si>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</si>
  <si>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</si>
  <si>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</si>
  <si>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</si>
  <si>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</si>
  <si>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</si>
  <si>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</si>
  <si>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</si>
  <si>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</si>
  <si>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</si>
  <si>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</si>
  <si>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</si>
  <si>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</si>
  <si>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</si>
  <si>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</si>
  <si>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</si>
  <si>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</si>
  <si>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</si>
  <si>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</si>
  <si>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</si>
  <si>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</si>
  <si>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</si>
  <si>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</si>
  <si>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</si>
  <si>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</si>
  <si>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</si>
  <si>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</si>
  <si>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</si>
  <si>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</si>
  <si>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</si>
  <si>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</si>
  <si>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</si>
  <si>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</si>
  <si>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</si>
  <si>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</si>
  <si>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</si>
  <si>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</si>
  <si>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</si>
  <si>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</si>
  <si>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</si>
  <si>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</si>
  <si>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</si>
  <si>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</si>
  <si>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</si>
  <si>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</si>
  <si>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</si>
  <si>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</si>
  <si>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</si>
  <si>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</si>
  <si>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</si>
  <si>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</si>
  <si>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</si>
  <si>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</si>
  <si>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</si>
  <si>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</si>
  <si>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</si>
  <si>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</si>
  <si>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</si>
  <si>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</si>
  <si>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</si>
  <si>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</si>
  <si>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</si>
  <si>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</si>
  <si>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</si>
  <si>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</si>
  <si>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</si>
  <si>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</si>
  <si>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</si>
  <si>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</si>
  <si>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</si>
  <si>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</si>
  <si>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</si>
  <si>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</si>
  <si>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</si>
  <si>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</si>
  <si>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</si>
  <si>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</si>
  <si>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</si>
  <si>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</si>
  <si>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</si>
  <si>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</si>
  <si>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</si>
  <si>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</si>
  <si>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</si>
  <si>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</si>
  <si>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</si>
  <si>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</si>
  <si>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</si>
  <si>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</si>
  <si>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</si>
  <si>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</si>
  <si>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</si>
  <si>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</si>
  <si>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</si>
  <si>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</si>
  <si>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</si>
  <si>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</si>
  <si>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</si>
  <si>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</si>
  <si>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</si>
  <si>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</si>
  <si>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</si>
  <si>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</si>
  <si>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</si>
  <si>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</si>
  <si>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</si>
  <si>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</si>
  <si>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</si>
  <si>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</si>
  <si>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</si>
  <si>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</si>
  <si>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</si>
  <si>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</si>
  <si>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</si>
  <si>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</si>
  <si>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</si>
  <si>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</si>
  <si>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</si>
  <si>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</si>
  <si>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</si>
  <si>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</si>
  <si>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</si>
  <si>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</si>
  <si>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</si>
  <si>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</si>
  <si>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</si>
  <si>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</si>
  <si>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</si>
  <si>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</si>
  <si>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</si>
  <si>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</si>
  <si>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</si>
  <si>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</si>
  <si>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</si>
  <si>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</si>
  <si>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</si>
  <si>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</si>
  <si>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</si>
  <si>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</si>
  <si>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</si>
  <si>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</si>
  <si>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</si>
  <si>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</si>
  <si>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</si>
  <si>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</si>
  <si>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</si>
  <si>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</si>
  <si>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</si>
  <si>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</si>
  <si>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</si>
  <si>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</si>
  <si>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</si>
  <si>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</si>
  <si>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</si>
  <si>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</si>
  <si>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</si>
  <si>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</si>
  <si>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</si>
  <si>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</si>
  <si>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</si>
  <si>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</si>
  <si>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</si>
  <si>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</si>
  <si>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</si>
  <si>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</si>
  <si>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</si>
  <si>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</si>
  <si>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</si>
  <si>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</si>
  <si>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</si>
  <si>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</si>
  <si>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</si>
  <si>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</si>
  <si>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</si>
  <si>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</si>
  <si>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</si>
  <si>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</si>
  <si>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</si>
  <si>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</si>
  <si>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</si>
  <si>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</si>
  <si>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</si>
  <si>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</si>
  <si>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</si>
  <si>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</si>
  <si>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</si>
  <si>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</si>
  <si>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</si>
  <si>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</si>
  <si>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</si>
  <si>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</si>
  <si>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</si>
  <si>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</si>
  <si>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</si>
  <si>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</si>
  <si>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</si>
  <si>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</si>
  <si>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</si>
  <si>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</si>
  <si>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</si>
  <si>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</si>
  <si>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</si>
  <si>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</si>
  <si>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</si>
  <si>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</si>
  <si>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</si>
  <si>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</si>
  <si>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</si>
  <si>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</si>
  <si>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</si>
  <si>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</si>
  <si>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</si>
  <si>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</si>
  <si>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</si>
  <si>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</si>
  <si>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</si>
  <si>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</si>
  <si>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</si>
  <si>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</si>
  <si>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</si>
  <si>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</si>
  <si>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</si>
  <si>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</si>
  <si>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</si>
  <si>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</si>
  <si>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</si>
  <si>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</si>
  <si>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</si>
  <si>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</si>
  <si>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</si>
  <si>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</si>
  <si>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</si>
  <si>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</si>
  <si>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</si>
  <si>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</si>
  <si>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</si>
  <si>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</si>
  <si>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</si>
  <si>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</si>
  <si>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</si>
  <si>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</si>
  <si>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</si>
  <si>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</si>
  <si>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</si>
  <si>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</si>
  <si>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</si>
  <si>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</si>
  <si>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</si>
  <si>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</si>
  <si>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</si>
  <si>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</si>
  <si>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</si>
  <si>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</si>
  <si>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</si>
  <si>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</si>
  <si>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</si>
  <si>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</si>
  <si>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</si>
  <si>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</si>
  <si>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</si>
  <si>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</si>
  <si>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</si>
  <si>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</si>
  <si>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</si>
  <si>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</si>
  <si>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</si>
  <si>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</si>
  <si>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</si>
  <si>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</si>
  <si>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</si>
  <si>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</si>
  <si>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</si>
  <si>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</si>
  <si>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</si>
  <si>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</si>
  <si>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</si>
  <si>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</si>
  <si>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</si>
  <si>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</si>
  <si>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</si>
  <si>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</si>
  <si>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</si>
  <si>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</si>
  <si>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</si>
  <si>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</si>
  <si>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</si>
  <si>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</si>
  <si>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</si>
  <si>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</si>
  <si>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</si>
  <si>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</si>
  <si>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</si>
  <si>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</si>
  <si>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</si>
  <si>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</si>
  <si>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</si>
  <si>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</si>
  <si>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</si>
  <si>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</si>
  <si>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</si>
  <si>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</si>
  <si>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</si>
  <si>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</si>
  <si>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</si>
  <si>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</si>
  <si>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</si>
  <si>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</si>
  <si>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</si>
  <si>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</si>
  <si>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</si>
  <si>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</si>
  <si>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</si>
  <si>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</si>
  <si>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</si>
  <si>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</si>
  <si>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</si>
  <si>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</si>
  <si>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</si>
  <si>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</si>
  <si>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</si>
  <si>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</si>
  <si>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</si>
  <si>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</si>
  <si>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</si>
  <si>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</si>
  <si>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</si>
  <si>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</si>
  <si>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</si>
  <si>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</si>
  <si>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</si>
  <si>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</si>
  <si>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</si>
  <si>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</si>
  <si>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</si>
  <si>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</si>
  <si>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</si>
  <si>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</si>
  <si>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</si>
  <si>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</si>
  <si>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</si>
  <si>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</si>
  <si>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</si>
  <si>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</si>
  <si>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</si>
  <si>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</si>
  <si>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</si>
  <si>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</si>
  <si>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</si>
  <si>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</si>
  <si>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</si>
  <si>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</si>
  <si>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</si>
  <si>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</si>
  <si>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</si>
  <si>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</si>
  <si>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</si>
  <si>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</si>
  <si>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</si>
  <si>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</si>
  <si>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</si>
  <si>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</si>
  <si>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</si>
  <si>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</si>
  <si>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</si>
  <si>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</si>
  <si>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</si>
  <si>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</si>
  <si>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</si>
  <si>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</si>
  <si>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</si>
  <si>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</si>
  <si>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</si>
  <si>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</si>
  <si>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</si>
  <si>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</si>
  <si>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</si>
  <si>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</si>
  <si>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</si>
  <si>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</si>
  <si>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</si>
  <si>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</si>
  <si>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</si>
  <si>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</si>
  <si>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</si>
  <si>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</si>
  <si>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</si>
  <si>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</si>
  <si>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</si>
  <si>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</si>
  <si>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</si>
  <si>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</si>
  <si>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</si>
  <si>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</si>
  <si>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</si>
  <si>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</si>
  <si>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</si>
  <si>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</si>
  <si>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</si>
  <si>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</si>
  <si>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</si>
  <si>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</si>
  <si>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</si>
  <si>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</si>
  <si>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</si>
  <si>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</si>
  <si>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</si>
  <si>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</si>
  <si>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</si>
  <si>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</si>
  <si>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</si>
  <si>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</si>
  <si>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</si>
  <si>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</si>
  <si>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</si>
  <si>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</si>
  <si>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</si>
  <si>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</si>
  <si>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</si>
  <si>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</si>
  <si>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</si>
  <si>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</si>
  <si>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</si>
  <si>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</si>
  <si>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</si>
  <si>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</si>
  <si>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</si>
  <si>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</si>
  <si>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</si>
  <si>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</si>
  <si>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</si>
  <si>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</si>
  <si>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</si>
  <si>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</si>
  <si>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</si>
  <si>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</si>
  <si>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</si>
  <si>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</si>
  <si>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</si>
  <si>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</si>
  <si>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</si>
  <si>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</si>
  <si>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</si>
  <si>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</si>
  <si>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</si>
  <si>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</si>
  <si>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</si>
  <si>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</si>
  <si>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</si>
  <si>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</si>
  <si>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</si>
  <si>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</si>
  <si>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</si>
  <si>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</si>
  <si>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</si>
  <si>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</si>
  <si>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</si>
  <si>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</si>
  <si>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</si>
  <si>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</si>
  <si>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</si>
  <si>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</si>
  <si>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</si>
  <si>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</si>
  <si>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</si>
  <si>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</si>
  <si>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</si>
  <si>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</si>
  <si>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</si>
  <si>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</si>
  <si>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</si>
  <si>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</si>
  <si>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</si>
  <si>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</si>
  <si>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</si>
  <si>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</si>
  <si>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</si>
  <si>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</si>
  <si>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</si>
  <si>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</si>
  <si>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</si>
  <si>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</si>
  <si>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</si>
  <si>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</si>
  <si>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</si>
  <si>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</si>
  <si>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</si>
  <si>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</si>
  <si>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</si>
  <si>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</si>
  <si>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</si>
  <si>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</si>
  <si>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</si>
  <si>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</si>
  <si>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</si>
  <si>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</si>
  <si>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</si>
  <si>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</si>
  <si>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</si>
  <si>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</si>
  <si>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</si>
  <si>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</si>
  <si>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</si>
  <si>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</si>
  <si>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</si>
  <si>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</si>
  <si>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</si>
  <si>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</si>
  <si>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</si>
  <si>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</si>
  <si>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</si>
  <si>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</si>
  <si>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</si>
  <si>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</si>
  <si>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</si>
  <si>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</si>
  <si>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</si>
  <si>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</si>
  <si>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</si>
  <si>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</si>
  <si>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</si>
  <si>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</si>
  <si>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</si>
  <si>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</si>
  <si>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</si>
  <si>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</si>
  <si>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</si>
  <si>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</si>
  <si>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</si>
  <si>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</si>
  <si>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</si>
  <si>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</si>
  <si>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</si>
  <si>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</si>
  <si>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</si>
  <si>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</si>
  <si>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</si>
  <si>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</si>
  <si>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</si>
  <si>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</si>
  <si>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</si>
  <si>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</si>
  <si>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</si>
  <si>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</si>
  <si>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</si>
  <si>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</si>
  <si>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</si>
  <si>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</si>
  <si>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</si>
  <si>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</si>
  <si>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</si>
  <si>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</si>
  <si>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</si>
  <si>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</si>
  <si>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</si>
  <si>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</si>
  <si>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</si>
  <si>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</si>
  <si>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</si>
  <si>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</si>
  <si>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</si>
  <si>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</si>
  <si>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</si>
  <si>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</si>
  <si>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</si>
  <si>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</si>
  <si>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</si>
  <si>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</si>
  <si>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</si>
  <si>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</si>
  <si>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</si>
  <si>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</si>
  <si>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</si>
  <si>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</si>
  <si>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</si>
  <si>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</si>
  <si>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</si>
  <si>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</si>
  <si>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</si>
  <si>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</si>
  <si>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</si>
  <si>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</si>
  <si>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</si>
  <si>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</si>
  <si>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</si>
  <si>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</si>
  <si>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</si>
  <si>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</si>
  <si>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</si>
  <si>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</si>
  <si>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</si>
  <si>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</si>
  <si>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</si>
  <si>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</si>
  <si>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</si>
  <si>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</si>
  <si>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</si>
  <si>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</si>
  <si>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</si>
  <si>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</si>
  <si>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</si>
  <si>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</si>
  <si>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</si>
  <si>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</si>
  <si>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</si>
  <si>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</si>
  <si>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</si>
  <si>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</si>
  <si>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</si>
  <si>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</si>
  <si>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</si>
  <si>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</si>
  <si>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</si>
  <si>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</si>
  <si>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</si>
  <si>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</si>
  <si>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</si>
  <si>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</si>
  <si>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</si>
  <si>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</si>
  <si>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</si>
  <si>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</si>
  <si>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</si>
  <si>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</si>
  <si>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</si>
  <si>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</si>
  <si>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</si>
  <si>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</si>
  <si>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</si>
  <si>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</si>
  <si>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</si>
  <si>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</si>
  <si>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</si>
  <si>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</si>
  <si>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</si>
  <si>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</si>
  <si>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</si>
  <si>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</si>
  <si>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</si>
  <si>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</si>
  <si>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</si>
  <si>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</si>
  <si>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</si>
  <si>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</si>
  <si>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</si>
  <si>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</si>
  <si>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</si>
  <si>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</si>
  <si>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</si>
  <si>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</si>
  <si>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</si>
  <si>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</si>
  <si>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</si>
  <si>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</si>
  <si>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</si>
  <si>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</si>
  <si>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</si>
  <si>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</si>
  <si>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</si>
  <si>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</si>
  <si>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</si>
  <si>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</si>
  <si>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</si>
  <si>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</si>
  <si>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</si>
  <si>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</si>
  <si>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</si>
  <si>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</si>
  <si>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</si>
  <si>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</si>
  <si>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</si>
  <si>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</si>
  <si>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</si>
  <si>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</si>
  <si>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</si>
  <si>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</si>
  <si>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</si>
  <si>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</si>
  <si>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</si>
  <si>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</si>
  <si>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</si>
  <si>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</si>
  <si>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</si>
  <si>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</si>
  <si>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</si>
  <si>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</si>
  <si>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</si>
  <si>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</si>
  <si>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</si>
  <si>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</si>
  <si>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</si>
  <si>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</si>
  <si>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</si>
  <si>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</si>
  <si>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</si>
  <si>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</si>
  <si>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</si>
  <si>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</si>
  <si>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</si>
  <si>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</si>
  <si>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</si>
  <si>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</si>
  <si>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</si>
  <si>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</si>
  <si>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</si>
  <si>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</si>
  <si>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</si>
  <si>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</si>
  <si>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</si>
  <si>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</si>
  <si>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</si>
  <si>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</si>
  <si>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</si>
  <si>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</si>
  <si>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</si>
  <si>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</si>
  <si>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</si>
  <si>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</si>
  <si>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</si>
  <si>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</si>
  <si>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</si>
  <si>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</si>
  <si>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</si>
  <si>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</si>
  <si>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</si>
  <si>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</si>
  <si>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</si>
  <si>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</si>
  <si>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</si>
  <si>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</si>
  <si>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</si>
  <si>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</si>
  <si>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</si>
  <si>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</si>
  <si>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</si>
  <si>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</si>
  <si>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</si>
  <si>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</si>
  <si>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</si>
  <si>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</si>
  <si>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</si>
  <si>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</si>
  <si>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</si>
  <si>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</si>
  <si>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</si>
  <si>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</si>
  <si>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</si>
  <si>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</si>
  <si>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</si>
  <si>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</si>
  <si>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</si>
  <si>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</si>
  <si>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</si>
  <si>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</si>
  <si>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</si>
  <si>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</si>
  <si>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</si>
  <si>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</si>
  <si>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</si>
  <si>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</si>
  <si>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</si>
  <si>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</si>
  <si>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</si>
  <si>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</si>
  <si>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</si>
  <si>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</si>
  <si>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</si>
  <si>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</si>
  <si>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</si>
  <si>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</si>
  <si>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</si>
  <si>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</si>
  <si>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</si>
  <si>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</si>
  <si>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</si>
  <si>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</si>
  <si>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</si>
  <si>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</si>
  <si>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</si>
  <si>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</si>
  <si>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</si>
  <si>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</si>
  <si>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</si>
  <si>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</si>
  <si>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</si>
  <si>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</si>
  <si>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</si>
  <si>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</si>
  <si>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</si>
  <si>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</si>
  <si>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</si>
  <si>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</si>
  <si>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</si>
  <si>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</si>
  <si>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</si>
  <si>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</si>
  <si>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</si>
  <si>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</si>
  <si>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</si>
  <si>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</si>
  <si>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</si>
  <si>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</si>
  <si>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</si>
  <si>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</si>
  <si>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</si>
  <si>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</si>
  <si>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</si>
  <si>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</si>
  <si>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</si>
  <si>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</si>
  <si>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</si>
  <si>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</si>
  <si>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</si>
  <si>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</si>
  <si>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</si>
  <si>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</si>
  <si>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</si>
  <si>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</si>
  <si>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</si>
  <si>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</si>
  <si>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</si>
  <si>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</si>
  <si>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</si>
  <si>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</si>
  <si>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</si>
  <si>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</si>
  <si>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</si>
  <si>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</si>
  <si>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</si>
  <si>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</si>
  <si>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</si>
  <si>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</si>
  <si>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</si>
  <si>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</si>
  <si>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</si>
  <si>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</si>
  <si>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</si>
  <si>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</si>
  <si>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</si>
  <si>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</si>
  <si>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</si>
  <si>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</si>
  <si>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</si>
  <si>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</si>
  <si>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</si>
  <si>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</si>
  <si>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</si>
  <si>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</si>
  <si>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</si>
  <si>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</si>
  <si>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</si>
  <si>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</si>
  <si>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</si>
  <si>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</si>
  <si>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</si>
  <si>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</si>
  <si>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</si>
  <si>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</si>
  <si>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</si>
  <si>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</si>
  <si>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</si>
  <si>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</si>
  <si>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</si>
  <si>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</si>
  <si>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</si>
  <si>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</si>
  <si>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</si>
  <si>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</si>
  <si>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</si>
  <si>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</si>
  <si>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</si>
  <si>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</si>
  <si>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</si>
  <si>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</si>
  <si>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</si>
  <si>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</si>
  <si>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</si>
  <si>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</si>
  <si>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</si>
  <si>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</si>
  <si>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</si>
  <si>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</si>
  <si>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</si>
  <si>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</si>
  <si>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</si>
  <si>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</si>
  <si>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</si>
  <si>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</si>
  <si>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</si>
  <si>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</si>
  <si>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</si>
  <si>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</si>
  <si>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</si>
  <si>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</si>
  <si>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</si>
  <si>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</si>
  <si>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</si>
  <si>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</si>
  <si>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</si>
  <si>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</si>
  <si>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</si>
  <si>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</si>
  <si>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</si>
  <si>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</si>
  <si>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</si>
  <si>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</si>
  <si>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</si>
  <si>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</si>
  <si>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</si>
  <si>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</si>
  <si>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</si>
  <si>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</si>
  <si>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</si>
  <si>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</si>
  <si>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</si>
  <si>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</si>
  <si>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</si>
  <si>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</si>
  <si>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</si>
  <si>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</si>
  <si>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</si>
  <si>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</si>
  <si>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</si>
  <si>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</si>
  <si>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</si>
  <si>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</si>
  <si>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</si>
  <si>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</si>
  <si>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</si>
  <si>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</si>
  <si>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</si>
  <si>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</si>
  <si>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</si>
  <si>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</si>
  <si>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</si>
  <si>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</si>
  <si>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</si>
  <si>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</si>
  <si>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</si>
  <si>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</si>
  <si>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</si>
  <si>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</si>
  <si>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</si>
  <si>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</si>
  <si>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</si>
  <si>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</si>
  <si>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</si>
  <si>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</si>
  <si>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</si>
  <si>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</si>
  <si>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</si>
  <si>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</si>
  <si>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</si>
  <si>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</si>
  <si>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</si>
  <si>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</si>
  <si>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</si>
  <si>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</si>
  <si>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</si>
  <si>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</si>
  <si>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</si>
  <si>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</si>
  <si>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</si>
  <si>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</si>
  <si>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</si>
  <si>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</si>
  <si>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</si>
  <si>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</si>
  <si>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</si>
  <si>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</si>
  <si>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</si>
  <si>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</si>
  <si>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</si>
  <si>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</si>
  <si>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</si>
  <si>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</si>
  <si>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</si>
  <si>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</si>
  <si>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</si>
  <si>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</si>
  <si>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</si>
  <si>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</si>
  <si>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</si>
  <si>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</si>
  <si>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</si>
  <si>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</si>
  <si>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</si>
  <si>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</si>
  <si>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</si>
  <si>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</si>
  <si>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</si>
  <si>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</si>
  <si>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</si>
  <si>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</si>
  <si>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</si>
  <si>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</si>
  <si>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</si>
  <si>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</si>
  <si>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</si>
  <si>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</si>
  <si>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</si>
  <si>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</si>
  <si>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</si>
  <si>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</si>
  <si>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</si>
  <si>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</si>
  <si>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</si>
  <si>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</si>
  <si>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</si>
  <si>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</si>
  <si>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</si>
  <si>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</si>
  <si>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</si>
  <si>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</si>
  <si>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</si>
  <si>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</si>
  <si>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</si>
  <si>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</si>
  <si>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</si>
  <si>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</si>
  <si>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</si>
  <si>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</si>
  <si>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</si>
  <si>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</si>
  <si>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</si>
  <si>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</si>
  <si>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</si>
  <si>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</si>
  <si>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</si>
  <si>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</si>
  <si>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</si>
  <si>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</si>
  <si>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</si>
  <si>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</si>
  <si>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</si>
  <si>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</si>
  <si>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</si>
  <si>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</si>
  <si>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</si>
  <si>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</si>
  <si>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</si>
  <si>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</si>
  <si>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</si>
  <si>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</si>
  <si>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</si>
  <si>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</si>
  <si>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</si>
  <si>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</si>
  <si>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</si>
  <si>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</si>
  <si>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</si>
  <si>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</si>
  <si>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</si>
  <si>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</si>
  <si>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</si>
  <si>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</si>
  <si>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</si>
  <si>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</si>
  <si>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</si>
  <si>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</si>
  <si>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</si>
  <si>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</si>
  <si>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</si>
  <si>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</si>
  <si>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</si>
  <si>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</si>
  <si>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</si>
  <si>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</si>
  <si>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</si>
  <si>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</si>
  <si>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</si>
  <si>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</si>
  <si>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</si>
  <si>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</si>
  <si>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</si>
  <si>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</si>
  <si>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</si>
  <si>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</si>
  <si>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</si>
  <si>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</si>
  <si>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</si>
  <si>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</si>
  <si>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</si>
  <si>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</si>
  <si>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</si>
  <si>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</si>
  <si>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</si>
  <si>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</si>
  <si>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</si>
  <si>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</si>
  <si>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</si>
  <si>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</si>
  <si>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</si>
  <si>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</si>
  <si>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</si>
  <si>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</si>
  <si>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</si>
  <si>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</si>
  <si>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</si>
  <si>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</si>
  <si>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</si>
  <si>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</si>
  <si>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</si>
  <si>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</si>
  <si>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</si>
  <si>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</si>
  <si>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</si>
  <si>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</si>
  <si>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</si>
  <si>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</si>
  <si>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</si>
  <si>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</si>
  <si>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</si>
  <si>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</si>
  <si>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</si>
  <si>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</si>
  <si>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</si>
  <si>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</si>
  <si>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</si>
  <si>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</si>
  <si>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</si>
  <si>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</si>
  <si>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</si>
  <si>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</si>
  <si>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</si>
  <si>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</si>
  <si>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</si>
  <si>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</si>
  <si>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</si>
  <si>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</si>
  <si>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</si>
  <si>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</si>
  <si>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</si>
  <si>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</si>
  <si>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</si>
  <si>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</si>
  <si>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</si>
  <si>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</si>
  <si>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</si>
  <si>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</si>
  <si>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</si>
  <si>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</si>
  <si>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</si>
  <si>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</si>
  <si>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</si>
  <si>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</si>
  <si>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</si>
  <si>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</si>
  <si>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</si>
  <si>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</si>
  <si>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</si>
  <si>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</si>
  <si>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</si>
  <si>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</si>
  <si>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</si>
  <si>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</si>
  <si>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</si>
  <si>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</si>
  <si>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</si>
  <si>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</si>
  <si>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</si>
  <si>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</si>
  <si>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</si>
  <si>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</si>
  <si>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</si>
  <si>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</si>
  <si>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</si>
  <si>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</si>
  <si>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</si>
  <si>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</si>
  <si>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</si>
  <si>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</si>
  <si>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</si>
  <si>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</si>
  <si>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</si>
  <si>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</si>
  <si>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</si>
  <si>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</si>
  <si>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</si>
  <si>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</si>
  <si>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</si>
  <si>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</si>
  <si>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</si>
  <si>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</si>
  <si>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</si>
  <si>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</si>
  <si>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</si>
  <si>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</si>
  <si>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</si>
  <si>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</si>
  <si>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</si>
  <si>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</si>
  <si>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</si>
  <si>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</si>
  <si>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</si>
  <si>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</si>
  <si>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</si>
  <si>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</si>
  <si>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</si>
  <si>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</si>
  <si>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</si>
  <si>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</si>
  <si>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</si>
  <si>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</si>
  <si>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</si>
  <si>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</si>
  <si>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</si>
  <si>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</si>
  <si>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</si>
  <si>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</si>
  <si>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</si>
  <si>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</si>
  <si>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</si>
  <si>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</si>
  <si>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</si>
  <si>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</si>
  <si>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</si>
  <si>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</si>
  <si>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</si>
  <si>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</si>
  <si>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</si>
  <si>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</si>
  <si>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</si>
  <si>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</si>
  <si>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</si>
  <si>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</si>
  <si>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</si>
  <si>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</si>
  <si>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</si>
  <si>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</si>
  <si>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</si>
  <si>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</si>
  <si>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</si>
  <si>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</si>
  <si>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</si>
  <si>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</si>
  <si>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</si>
  <si>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</si>
  <si>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</si>
  <si>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</si>
  <si>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</si>
  <si>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</si>
  <si>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</si>
  <si>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</si>
  <si>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</si>
  <si>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</si>
  <si>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</si>
  <si>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</si>
  <si>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</si>
  <si>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</si>
  <si>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</si>
  <si>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</si>
  <si>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</si>
  <si>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</si>
  <si>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</si>
  <si>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</si>
  <si>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</si>
  <si>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</si>
  <si>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</si>
  <si>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</si>
  <si>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</si>
  <si>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</si>
  <si>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</si>
  <si>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</si>
  <si>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</si>
  <si>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</si>
  <si>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</si>
  <si>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</si>
  <si>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</si>
  <si>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</si>
  <si>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</si>
  <si>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</si>
  <si>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</si>
  <si>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</si>
  <si>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</si>
  <si>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</si>
  <si>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</si>
  <si>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</si>
  <si>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</si>
  <si>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</si>
  <si>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</si>
  <si>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</si>
  <si>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</si>
  <si>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</si>
  <si>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</si>
  <si>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</si>
  <si>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</si>
  <si>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</si>
  <si>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</si>
  <si>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</si>
  <si>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</si>
  <si>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</si>
  <si>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</si>
  <si>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</si>
  <si>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</si>
  <si>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</si>
  <si>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</si>
  <si>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</si>
  <si>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</si>
  <si>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</si>
  <si>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</si>
  <si>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</si>
  <si>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</si>
  <si>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</si>
  <si>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</si>
  <si>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</si>
  <si>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</si>
  <si>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</si>
  <si>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</si>
  <si>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</si>
  <si>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</si>
  <si>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</si>
  <si>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</si>
  <si>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</si>
  <si>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</si>
  <si>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</si>
  <si>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</si>
  <si>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</si>
  <si>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</si>
  <si>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</si>
  <si>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</si>
  <si>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</si>
  <si>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</si>
  <si>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</si>
  <si>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</si>
  <si>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</si>
  <si>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</si>
  <si>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</si>
  <si>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</si>
  <si>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</si>
  <si>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</si>
  <si>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</si>
  <si>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</si>
  <si>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</si>
  <si>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</si>
  <si>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</si>
  <si>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</si>
  <si>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</si>
  <si>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</si>
  <si>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</si>
  <si>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</si>
  <si>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</si>
  <si>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</si>
  <si>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</si>
  <si>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</si>
  <si>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</si>
  <si>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</si>
  <si>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</si>
  <si>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</si>
  <si>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</si>
  <si>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</si>
  <si>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</si>
  <si>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</si>
  <si>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</si>
  <si>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</si>
  <si>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</si>
  <si>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</si>
  <si>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</si>
  <si>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</si>
  <si>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</si>
  <si>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</si>
  <si>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</si>
  <si>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</si>
  <si>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</si>
  <si>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</si>
  <si>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</si>
  <si>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</si>
  <si>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</si>
  <si>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</si>
  <si>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</si>
  <si>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</si>
  <si>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</si>
  <si>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</si>
  <si>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</si>
  <si>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</si>
  <si>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</si>
  <si>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</si>
  <si>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</si>
  <si>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</si>
  <si>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</si>
  <si>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</si>
  <si>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</si>
  <si>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</si>
  <si>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</si>
  <si>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</si>
  <si>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</si>
  <si>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</si>
  <si>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</si>
  <si>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</si>
  <si>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</si>
  <si>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</si>
  <si>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</si>
  <si>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</si>
  <si>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</si>
  <si>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</si>
  <si>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</si>
  <si>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</si>
  <si>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</si>
  <si>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</si>
  <si>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</si>
  <si>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</si>
  <si>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</si>
  <si>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</si>
  <si>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</si>
  <si>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</si>
  <si>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</si>
  <si>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</si>
  <si>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</si>
  <si>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</si>
  <si>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</si>
  <si>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</si>
  <si>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</si>
  <si>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</si>
  <si>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</si>
  <si>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</si>
  <si>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</si>
  <si>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</si>
  <si>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</si>
  <si>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</si>
  <si>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</si>
  <si>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</si>
  <si>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</si>
  <si>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</si>
  <si>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</si>
  <si>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</si>
  <si>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</si>
  <si>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</si>
  <si>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</si>
  <si>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</si>
  <si>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</si>
  <si>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</si>
  <si>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</si>
  <si>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</si>
  <si>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</si>
  <si>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</si>
  <si>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</si>
  <si>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</si>
  <si>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</si>
  <si>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</si>
  <si>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</si>
  <si>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</si>
  <si>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</si>
  <si>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</si>
  <si>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</si>
  <si>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</si>
  <si>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</si>
  <si>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</si>
  <si>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</si>
  <si>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</si>
  <si>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</si>
  <si>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</si>
  <si>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</si>
  <si>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</si>
  <si>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</si>
  <si>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</si>
  <si>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</si>
  <si>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</si>
  <si>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</si>
  <si>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</si>
  <si>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</si>
  <si>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</si>
  <si>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</si>
  <si>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</si>
  <si>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</si>
  <si>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</si>
  <si>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</si>
  <si>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</si>
  <si>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</si>
  <si>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</si>
  <si>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</si>
  <si>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</si>
  <si>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</si>
  <si>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</si>
  <si>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</si>
  <si>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</si>
  <si>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</si>
  <si>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</si>
  <si>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</si>
  <si>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</si>
  <si>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</si>
  <si>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</si>
  <si>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</si>
  <si>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</si>
  <si>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</si>
  <si>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</si>
  <si>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</si>
  <si>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</si>
  <si>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</si>
  <si>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</si>
  <si>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</si>
  <si>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</si>
  <si>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</si>
  <si>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</si>
  <si>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</si>
  <si>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</si>
  <si>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</si>
  <si>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</si>
  <si>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</si>
  <si>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</si>
  <si>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</si>
  <si>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</si>
  <si>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</si>
  <si>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</si>
  <si>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</si>
  <si>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</si>
  <si>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</si>
  <si>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</si>
  <si>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</si>
  <si>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</si>
  <si>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</si>
  <si>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</si>
  <si>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</si>
  <si>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</si>
  <si>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</si>
  <si>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</si>
  <si>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</si>
  <si>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</si>
  <si>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</si>
  <si>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</si>
  <si>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</si>
  <si>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</si>
  <si>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</si>
  <si>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</si>
  <si>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</si>
  <si>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</si>
  <si>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</si>
  <si>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</si>
  <si>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</si>
  <si>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</si>
  <si>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</si>
  <si>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</si>
  <si>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</si>
  <si>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</si>
  <si>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</si>
  <si>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</si>
  <si>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</si>
  <si>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</si>
  <si>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</si>
  <si>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</si>
  <si>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</si>
  <si>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</si>
  <si>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</si>
  <si>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</si>
  <si>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</si>
  <si>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</si>
  <si>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</si>
  <si>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</si>
  <si>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</si>
  <si>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</si>
  <si>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</si>
  <si>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</si>
  <si>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</si>
  <si>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</si>
  <si>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</si>
  <si>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</si>
  <si>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</si>
  <si>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</si>
  <si>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</si>
  <si>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</si>
  <si>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</si>
  <si>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</si>
  <si>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</si>
  <si>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</si>
  <si>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</si>
  <si>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</si>
  <si>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</si>
  <si>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</si>
  <si>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</si>
  <si>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</si>
  <si>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</si>
  <si>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</si>
  <si>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</si>
  <si>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</si>
  <si>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</si>
  <si>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</si>
  <si>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</si>
  <si>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</si>
  <si>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</si>
  <si>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</si>
  <si>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</si>
  <si>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</si>
  <si>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</si>
  <si>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</si>
  <si>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</si>
  <si>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</si>
  <si>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</si>
  <si>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</si>
  <si>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</si>
  <si>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</si>
  <si>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</si>
  <si>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</si>
  <si>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</si>
  <si>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</si>
  <si>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</si>
  <si>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</si>
  <si>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</si>
  <si>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</si>
  <si>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</si>
  <si>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</si>
  <si>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</si>
  <si>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</si>
  <si>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</si>
  <si>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</si>
  <si>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</si>
  <si>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</si>
  <si>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</si>
  <si>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</si>
  <si>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</si>
  <si>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</si>
  <si>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</si>
  <si>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</si>
  <si>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</si>
  <si>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</si>
  <si>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</si>
  <si>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</si>
  <si>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</si>
  <si>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</si>
  <si>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</si>
  <si>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</si>
  <si>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</si>
  <si>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</si>
  <si>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</si>
  <si>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</si>
  <si>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</si>
  <si>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</si>
  <si>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</si>
  <si>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</si>
  <si>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</si>
  <si>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</si>
  <si>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</si>
  <si>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</si>
  <si>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</si>
  <si>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</si>
  <si>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</si>
  <si>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</si>
  <si>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</si>
  <si>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</si>
  <si>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</si>
  <si>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</si>
  <si>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</si>
  <si>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</si>
  <si>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</si>
  <si>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</si>
  <si>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</si>
  <si>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</si>
  <si>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</si>
  <si>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</si>
  <si>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</si>
  <si>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</si>
  <si>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</si>
  <si>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</si>
  <si>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</si>
  <si>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</si>
  <si>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</si>
  <si>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</si>
  <si>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</si>
  <si>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</si>
  <si>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</si>
  <si>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</si>
  <si>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</si>
  <si>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</si>
  <si>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</si>
  <si>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</si>
  <si>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</si>
  <si>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</si>
  <si>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</si>
  <si>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</si>
  <si>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</si>
  <si>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</si>
  <si>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</si>
  <si>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</si>
  <si>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</si>
  <si>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</si>
  <si>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</si>
  <si>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</si>
  <si>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</si>
  <si>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</si>
  <si>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</si>
  <si>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</si>
  <si>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</si>
  <si>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</si>
  <si>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</si>
  <si>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</si>
  <si>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</si>
  <si>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</si>
  <si>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</si>
  <si>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</si>
  <si>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</si>
  <si>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</si>
  <si>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</si>
  <si>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</si>
  <si>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</si>
  <si>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</si>
  <si>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</si>
  <si>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</si>
  <si>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</si>
  <si>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</si>
  <si>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</si>
  <si>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</si>
  <si>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</si>
  <si>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</si>
  <si>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</si>
  <si>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</si>
  <si>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</si>
  <si>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</si>
  <si>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</si>
  <si>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</si>
  <si>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</si>
  <si>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</si>
  <si>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</si>
  <si>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</si>
  <si>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</si>
  <si>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</si>
  <si>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</si>
  <si>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</si>
  <si>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</si>
  <si>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</si>
  <si>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</si>
  <si>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</si>
  <si>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</si>
  <si>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</si>
  <si>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</si>
  <si>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</si>
  <si>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</si>
  <si>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</si>
  <si>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</si>
  <si>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</si>
  <si>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</si>
  <si>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</si>
  <si>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</si>
  <si>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</si>
  <si>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</si>
  <si>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</si>
  <si>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</si>
  <si>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</si>
  <si>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</si>
  <si>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</si>
  <si>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</si>
  <si>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</si>
  <si>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</si>
  <si>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</si>
  <si>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</si>
  <si>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</si>
  <si>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</si>
  <si>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</si>
  <si>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</si>
  <si>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</si>
  <si>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</si>
  <si>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</si>
  <si>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</si>
  <si>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</si>
  <si>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</si>
  <si>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</si>
  <si>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</si>
  <si>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</si>
  <si>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</si>
  <si>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</si>
  <si>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</si>
  <si>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</si>
  <si>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</si>
  <si>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</si>
  <si>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</si>
  <si>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</si>
  <si>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</si>
  <si>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</si>
  <si>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</si>
  <si>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</si>
  <si>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</si>
  <si>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</si>
  <si>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</si>
  <si>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</si>
  <si>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</si>
  <si>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</si>
  <si>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</si>
  <si>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</si>
  <si>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</si>
  <si>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</si>
  <si>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</si>
  <si>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</si>
  <si>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</si>
  <si>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</si>
  <si>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</si>
  <si>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</si>
  <si>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</si>
  <si>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</si>
  <si>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</si>
  <si>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</si>
  <si>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</si>
  <si>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</si>
  <si>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</si>
  <si>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</si>
  <si>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</si>
  <si>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</si>
  <si>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</si>
  <si>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</si>
  <si>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</si>
  <si>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</si>
  <si>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</si>
  <si>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</si>
  <si>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</si>
  <si>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</si>
  <si>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</si>
  <si>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</si>
  <si>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</si>
  <si>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</si>
  <si>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</si>
  <si>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</si>
  <si>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</si>
  <si>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</si>
  <si>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</si>
  <si>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</si>
  <si>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</si>
  <si>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</si>
  <si>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</si>
  <si>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</si>
  <si>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</si>
  <si>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</si>
  <si>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</si>
  <si>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</si>
  <si>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</si>
  <si>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</si>
  <si>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</si>
  <si>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</si>
  <si>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</si>
  <si>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</si>
  <si>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</si>
  <si>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</si>
  <si>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</si>
  <si>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</si>
  <si>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</si>
  <si>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</si>
  <si>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</si>
  <si>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</si>
  <si>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</si>
  <si>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</si>
  <si>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</si>
  <si>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</si>
  <si>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</si>
  <si>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</si>
  <si>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</si>
  <si>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</si>
  <si>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</si>
  <si>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</si>
  <si>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</si>
  <si>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</si>
  <si>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</si>
  <si>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</si>
  <si>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</si>
  <si>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</si>
  <si>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</si>
  <si>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</si>
  <si>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</si>
  <si>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</si>
  <si>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</si>
  <si>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</si>
  <si>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</si>
  <si>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</si>
  <si>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</si>
  <si>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</si>
  <si>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</si>
  <si>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</si>
  <si>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</si>
  <si>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</si>
  <si>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</si>
  <si>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</si>
  <si>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</si>
  <si>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</si>
  <si>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</si>
  <si>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</si>
  <si>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</si>
  <si>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</si>
  <si>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</si>
  <si>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</si>
  <si>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</si>
  <si>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</si>
  <si>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</si>
  <si>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</si>
  <si>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</si>
  <si>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</si>
  <si>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</si>
  <si>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</si>
  <si>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</si>
  <si>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</si>
  <si>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</si>
  <si>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</si>
  <si>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</si>
  <si>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</si>
  <si>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</si>
  <si>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</si>
  <si>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</si>
  <si>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</si>
  <si>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</si>
  <si>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</si>
  <si>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</si>
  <si>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</si>
  <si>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</si>
  <si>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</si>
  <si>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</si>
  <si>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</si>
  <si>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</si>
  <si>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</si>
  <si>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</si>
  <si>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</si>
  <si>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</si>
  <si>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</si>
  <si>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</si>
  <si>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</si>
  <si>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</si>
  <si>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</si>
  <si>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</si>
  <si>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</si>
  <si>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</si>
  <si>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</si>
  <si>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</si>
  <si>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</si>
  <si>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</si>
  <si>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</si>
  <si>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</si>
  <si>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</si>
  <si>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</si>
  <si>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</si>
  <si>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</si>
  <si>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</si>
  <si>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</si>
  <si>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</si>
  <si>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</si>
  <si>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</si>
  <si>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</si>
  <si>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</si>
  <si>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</si>
  <si>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</si>
  <si>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</si>
  <si>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</si>
  <si>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</si>
  <si>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</si>
  <si>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</si>
  <si>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</si>
  <si>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</si>
  <si>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</si>
  <si>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</si>
  <si>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</si>
  <si>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</si>
  <si>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</si>
  <si>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</si>
  <si>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</si>
  <si>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</si>
  <si>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</si>
  <si>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</si>
  <si>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</si>
  <si>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</si>
  <si>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</si>
  <si>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</si>
  <si>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</si>
  <si>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</si>
  <si>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</si>
  <si>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</si>
  <si>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</si>
  <si>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</si>
  <si>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</si>
  <si>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</si>
  <si>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</si>
  <si>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</si>
  <si>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</si>
  <si>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</si>
  <si>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</si>
  <si>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</si>
  <si>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</si>
  <si>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</si>
  <si>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</si>
  <si>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</si>
  <si>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</si>
  <si>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</si>
  <si>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</si>
  <si>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</si>
  <si>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</si>
  <si>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</si>
  <si>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</si>
  <si>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</si>
  <si>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</si>
  <si>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</si>
  <si>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</si>
  <si>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</si>
  <si>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</si>
  <si>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</si>
  <si>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</si>
  <si>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</si>
  <si>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</si>
  <si>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</si>
  <si>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</si>
  <si>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</si>
  <si>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</si>
  <si>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</si>
  <si>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</si>
  <si>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</si>
  <si>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</si>
  <si>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</si>
  <si>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</si>
  <si>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</si>
  <si>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</si>
  <si>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</si>
  <si>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</si>
  <si>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</si>
  <si>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</si>
  <si>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</si>
  <si>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</si>
  <si>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</si>
  <si>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</si>
  <si>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</si>
  <si>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</si>
  <si>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</si>
  <si>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</si>
  <si>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</si>
  <si>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</si>
  <si>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</si>
  <si>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</si>
  <si>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</si>
  <si>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</si>
  <si>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</si>
  <si>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</si>
  <si>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</si>
  <si>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</si>
  <si>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</si>
  <si>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</si>
  <si>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</si>
  <si>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</si>
  <si>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</si>
  <si>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</si>
  <si>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</si>
  <si>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</si>
  <si>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</si>
  <si>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</si>
  <si>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</si>
  <si>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</si>
  <si>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</si>
  <si>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</si>
  <si>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</si>
  <si>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</si>
  <si>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</si>
  <si>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</si>
  <si>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</si>
  <si>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</si>
  <si>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</si>
  <si>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</si>
  <si>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</si>
  <si>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</si>
  <si>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</si>
  <si>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</si>
  <si>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</si>
  <si>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</si>
  <si>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</si>
  <si>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</si>
  <si>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</si>
  <si>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</si>
  <si>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</si>
  <si>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</si>
  <si>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</si>
  <si>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</si>
  <si>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</si>
  <si>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</si>
  <si>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</si>
  <si>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</si>
  <si>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</si>
  <si>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</si>
  <si>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</si>
  <si>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</si>
  <si>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</si>
  <si>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</si>
  <si>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</si>
  <si>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</si>
  <si>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</si>
  <si>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</si>
  <si>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</si>
  <si>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</si>
  <si>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</si>
  <si>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</si>
  <si>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</si>
  <si>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</si>
  <si>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</si>
  <si>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</si>
  <si>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</si>
  <si>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</si>
  <si>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</si>
  <si>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</si>
  <si>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</si>
  <si>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</si>
  <si>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</si>
  <si>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</si>
  <si>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</si>
  <si>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</si>
  <si>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</si>
  <si>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</si>
  <si>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</si>
  <si>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</si>
  <si>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</si>
  <si>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</si>
  <si>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</si>
  <si>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</si>
  <si>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</si>
  <si>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</si>
  <si>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</si>
  <si>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</si>
  <si>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</si>
  <si>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</si>
  <si>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</si>
  <si>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</si>
  <si>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</si>
  <si>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</si>
  <si>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</si>
  <si>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</si>
  <si>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</si>
  <si>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</si>
  <si>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</si>
  <si>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</si>
  <si>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</si>
  <si>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</si>
  <si>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</si>
  <si>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</si>
  <si>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</si>
  <si>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</si>
  <si>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</si>
  <si>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</si>
  <si>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</si>
  <si>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</si>
  <si>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</si>
  <si>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</si>
  <si>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</si>
  <si>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</si>
  <si>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</si>
  <si>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</si>
  <si>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</si>
  <si>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</si>
  <si>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</si>
  <si>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</si>
  <si>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</si>
  <si>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</si>
  <si>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</si>
  <si>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</si>
  <si>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</si>
  <si>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</si>
  <si>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</si>
  <si>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</si>
  <si>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</si>
  <si>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</si>
  <si>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</si>
  <si>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</si>
  <si>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</si>
  <si>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</si>
  <si>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</si>
  <si>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</si>
  <si>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</si>
  <si>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</si>
  <si>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</si>
  <si>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</si>
  <si>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</si>
  <si>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</si>
  <si>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</si>
  <si>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</si>
  <si>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</si>
  <si>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</si>
  <si>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</si>
  <si>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</si>
  <si>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</si>
  <si>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</si>
  <si>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</si>
  <si>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</si>
  <si>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</si>
  <si>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</si>
  <si>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</si>
  <si>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</si>
  <si>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</si>
  <si>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</si>
  <si>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</si>
  <si>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</si>
  <si>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</si>
  <si>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</si>
  <si>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</si>
  <si>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</si>
  <si>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</si>
  <si>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</si>
  <si>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</si>
  <si>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</si>
  <si>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</si>
  <si>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</si>
  <si>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</si>
  <si>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</si>
  <si>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</si>
  <si>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</si>
  <si>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</si>
  <si>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</si>
  <si>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</si>
  <si>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</si>
  <si>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</si>
  <si>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</si>
  <si>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</si>
  <si>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</si>
  <si>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</si>
  <si>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</si>
  <si>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</si>
  <si>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</si>
  <si>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</si>
  <si>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</si>
  <si>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</si>
  <si>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</si>
  <si>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</si>
  <si>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</si>
  <si>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</si>
  <si>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</si>
  <si>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</si>
  <si>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</si>
  <si>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</si>
  <si>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</si>
  <si>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</si>
  <si>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</si>
  <si>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</si>
  <si>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</si>
  <si>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</si>
  <si>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</si>
  <si>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</si>
  <si>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</si>
  <si>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</si>
  <si>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</si>
  <si>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</si>
  <si>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</si>
  <si>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</si>
  <si>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</si>
  <si>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</si>
  <si>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</si>
  <si>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</si>
  <si>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</si>
  <si>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</si>
  <si>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</si>
  <si>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</si>
  <si>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</si>
  <si>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</si>
  <si>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</si>
  <si>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</si>
  <si>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</si>
  <si>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</si>
  <si>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</si>
  <si>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</si>
  <si>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</si>
  <si>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</si>
  <si>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</si>
  <si>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</si>
  <si>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</si>
  <si>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</si>
  <si>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</si>
  <si>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</si>
  <si>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</si>
  <si>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</si>
  <si>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</si>
  <si>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</si>
  <si>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</si>
  <si>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</si>
  <si>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</si>
  <si>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</si>
  <si>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</si>
  <si>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</si>
  <si>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</si>
  <si>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</si>
  <si>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</si>
  <si>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</si>
  <si>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</si>
  <si>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</si>
  <si>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</si>
  <si>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</si>
  <si>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</si>
  <si>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</si>
  <si>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</si>
  <si>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</si>
  <si>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</si>
  <si>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</si>
  <si>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</si>
  <si>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</si>
  <si>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</si>
  <si>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</si>
  <si>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</si>
  <si>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</si>
  <si>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</si>
  <si>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</si>
  <si>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</si>
  <si>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</si>
  <si>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</si>
  <si>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</si>
  <si>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</si>
  <si>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</si>
  <si>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</si>
  <si>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</si>
  <si>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</si>
  <si>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</si>
  <si>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</si>
  <si>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</si>
  <si>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</si>
  <si>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</si>
  <si>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</si>
  <si>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</si>
  <si>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</si>
  <si>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</si>
  <si>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</si>
  <si>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</si>
  <si>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</si>
  <si>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</si>
  <si>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</si>
  <si>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</si>
  <si>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</si>
  <si>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</si>
  <si>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</si>
  <si>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</si>
  <si>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</si>
  <si>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</si>
  <si>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</si>
  <si>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</si>
  <si>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</si>
  <si>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</si>
  <si>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</si>
  <si>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</si>
  <si>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</si>
  <si>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</si>
  <si>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</si>
  <si>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</si>
  <si>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</si>
  <si>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</si>
  <si>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</si>
  <si>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</si>
  <si>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</si>
  <si>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</si>
  <si>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</si>
  <si>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</si>
  <si>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</si>
  <si>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</si>
  <si>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</si>
  <si>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</si>
  <si>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</si>
  <si>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</si>
  <si>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</si>
  <si>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</si>
  <si>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</si>
  <si>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</si>
  <si>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</si>
  <si>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</si>
  <si>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</si>
  <si>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</si>
  <si>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</si>
  <si>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</si>
  <si>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</si>
  <si>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</si>
  <si>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</si>
  <si>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</si>
  <si>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</si>
  <si>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</si>
  <si>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</si>
  <si>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</si>
  <si>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</si>
  <si>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</si>
  <si>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</si>
  <si>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</si>
  <si>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</si>
  <si>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</si>
  <si>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</si>
  <si>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</si>
  <si>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</si>
  <si>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</si>
  <si>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</si>
  <si>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</si>
  <si>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</si>
  <si>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</si>
  <si>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</si>
  <si>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</si>
  <si>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</si>
  <si>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</si>
  <si>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</si>
  <si>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</si>
  <si>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</si>
  <si>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</si>
  <si>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</si>
  <si>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</si>
  <si>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</si>
  <si>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</si>
  <si>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</si>
  <si>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</si>
  <si>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</si>
  <si>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</si>
  <si>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</si>
  <si>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</si>
  <si>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</si>
  <si>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</si>
  <si>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</si>
  <si>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</si>
  <si>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</si>
  <si>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</si>
  <si>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</si>
  <si>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</si>
  <si>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</si>
  <si>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</si>
  <si>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</si>
  <si>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</si>
  <si>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</si>
  <si>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</si>
  <si>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</si>
  <si>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</si>
  <si>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</si>
  <si>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</si>
  <si>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</si>
  <si>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</si>
  <si>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</si>
  <si>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</si>
  <si>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</si>
  <si>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</si>
  <si>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</si>
  <si>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</si>
  <si>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</si>
  <si>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</si>
  <si>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</si>
  <si>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</si>
  <si>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</si>
  <si>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</si>
  <si>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</si>
  <si>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</si>
  <si>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</si>
  <si>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</si>
  <si>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</si>
  <si>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</si>
  <si>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</si>
  <si>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</si>
  <si>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</si>
  <si>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</si>
  <si>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</si>
  <si>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</si>
  <si>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</si>
  <si>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</si>
  <si>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</si>
  <si>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</si>
  <si>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</si>
  <si>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</si>
  <si>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</si>
  <si>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</si>
  <si>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</si>
  <si>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</si>
  <si>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</si>
  <si>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</si>
  <si>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</si>
  <si>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</si>
  <si>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</si>
  <si>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</si>
  <si>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</si>
  <si>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</si>
  <si>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</si>
  <si>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</si>
  <si>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</si>
  <si>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</si>
  <si>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</si>
  <si>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</si>
  <si>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</si>
  <si>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</si>
  <si>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</si>
  <si>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</si>
  <si>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</si>
  <si>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</si>
  <si>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</si>
  <si>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</si>
  <si>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</si>
  <si>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</si>
  <si>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</si>
  <si>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</si>
  <si>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</si>
  <si>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</si>
  <si>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</si>
  <si>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</si>
  <si>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</si>
  <si>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</si>
  <si>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</si>
  <si>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</si>
  <si>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</si>
  <si>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</si>
  <si>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</si>
  <si>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</si>
  <si>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</si>
  <si>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</si>
  <si>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</si>
  <si>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</si>
  <si>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</si>
  <si>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</si>
  <si>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</si>
  <si>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</si>
  <si>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</si>
  <si>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</si>
  <si>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</si>
  <si>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</si>
  <si>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</si>
  <si>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</si>
  <si>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</si>
  <si>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</si>
  <si>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</si>
  <si>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</si>
  <si>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</si>
  <si>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</si>
  <si>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</si>
  <si>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</si>
  <si>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</si>
  <si>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</si>
  <si>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</si>
  <si>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</si>
  <si>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</si>
  <si>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</si>
  <si>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</si>
  <si>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</si>
  <si>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</si>
  <si>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</si>
  <si>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</si>
  <si>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</si>
  <si>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</si>
  <si>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</si>
  <si>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</si>
  <si>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</si>
  <si>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</si>
  <si>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</si>
  <si>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</si>
  <si>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</si>
  <si>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</si>
  <si>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</si>
  <si>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</si>
  <si>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</si>
  <si>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</si>
  <si>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</si>
  <si>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</si>
  <si>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</si>
  <si>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</si>
  <si>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</si>
  <si>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</si>
  <si>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</si>
  <si>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</si>
  <si>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</si>
  <si>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</si>
  <si>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</si>
  <si>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</si>
  <si>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</si>
  <si>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</si>
  <si>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</si>
  <si>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</si>
  <si>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</si>
  <si>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</si>
  <si>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</si>
  <si>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</si>
  <si>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</si>
  <si>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</si>
  <si>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</si>
  <si>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</si>
  <si>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</si>
  <si>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</si>
  <si>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</si>
  <si>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</si>
  <si>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</si>
  <si>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</si>
  <si>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</si>
  <si>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</si>
  <si>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</si>
  <si>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</si>
  <si>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</si>
  <si>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</si>
  <si>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</si>
  <si>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</si>
  <si>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</si>
  <si>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</si>
  <si>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</si>
  <si>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</si>
  <si>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</si>
  <si>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</si>
  <si>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</si>
  <si>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</si>
  <si>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</si>
  <si>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</si>
  <si>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</si>
  <si>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</si>
  <si>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</si>
  <si>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</si>
  <si>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</si>
  <si>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</si>
  <si>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</si>
  <si>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</si>
  <si>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</si>
  <si>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</si>
  <si>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</si>
  <si>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</si>
  <si>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</si>
  <si>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</si>
  <si>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</si>
  <si>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</si>
  <si>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</si>
  <si>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</si>
  <si>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</si>
  <si>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</si>
  <si>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</si>
  <si>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</si>
  <si>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</si>
  <si>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</si>
  <si>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</si>
  <si>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</si>
  <si>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</si>
  <si>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</si>
  <si>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</si>
  <si>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</si>
  <si>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</si>
  <si>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</si>
  <si>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</si>
  <si>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</si>
  <si>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</si>
  <si>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</si>
  <si>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</si>
  <si>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</si>
  <si>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</si>
  <si>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</si>
  <si>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</si>
  <si>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</si>
  <si>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</si>
  <si>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</si>
  <si>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</si>
  <si>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</si>
  <si>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</si>
  <si>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</si>
  <si>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</si>
  <si>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</si>
  <si>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</si>
  <si>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</si>
  <si>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</si>
  <si>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</si>
  <si>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</si>
  <si>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</si>
  <si>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</si>
  <si>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</si>
  <si>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</si>
  <si>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</si>
  <si>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</si>
  <si>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</si>
  <si>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</si>
  <si>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</si>
  <si>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</si>
  <si>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</si>
  <si>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</si>
  <si>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</si>
  <si>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</si>
  <si>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</si>
  <si>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</si>
  <si>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</si>
  <si>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</si>
  <si>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</si>
  <si>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</si>
  <si>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</si>
  <si>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</si>
  <si>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</si>
  <si>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</si>
  <si>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</si>
  <si>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</si>
  <si>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</si>
  <si>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</si>
  <si>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</si>
  <si>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</si>
  <si>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</si>
  <si>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</si>
  <si>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</si>
  <si>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</si>
  <si>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</si>
  <si>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</si>
  <si>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</si>
  <si>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</si>
  <si>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</si>
  <si>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</si>
  <si>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</si>
  <si>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</si>
  <si>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</si>
  <si>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</si>
  <si>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</si>
  <si>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</si>
  <si>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</si>
  <si>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</si>
  <si>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</si>
  <si>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</si>
  <si>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</si>
  <si>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</si>
  <si>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</si>
  <si>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</si>
  <si>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</si>
  <si>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</si>
  <si>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</si>
  <si>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</si>
  <si>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</si>
  <si>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</si>
  <si>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</si>
  <si>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</si>
  <si>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</si>
  <si>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</si>
  <si>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</si>
  <si>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</si>
  <si>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</si>
  <si>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</si>
  <si>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</si>
  <si>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</si>
  <si>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</si>
  <si>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</si>
  <si>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</si>
  <si>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</si>
  <si>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</si>
  <si>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</si>
  <si>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</si>
  <si>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</si>
  <si>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</si>
  <si>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</si>
  <si>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</si>
  <si>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</si>
  <si>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</si>
  <si>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</si>
  <si>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</si>
  <si>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</si>
  <si>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</si>
  <si>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</si>
  <si>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</si>
  <si>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</si>
  <si>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</si>
  <si>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</si>
  <si>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</si>
  <si>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</si>
  <si>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</si>
  <si>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</si>
  <si>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</si>
  <si>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</si>
  <si>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</si>
  <si>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</si>
  <si>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</si>
  <si>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</si>
  <si>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</si>
  <si>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</si>
  <si>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</si>
  <si>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</si>
  <si>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</si>
  <si>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</si>
  <si>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</si>
  <si>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</si>
  <si>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</si>
  <si>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</si>
  <si>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</si>
  <si>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</si>
  <si>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</si>
  <si>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</si>
  <si>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</si>
  <si>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</si>
  <si>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</si>
  <si>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</si>
  <si>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</si>
  <si>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</si>
  <si>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</si>
  <si>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</si>
  <si>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</si>
  <si>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</si>
  <si>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</si>
  <si>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</si>
  <si>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</si>
  <si>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</si>
  <si>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</si>
  <si>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</si>
  <si>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</si>
  <si>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</si>
  <si>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</si>
  <si>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</si>
  <si>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</si>
  <si>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</si>
  <si>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</si>
  <si>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</si>
  <si>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</si>
  <si>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</si>
  <si>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</si>
  <si>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</si>
  <si>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</si>
  <si>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</si>
  <si>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</si>
  <si>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</si>
  <si>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</si>
  <si>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</si>
  <si>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</si>
  <si>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</si>
  <si>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</si>
  <si>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</si>
  <si>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</si>
  <si>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</si>
  <si>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</si>
  <si>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</si>
  <si>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</si>
  <si>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</si>
  <si>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</si>
  <si>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</si>
  <si>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</si>
  <si>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</si>
  <si>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</si>
  <si>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</si>
  <si>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</si>
  <si>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</si>
  <si>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</si>
  <si>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</si>
  <si>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</si>
  <si>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</si>
  <si>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</si>
  <si>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</si>
  <si>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</si>
  <si>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</si>
  <si>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</si>
  <si>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</si>
  <si>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</si>
  <si>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</si>
  <si>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</si>
  <si>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</si>
  <si>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</si>
  <si>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</si>
  <si>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</si>
  <si>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</si>
  <si>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</si>
  <si>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</si>
  <si>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</si>
  <si>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</si>
  <si>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</si>
  <si>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</si>
  <si>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</si>
  <si>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</si>
  <si>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</si>
  <si>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</si>
  <si>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</si>
  <si>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</si>
  <si>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</si>
  <si>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</si>
  <si>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</si>
  <si>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</si>
  <si>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</si>
  <si>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</si>
  <si>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</si>
  <si>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</si>
  <si>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</si>
  <si>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</si>
  <si>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</si>
  <si>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</si>
  <si>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</si>
  <si>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</si>
  <si>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</si>
  <si>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</si>
  <si>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</si>
  <si>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</si>
  <si>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</si>
  <si>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</si>
  <si>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</si>
  <si>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</si>
  <si>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</si>
  <si>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</si>
  <si>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</si>
  <si>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</si>
  <si>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</si>
  <si>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</si>
  <si>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</si>
  <si>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</si>
  <si>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</si>
  <si>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</si>
  <si>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</si>
  <si>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</si>
  <si>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</si>
  <si>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</si>
  <si>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</si>
  <si>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</si>
  <si>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</si>
  <si>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</si>
  <si>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</si>
  <si>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</si>
  <si>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</si>
  <si>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</si>
  <si>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</si>
  <si>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</si>
  <si>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</si>
  <si>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</si>
  <si>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40000 to 44999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</si>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</sst>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9" fontId="0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0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[Kickstarter_Challenge#1.xlsx]Theater Outcomes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15842344706911637"/>
          <c:y val="4.88845144356955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A9-4D2B-9313-92B27B495C2E}"/>
            </c:ext>
          </c:extLst>
        </c:ser>
        <c:ser>
          <c:idx val="1"/>
          <c:order val="1"/>
          <c:tx>
            <c:strRef>
              <c:f>'Theater Outcomes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A9-4D2B-9313-92B27B495C2E}"/>
            </c:ext>
          </c:extLst>
        </c:ser>
        <c:ser>
          <c:idx val="2"/>
          <c:order val="2"/>
          <c:tx>
            <c:strRef>
              <c:f>'Theater Outcomes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A9-4D2B-9313-92B27B495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4111824"/>
        <c:axId val="1564113488"/>
      </c:lineChart>
      <c:catAx>
        <c:axId val="156411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113488"/>
        <c:crosses val="autoZero"/>
        <c:auto val="1"/>
        <c:lblAlgn val="ctr"/>
        <c:lblOffset val="100"/>
        <c:noMultiLvlLbl val="0"/>
      </c:catAx>
      <c:valAx>
        <c:axId val="156411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11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goals'!$A$1:$A$13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goals'!$F$1:$F$13</c15:sqref>
                  </c15:fullRef>
                </c:ext>
              </c:extLst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DF-4B5C-9230-BD01E9CF5001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goals'!$A$1:$A$13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goals'!$G$1:$G$13</c15:sqref>
                  </c15:fullRef>
                </c:ext>
              </c:extLst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DF-4B5C-9230-BD01E9CF5001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goals'!$A$1:$A$13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goals'!$H$1:$H$13</c15:sqref>
                  </c15:fullRef>
                </c:ext>
              </c:extLst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DF-4B5C-9230-BD01E9CF5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9086959"/>
        <c:axId val="1319084879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'Outcomes based on goals'!$A$1:$A$13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'Outcomes based on goals'!$A$2:$A$13</c15:sqref>
                        </c15:fullRef>
                        <c15:formulaRef>
                          <c15:sqref>'Outcomes based on goals'!$A$3:$A$13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4DF-4B5C-9230-BD01E9CF5001}"/>
                  </c:ext>
                </c:extLst>
              </c15:ser>
            </c15:filteredLineSeries>
          </c:ext>
        </c:extLst>
      </c:lineChart>
      <c:catAx>
        <c:axId val="1319086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084879"/>
        <c:crosses val="autoZero"/>
        <c:auto val="1"/>
        <c:lblAlgn val="ctr"/>
        <c:lblOffset val="100"/>
        <c:noMultiLvlLbl val="0"/>
      </c:catAx>
      <c:valAx>
        <c:axId val="131908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08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[Kickstarter_Challenge#1 Recovered.xlsx]Theater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6F-4E42-8344-82E80940396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6F-4E42-8344-82E80940396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6F-4E42-8344-82E809403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3563200"/>
        <c:axId val="1203561120"/>
      </c:lineChart>
      <c:catAx>
        <c:axId val="120356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561120"/>
        <c:crosses val="autoZero"/>
        <c:auto val="1"/>
        <c:lblAlgn val="ctr"/>
        <c:lblOffset val="100"/>
        <c:noMultiLvlLbl val="0"/>
      </c:catAx>
      <c:valAx>
        <c:axId val="120356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56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ABAE056-F05B-42CB-84ED-513784BD682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86991F2-88DC-440B-B6B3-15CD09453BE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CB88663-86ED-4360-B30B-7E2DC030D422}">
  <sheetPr/>
  <sheetViews>
    <sheetView zoomScale="7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365125</xdr:colOff>
      <xdr:row>2</xdr:row>
      <xdr:rowOff>41275</xdr:rowOff>
    </xdr:from>
    <xdr:to>
      <xdr:col>15</xdr:col>
      <xdr:colOff>60325</xdr:colOff>
      <xdr:row>17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FF01A0-A87E-4FD8-B980-BB606648A7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5234777-8C49-4A35-94D3-9BED9D6A945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7AC3898-7E4E-466D-944C-D5D81C25466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333374</xdr:colOff>
      <xdr:row>13</xdr:row>
      <xdr:rowOff>79374</xdr:rowOff>
    </xdr:from>
    <xdr:to>
      <xdr:col>10</xdr:col>
      <xdr:colOff>590550</xdr:colOff>
      <xdr:row>32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D2133D-5ACF-435A-B5E7-708A8177F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3</xdr:row>
      <xdr:rowOff>34925</xdr:rowOff>
    </xdr:from>
    <xdr:to>
      <xdr:col>13</xdr:col>
      <xdr:colOff>266700</xdr:colOff>
      <xdr:row>18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67B0BF-FC95-4CBB-991D-6C72D99386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a" refreshedDate="44498.854612268522" createdVersion="7" refreshedVersion="7" minRefreshableVersion="3" recordCount="4115" xr:uid="{73C4C1C8-9C9F-4778-9C46-8C56CFA71165}">
  <cacheSource type="worksheet">
    <worksheetSource ref="A1:U1048576" sheet="Kickstarter Sheet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1E410D-002C-405C-A8A0-D4C2BE8340DD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8023B-0BC0-437F-979B-C5D3F6499157}">
  <dimension ref="A1:E18"/>
  <sheetViews>
    <sheetView workbookViewId="0">
      <selection activeCell="P5" sqref="P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6.7265625" bestFit="1" customWidth="1"/>
    <col min="7" max="7" width="10.7265625" bestFit="1" customWidth="1"/>
  </cols>
  <sheetData>
    <row r="1" spans="1:5" x14ac:dyDescent="0.35">
      <c r="A1" s="12" t="s">
        <v>8358</v>
      </c>
      <c r="B1" t="s">
        <v>8315</v>
      </c>
    </row>
    <row r="2" spans="1:5" x14ac:dyDescent="0.35">
      <c r="A2" s="12" t="s">
        <v>8379</v>
      </c>
      <c r="B2" t="s">
        <v>8363</v>
      </c>
    </row>
    <row r="4" spans="1:5" x14ac:dyDescent="0.35">
      <c r="A4" s="12" t="s">
        <v>8364</v>
      </c>
      <c r="B4" s="12" t="s">
        <v>8362</v>
      </c>
    </row>
    <row r="5" spans="1:5" x14ac:dyDescent="0.35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3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3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3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3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3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3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3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3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3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3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3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3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C631A-13DB-4B39-BF1C-ACB2E7208423}">
  <dimension ref="A1:H13"/>
  <sheetViews>
    <sheetView tabSelected="1" workbookViewId="0">
      <selection activeCell="I13" sqref="I13"/>
    </sheetView>
  </sheetViews>
  <sheetFormatPr defaultRowHeight="14.5" x14ac:dyDescent="0.35"/>
  <cols>
    <col min="1" max="1" width="19.08984375" style="16" customWidth="1"/>
    <col min="2" max="2" width="16.6328125" style="16" bestFit="1" customWidth="1"/>
    <col min="3" max="3" width="13.08984375" style="16" bestFit="1" customWidth="1"/>
    <col min="4" max="4" width="15.7265625" style="16" bestFit="1" customWidth="1"/>
    <col min="5" max="5" width="12" style="16" bestFit="1" customWidth="1"/>
    <col min="6" max="6" width="19.08984375" style="16" bestFit="1" customWidth="1"/>
    <col min="7" max="7" width="15.453125" style="16" bestFit="1" customWidth="1"/>
    <col min="8" max="8" width="18.1796875" style="16" bestFit="1" customWidth="1"/>
    <col min="9" max="16384" width="8.7265625" style="16"/>
  </cols>
  <sheetData>
    <row r="1" spans="1:8" x14ac:dyDescent="0.35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35">
      <c r="A2" s="16" t="s">
        <v>8388</v>
      </c>
      <c r="B2" s="16">
        <f>COUNTIFS('Kickstarter Sheet'!$F:$F,"successful",'Kickstarter Sheet'!$D:$D,"&lt;1000",'Kickstarter Sheet'!$R:$R,"plays")</f>
        <v>141</v>
      </c>
      <c r="C2" s="16">
        <f>COUNTIFS('Kickstarter Sheet'!$F:$F,"failed",'Kickstarter Sheet'!$D:$D,"&lt;1000",'Kickstarter Sheet'!$R:$R,"plays")</f>
        <v>45</v>
      </c>
      <c r="D2" s="16">
        <f>COUNTIFS('Kickstarter Sheet'!$F:$F,"canceled",'Kickstarter Sheet'!$D:$D,"&lt;1000",'Kickstarter Sheet'!$R:$R,"plays")</f>
        <v>0</v>
      </c>
      <c r="E2" s="16">
        <f>SUM(B2:D2)</f>
        <v>186</v>
      </c>
      <c r="F2" s="17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35">
      <c r="A3" s="16" t="s">
        <v>8389</v>
      </c>
      <c r="B3" s="16">
        <f>COUNTIFS('Kickstarter Sheet'!$F:$F,"successful",'Kickstarter Sheet'!$D:$D,"&gt;=1000",'Kickstarter Sheet'!$R:$R,"plays",'Kickstarter Sheet'!$D:$D,"&lt;=4999")</f>
        <v>388</v>
      </c>
      <c r="C3" s="16">
        <f>COUNTIFS('Kickstarter Sheet'!$F:$F,"failed",'Kickstarter Sheet'!$D:$D,"&gt;=1000",'Kickstarter Sheet'!$R:$R,"plays",'Kickstarter Sheet'!$D:$D,"&lt;=4999")</f>
        <v>146</v>
      </c>
      <c r="D3" s="16">
        <f>COUNTIFS('Kickstarter Sheet'!$F:$F,"canceled",'Kickstarter Sheet'!$D:$D,"&gt;=1000",'Kickstarter Sheet'!$R:$R,"plays",'Kickstarter Sheet'!$D:$D,"&lt;=4999")</f>
        <v>0</v>
      </c>
      <c r="E3" s="16">
        <f t="shared" ref="E3:E13" si="0">SUM(B3:D3)</f>
        <v>534</v>
      </c>
      <c r="F3" s="17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35">
      <c r="A4" s="16" t="s">
        <v>8390</v>
      </c>
      <c r="B4" s="16">
        <f>COUNTIFS('Kickstarter Sheet'!$F:$F,"successful",'Kickstarter Sheet'!$D:$D,"&gt;=5000",'Kickstarter Sheet'!$R:$R,"plays",'Kickstarter Sheet'!$D:$D,"&lt;=9999")</f>
        <v>93</v>
      </c>
      <c r="C4" s="16">
        <f>COUNTIFS('Kickstarter Sheet'!$F:$F,"failed",'Kickstarter Sheet'!$D:$D,"&gt;=5000",'Kickstarter Sheet'!$R:$R,"plays",'Kickstarter Sheet'!$D:$D,"&lt;=9999")</f>
        <v>76</v>
      </c>
      <c r="D4" s="16">
        <f>COUNTIFS('Kickstarter Sheet'!$F:$F,"canceled",'Kickstarter Sheet'!$D:$D,"&gt;=5000",'Kickstarter Sheet'!$R:$R,"plays",'Kickstarter Sheet'!$D:$D,"&lt;=9999")</f>
        <v>0</v>
      </c>
      <c r="E4" s="16">
        <f t="shared" si="0"/>
        <v>169</v>
      </c>
      <c r="F4" s="17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35">
      <c r="A5" s="16" t="s">
        <v>8391</v>
      </c>
      <c r="B5" s="16">
        <f>COUNTIFS('Kickstarter Sheet'!F:F,"successful",'Kickstarter Sheet'!D:D,"&gt;=10000",'Kickstarter Sheet'!R:R,"plays",'Kickstarter Sheet'!D:D,"&lt;=14999")</f>
        <v>39</v>
      </c>
      <c r="C5" s="16">
        <f>COUNTIFS('Kickstarter Sheet'!F:F,"failed",'Kickstarter Sheet'!D:D,"&gt;=10000",'Kickstarter Sheet'!R:R,"plays",'Kickstarter Sheet'!D:D,"&lt;=14999")</f>
        <v>33</v>
      </c>
      <c r="D5" s="16">
        <f>COUNTIFS('Kickstarter Sheet'!F:F,"canceled",'Kickstarter Sheet'!D:D,"&gt;=10000",'Kickstarter Sheet'!R:R,"plays",'Kickstarter Sheet'!D:D,"&lt;=14999")</f>
        <v>0</v>
      </c>
      <c r="E5" s="16">
        <f t="shared" si="0"/>
        <v>72</v>
      </c>
      <c r="F5" s="17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35">
      <c r="A6" s="16" t="s">
        <v>8392</v>
      </c>
      <c r="B6" s="16">
        <f>COUNTIFS('Kickstarter Sheet'!$F:$F,"successful",'Kickstarter Sheet'!$D:$D,"&gt;=15000",'Kickstarter Sheet'!$R:$R,"plays",'Kickstarter Sheet'!$D:$D,"&lt;=19999")</f>
        <v>12</v>
      </c>
      <c r="C6" s="16">
        <f>COUNTIFS('Kickstarter Sheet'!$F:$F,"failed",'Kickstarter Sheet'!$D:$D,"&gt;=15000",'Kickstarter Sheet'!$R:$R,"plays",'Kickstarter Sheet'!$D:$D,"&lt;=19999")</f>
        <v>12</v>
      </c>
      <c r="D6" s="16">
        <f>COUNTIFS('Kickstarter Sheet'!$F:$F,"canceled",'Kickstarter Sheet'!$D:$D,"&gt;=15000",'Kickstarter Sheet'!$R:$R,"plays",'Kickstarter Sheet'!$D:$D,"&lt;=19999")</f>
        <v>0</v>
      </c>
      <c r="E6" s="16">
        <f t="shared" si="0"/>
        <v>24</v>
      </c>
      <c r="F6" s="17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35">
      <c r="A7" s="16" t="s">
        <v>8393</v>
      </c>
      <c r="B7" s="16">
        <f>COUNTIFS('Kickstarter Sheet'!$F:$F,"successful",'Kickstarter Sheet'!$D:$D,"&gt;=20000",'Kickstarter Sheet'!$R:$R,"plays",'Kickstarter Sheet'!$D:$D,"&lt;=24999")</f>
        <v>9</v>
      </c>
      <c r="C7" s="16">
        <f>COUNTIFS('Kickstarter Sheet'!$F:$F,"failed",'Kickstarter Sheet'!$D:$D,"&gt;=20000",'Kickstarter Sheet'!$R:$R,"plays",'Kickstarter Sheet'!$D:$D,"&lt;=24999")</f>
        <v>11</v>
      </c>
      <c r="D7" s="16">
        <f>COUNTIFS('Kickstarter Sheet'!$F:$F,"canceled",'Kickstarter Sheet'!$D:$D,"&gt;=20000",'Kickstarter Sheet'!$R:$R,"plays",'Kickstarter Sheet'!$D:$D,"&lt;=24999")</f>
        <v>0</v>
      </c>
      <c r="E7" s="16">
        <f t="shared" si="0"/>
        <v>20</v>
      </c>
      <c r="F7" s="17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35">
      <c r="A8" s="16" t="s">
        <v>8394</v>
      </c>
      <c r="B8" s="16">
        <f>COUNTIFS('Kickstarter Sheet'!$F:$F,"successful",'Kickstarter Sheet'!$D:$D,"&gt;=25000",'Kickstarter Sheet'!$R:$R,"plays",'Kickstarter Sheet'!$D:$D,"&lt;=29999")</f>
        <v>1</v>
      </c>
      <c r="C8" s="16">
        <f>COUNTIFS('Kickstarter Sheet'!$F:$F,"failed",'Kickstarter Sheet'!$D:$D,"&gt;=25000",'Kickstarter Sheet'!$R:$R,"plays",'Kickstarter Sheet'!$D:$D,"&lt;=29999")</f>
        <v>4</v>
      </c>
      <c r="D8" s="16">
        <f>COUNTIFS('Kickstarter Sheet'!$F:$F,"canceled",'Kickstarter Sheet'!$D:$D,"&gt;=25000",'Kickstarter Sheet'!$R:$R,"plays",'Kickstarter Sheet'!$D:$D,"&lt;=29999")</f>
        <v>0</v>
      </c>
      <c r="E8" s="16">
        <f t="shared" si="0"/>
        <v>5</v>
      </c>
      <c r="F8" s="17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35">
      <c r="A9" s="16" t="s">
        <v>8395</v>
      </c>
      <c r="B9" s="16">
        <f>COUNTIFS('Kickstarter Sheet'!$F:$F,"successful",'Kickstarter Sheet'!$D:$D,"&gt;=30000",'Kickstarter Sheet'!$R:$R,"plays",'Kickstarter Sheet'!$D:$D,"&lt;=34999")</f>
        <v>3</v>
      </c>
      <c r="C9" s="16">
        <f>COUNTIFS('Kickstarter Sheet'!$F:$F,"failed",'Kickstarter Sheet'!$D:$D,"&gt;=30000",'Kickstarter Sheet'!$R:$R,"plays",'Kickstarter Sheet'!$D:$D,"&lt;=34999")</f>
        <v>8</v>
      </c>
      <c r="D9" s="16">
        <f>COUNTIFS('Kickstarter Sheet'!$F:$F,"canceled",'Kickstarter Sheet'!$D:$D,"&gt;=30000",'Kickstarter Sheet'!$R:$R,"plays",'Kickstarter Sheet'!$D:$D,"&lt;=34999")</f>
        <v>0</v>
      </c>
      <c r="E9" s="16">
        <f t="shared" si="0"/>
        <v>11</v>
      </c>
      <c r="F9" s="17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35">
      <c r="A10" s="16" t="s">
        <v>8396</v>
      </c>
      <c r="B10" s="16">
        <f>COUNTIFS('Kickstarter Sheet'!$F:$F,"successful",'Kickstarter Sheet'!$D:$D,"&gt;=35000",'Kickstarter Sheet'!$R:$R,"plays",'Kickstarter Sheet'!$D:$D,"&lt;=39999")</f>
        <v>4</v>
      </c>
      <c r="C10" s="16">
        <f>COUNTIFS('Kickstarter Sheet'!$F:$F,"failed",'Kickstarter Sheet'!$D:$D,"&gt;=35000",'Kickstarter Sheet'!$R:$R,"plays",'Kickstarter Sheet'!$D:$D,"&lt;=39999")</f>
        <v>2</v>
      </c>
      <c r="D10" s="16">
        <f>COUNTIFS('Kickstarter Sheet'!$F:$F,"canceled",'Kickstarter Sheet'!$D:$D,"&gt;=35000",'Kickstarter Sheet'!$R:$R,"plays",'Kickstarter Sheet'!$D:$D,"&lt;=39999")</f>
        <v>0</v>
      </c>
      <c r="E10" s="16">
        <f t="shared" si="0"/>
        <v>6</v>
      </c>
      <c r="F10" s="17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35">
      <c r="A11" s="16" t="s">
        <v>8398</v>
      </c>
      <c r="B11" s="16">
        <f>COUNTIFS('Kickstarter Sheet'!$F:$F,"successful",'Kickstarter Sheet'!$D:$D,"&gt;=40000",'Kickstarter Sheet'!$R:$R,"plays",'Kickstarter Sheet'!$D:$D,"&lt;=44999")</f>
        <v>2</v>
      </c>
      <c r="C11" s="16">
        <f>COUNTIFS('Kickstarter Sheet'!$F:$F,"failed",'Kickstarter Sheet'!$D:$D,"&gt;=40000",'Kickstarter Sheet'!$R:$R,"plays",'Kickstarter Sheet'!$D:$D,"&lt;=44999")</f>
        <v>1</v>
      </c>
      <c r="D11" s="16">
        <f>COUNTIFS('Kickstarter Sheet'!$F:$F,"canceled",'Kickstarter Sheet'!$D:$D,"&gt;=40000",'Kickstarter Sheet'!$R:$R,"plays",'Kickstarter Sheet'!$D:$D,"&lt;=44999")</f>
        <v>0</v>
      </c>
      <c r="E11" s="16">
        <f t="shared" si="0"/>
        <v>3</v>
      </c>
      <c r="F11" s="17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35">
      <c r="A12" s="16" t="s">
        <v>8397</v>
      </c>
      <c r="B12" s="16">
        <f>COUNTIFS('Kickstarter Sheet'!$F:$F,"successful",'Kickstarter Sheet'!$D:$D,"&gt;=45000",'Kickstarter Sheet'!$R:$R,"plays",'Kickstarter Sheet'!$D:$D,"&lt;=49999")</f>
        <v>0</v>
      </c>
      <c r="C12" s="16">
        <f>COUNTIFS('Kickstarter Sheet'!$F:$F,"failed",'Kickstarter Sheet'!$D:$D,"&gt;=45000",'Kickstarter Sheet'!$R:$R,"plays",'Kickstarter Sheet'!$D:$D,"&lt;=49999")</f>
        <v>1</v>
      </c>
      <c r="D12" s="16">
        <f>COUNTIFS('Kickstarter Sheet'!$F:$F,"canceled",'Kickstarter Sheet'!$D:$D,"&gt;=45000",'Kickstarter Sheet'!$R:$R,"plays",'Kickstarter Sheet'!$D:$D,"&lt;=49999")</f>
        <v>0</v>
      </c>
      <c r="E12" s="16">
        <f t="shared" si="0"/>
        <v>1</v>
      </c>
      <c r="F12" s="17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35">
      <c r="A13" s="16" t="s">
        <v>8399</v>
      </c>
      <c r="B13" s="16">
        <f>COUNTIFS('Kickstarter Sheet'!$F:$F,"successful",'Kickstarter Sheet'!$D:$D,"&gt;=50000",'Kickstarter Sheet'!$R:$R,"plays")</f>
        <v>2</v>
      </c>
      <c r="C13" s="16">
        <f>COUNTIFS('Kickstarter Sheet'!$F:$F,"failed",'Kickstarter Sheet'!$D:$D,"&gt;=50000",'Kickstarter Sheet'!$R:$R,"plays")</f>
        <v>14</v>
      </c>
      <c r="D13" s="16">
        <f>COUNTIFS('Kickstarter Sheet'!$F:$F,"canceled",'Kickstarter Sheet'!$D:$D,"&gt;=50000",'Kickstarter Sheet'!$R:$R,"plays")</f>
        <v>0</v>
      </c>
      <c r="E13" s="16">
        <f t="shared" si="0"/>
        <v>16</v>
      </c>
      <c r="F13" s="17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6B40C-FE1C-4F7F-A1D1-319CA1AF9BF9}">
  <dimension ref="A1:E18"/>
  <sheetViews>
    <sheetView workbookViewId="0">
      <selection activeCell="E22" sqref="E2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</cols>
  <sheetData>
    <row r="1" spans="1:5" x14ac:dyDescent="0.35">
      <c r="A1" s="12" t="s">
        <v>8358</v>
      </c>
      <c r="B1" t="s">
        <v>8315</v>
      </c>
    </row>
    <row r="2" spans="1:5" x14ac:dyDescent="0.35">
      <c r="A2" s="12" t="s">
        <v>8379</v>
      </c>
      <c r="B2" t="s">
        <v>8363</v>
      </c>
    </row>
    <row r="4" spans="1:5" x14ac:dyDescent="0.35">
      <c r="A4" s="12" t="s">
        <v>8364</v>
      </c>
      <c r="B4" s="12" t="s">
        <v>8362</v>
      </c>
    </row>
    <row r="5" spans="1:5" x14ac:dyDescent="0.35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3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3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3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3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3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3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3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3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3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3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3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3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0" zoomScaleNormal="59" workbookViewId="0">
      <selection sqref="A1:XFD1048576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21.81640625" style="5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6.7265625" bestFit="1" customWidth="1"/>
    <col min="16" max="16" width="17" bestFit="1" customWidth="1"/>
    <col min="17" max="17" width="41.1796875" customWidth="1"/>
    <col min="18" max="18" width="16.453125" bestFit="1" customWidth="1"/>
    <col min="19" max="20" width="21.453125" bestFit="1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YEAR(T2)</f>
        <v>2015</v>
      </c>
    </row>
    <row r="3" spans="1:21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YEAR(T3)</f>
        <v>2017</v>
      </c>
    </row>
    <row r="4" spans="1:21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2015</v>
      </c>
    </row>
    <row r="25" spans="1:21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2016</v>
      </c>
    </row>
    <row r="28" spans="1:21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2015</v>
      </c>
    </row>
    <row r="53" spans="1:21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2016</v>
      </c>
    </row>
    <row r="77" spans="1:21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2017</v>
      </c>
    </row>
    <row r="95" spans="1:21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2014</v>
      </c>
    </row>
    <row r="102" spans="1:21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2013</v>
      </c>
    </row>
    <row r="104" spans="1:21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2012</v>
      </c>
    </row>
    <row r="117" spans="1:2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2017</v>
      </c>
    </row>
    <row r="128" spans="1:21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2017</v>
      </c>
    </row>
    <row r="149" spans="1:21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2015</v>
      </c>
    </row>
    <row r="150" spans="1:21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2016</v>
      </c>
    </row>
    <row r="168" spans="1:21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2017</v>
      </c>
    </row>
    <row r="169" spans="1:21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2017</v>
      </c>
    </row>
    <row r="185" spans="1:2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2015</v>
      </c>
    </row>
    <row r="206" spans="1:21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2015</v>
      </c>
    </row>
    <row r="210" spans="1:21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2016</v>
      </c>
    </row>
    <row r="234" spans="1:21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2016</v>
      </c>
    </row>
    <row r="239" spans="1:21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2012</v>
      </c>
    </row>
    <row r="251" spans="1:21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2014</v>
      </c>
    </row>
    <row r="274" spans="1:21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2012</v>
      </c>
    </row>
    <row r="287" spans="1:21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2011</v>
      </c>
    </row>
    <row r="293" spans="1:21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2012</v>
      </c>
    </row>
    <row r="314" spans="1:21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2010</v>
      </c>
    </row>
    <row r="322" spans="1:21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2012</v>
      </c>
    </row>
    <row r="372" spans="1:21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2017</v>
      </c>
    </row>
    <row r="373" spans="1:21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2013</v>
      </c>
    </row>
    <row r="374" spans="1:21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2016</v>
      </c>
    </row>
    <row r="383" spans="1:21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2015</v>
      </c>
    </row>
    <row r="387" spans="1:21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2012</v>
      </c>
    </row>
    <row r="447" spans="1:21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2014</v>
      </c>
    </row>
    <row r="454" spans="1:21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2014</v>
      </c>
    </row>
    <row r="473" spans="1:21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2013</v>
      </c>
    </row>
    <row r="486" spans="1:21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2017</v>
      </c>
    </row>
    <row r="491" spans="1:21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2012</v>
      </c>
    </row>
    <row r="492" spans="1:2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2016</v>
      </c>
    </row>
    <row r="494" spans="1:21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2014</v>
      </c>
    </row>
    <row r="499" spans="1:2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2015</v>
      </c>
    </row>
    <row r="506" spans="1:21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2017</v>
      </c>
    </row>
    <row r="532" spans="1:21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2017</v>
      </c>
    </row>
    <row r="538" spans="1:21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2016</v>
      </c>
    </row>
    <row r="555" spans="1:21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2016</v>
      </c>
    </row>
    <row r="559" spans="1:21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2015</v>
      </c>
    </row>
    <row r="570" spans="1:21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2016</v>
      </c>
    </row>
    <row r="571" spans="1:21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2016</v>
      </c>
    </row>
    <row r="572" spans="1:21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2015</v>
      </c>
    </row>
    <row r="576" spans="1:21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2016</v>
      </c>
    </row>
    <row r="614" spans="1:21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YEAR(T643)</f>
        <v>2015</v>
      </c>
    </row>
    <row r="644" spans="1:21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2015</v>
      </c>
    </row>
    <row r="665" spans="1:21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2017</v>
      </c>
    </row>
    <row r="668" spans="1:21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2015</v>
      </c>
    </row>
    <row r="674" spans="1:21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2015</v>
      </c>
    </row>
    <row r="675" spans="1:21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2015</v>
      </c>
    </row>
    <row r="678" spans="1:21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2015</v>
      </c>
    </row>
    <row r="688" spans="1:21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2017</v>
      </c>
    </row>
    <row r="690" spans="1:21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2017</v>
      </c>
    </row>
    <row r="703" spans="1:21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2017</v>
      </c>
    </row>
    <row r="706" spans="1:21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2017</v>
      </c>
    </row>
    <row r="707" spans="1:21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2017</v>
      </c>
    </row>
    <row r="710" spans="1:21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2017</v>
      </c>
    </row>
    <row r="717" spans="1:21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2013</v>
      </c>
    </row>
    <row r="730" spans="1:21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2012</v>
      </c>
    </row>
    <row r="734" spans="1:21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2015</v>
      </c>
    </row>
    <row r="750" spans="1:21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2017</v>
      </c>
    </row>
    <row r="752" spans="1:21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2013</v>
      </c>
    </row>
    <row r="757" spans="1:21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2016</v>
      </c>
    </row>
    <row r="774" spans="1:21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2014</v>
      </c>
    </row>
    <row r="812" spans="1:21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2012</v>
      </c>
    </row>
    <row r="835" spans="1:2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2012</v>
      </c>
    </row>
    <row r="841" spans="1:21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2013</v>
      </c>
    </row>
    <row r="868" spans="1:21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2014</v>
      </c>
    </row>
    <row r="871" spans="1:21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2012</v>
      </c>
    </row>
    <row r="884" spans="1:21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2012</v>
      </c>
    </row>
    <row r="901" spans="1:21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2016</v>
      </c>
    </row>
    <row r="907" spans="1:21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2011</v>
      </c>
    </row>
    <row r="908" spans="1:21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2016</v>
      </c>
    </row>
    <row r="938" spans="1:21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2012</v>
      </c>
    </row>
    <row r="939" spans="1:21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2017</v>
      </c>
    </row>
    <row r="948" spans="1:21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2016</v>
      </c>
    </row>
    <row r="952" spans="1:21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2016</v>
      </c>
    </row>
    <row r="953" spans="1:2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2015</v>
      </c>
    </row>
    <row r="956" spans="1:21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2015</v>
      </c>
    </row>
    <row r="962" spans="1:21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2017</v>
      </c>
    </row>
    <row r="973" spans="1:21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2016</v>
      </c>
    </row>
    <row r="989" spans="1:21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2017</v>
      </c>
    </row>
    <row r="1004" spans="1:21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2017</v>
      </c>
    </row>
    <row r="1015" spans="1:21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2015</v>
      </c>
    </row>
    <row r="1017" spans="1:21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2013</v>
      </c>
    </row>
    <row r="1039" spans="1:21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2014</v>
      </c>
    </row>
    <row r="1077" spans="1:21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2016</v>
      </c>
    </row>
    <row r="1080" spans="1:21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2015</v>
      </c>
    </row>
    <row r="1084" spans="1:21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2013</v>
      </c>
    </row>
    <row r="1095" spans="1:21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2016</v>
      </c>
    </row>
    <row r="1114" spans="1:21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2015</v>
      </c>
    </row>
    <row r="1115" spans="1:21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2017</v>
      </c>
    </row>
    <row r="1135" spans="1:21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2015</v>
      </c>
    </row>
    <row r="1142" spans="1:21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2016</v>
      </c>
    </row>
    <row r="1153" spans="1:21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2017</v>
      </c>
    </row>
    <row r="1185" spans="1:21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2017</v>
      </c>
    </row>
    <row r="1216" spans="1:21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2012</v>
      </c>
    </row>
    <row r="1242" spans="1:21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2011</v>
      </c>
    </row>
    <row r="1257" spans="1:21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2014</v>
      </c>
    </row>
    <row r="1264" spans="1:21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2014</v>
      </c>
    </row>
    <row r="1269" spans="1:21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2011</v>
      </c>
    </row>
    <row r="1283" spans="1:21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2017</v>
      </c>
    </row>
    <row r="1292" spans="1:21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2015</v>
      </c>
    </row>
    <row r="1321" spans="1:21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2015</v>
      </c>
    </row>
    <row r="1329" spans="1:21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2017</v>
      </c>
    </row>
    <row r="1335" spans="1:21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2015</v>
      </c>
    </row>
    <row r="1367" spans="1:21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2017</v>
      </c>
    </row>
    <row r="1378" spans="1:21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2017</v>
      </c>
    </row>
    <row r="1398" spans="1:21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2016</v>
      </c>
    </row>
    <row r="1416" spans="1:21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2017</v>
      </c>
    </row>
    <row r="1417" spans="1:21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2016</v>
      </c>
    </row>
    <row r="1426" spans="1:21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2017</v>
      </c>
    </row>
    <row r="1446" spans="1:21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2017</v>
      </c>
    </row>
    <row r="1459" spans="1:21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2016</v>
      </c>
    </row>
    <row r="1469" spans="1:21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2014</v>
      </c>
    </row>
    <row r="1491" spans="1:21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2015</v>
      </c>
    </row>
    <row r="1494" spans="1:21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2016</v>
      </c>
    </row>
    <row r="1529" spans="1:21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2015</v>
      </c>
    </row>
    <row r="1541" spans="1:21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2017</v>
      </c>
    </row>
    <row r="1542" spans="1:21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2012</v>
      </c>
    </row>
    <row r="1606" spans="1:21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2011</v>
      </c>
    </row>
    <row r="1609" spans="1:21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2014</v>
      </c>
    </row>
    <row r="1611" spans="1:21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2013</v>
      </c>
    </row>
    <row r="1615" spans="1:21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2013</v>
      </c>
    </row>
    <row r="1627" spans="1:21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2012</v>
      </c>
    </row>
    <row r="1636" spans="1:21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2016</v>
      </c>
    </row>
    <row r="1664" spans="1:21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2015</v>
      </c>
    </row>
    <row r="1704" spans="1:21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2016</v>
      </c>
    </row>
    <row r="1713" spans="1:21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2016</v>
      </c>
    </row>
    <row r="1735" spans="1:21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2017</v>
      </c>
    </row>
    <row r="1745" spans="1:21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2017</v>
      </c>
    </row>
    <row r="1760" spans="1:21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2015</v>
      </c>
    </row>
    <row r="1772" spans="1:21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2015</v>
      </c>
    </row>
    <row r="1776" spans="1:21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2015</v>
      </c>
    </row>
    <row r="1787" spans="1:21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2015</v>
      </c>
    </row>
    <row r="1792" spans="1:21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2015</v>
      </c>
    </row>
    <row r="1794" spans="1:21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2016</v>
      </c>
    </row>
    <row r="1801" spans="1:21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2017</v>
      </c>
    </row>
    <row r="1820" spans="1:21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2014</v>
      </c>
    </row>
    <row r="1825" spans="1:21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2014</v>
      </c>
    </row>
    <row r="1827" spans="1:21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2011</v>
      </c>
    </row>
    <row r="1832" spans="1:21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2015</v>
      </c>
    </row>
    <row r="1837" spans="1:21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2014</v>
      </c>
    </row>
    <row r="1858" spans="1:21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2015</v>
      </c>
    </row>
    <row r="1864" spans="1:21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2017</v>
      </c>
    </row>
    <row r="1872" spans="1:21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2016</v>
      </c>
    </row>
    <row r="1901" spans="1:21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2017</v>
      </c>
    </row>
    <row r="1906" spans="1:21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2016</v>
      </c>
    </row>
    <row r="1907" spans="1:21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2014</v>
      </c>
    </row>
    <row r="1927" spans="1:21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2012</v>
      </c>
    </row>
    <row r="1968" spans="1:21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2016</v>
      </c>
    </row>
    <row r="2003" spans="1:21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2017</v>
      </c>
    </row>
    <row r="2005" spans="1:21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2016</v>
      </c>
    </row>
    <row r="2014" spans="1:21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2015</v>
      </c>
    </row>
    <row r="2034" spans="1:21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2016</v>
      </c>
    </row>
    <row r="2045" spans="1:21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2016</v>
      </c>
    </row>
    <row r="2062" spans="1:21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2016</v>
      </c>
    </row>
    <row r="2072" spans="1:21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2012</v>
      </c>
    </row>
    <row r="2104" spans="1:21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2013</v>
      </c>
    </row>
    <row r="2109" spans="1:21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2014</v>
      </c>
    </row>
    <row r="2123" spans="1:21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2017</v>
      </c>
    </row>
    <row r="2124" spans="1:21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2017</v>
      </c>
    </row>
    <row r="2125" spans="1:21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2013</v>
      </c>
    </row>
    <row r="2143" spans="1:21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2015</v>
      </c>
    </row>
    <row r="2156" spans="1:21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2013</v>
      </c>
    </row>
    <row r="2161" spans="1:21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2017</v>
      </c>
    </row>
    <row r="2181" spans="1:21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2012</v>
      </c>
    </row>
    <row r="2225" spans="1:21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2017</v>
      </c>
    </row>
    <row r="2237" spans="1:21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2017</v>
      </c>
    </row>
    <row r="2273" spans="1:21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2014</v>
      </c>
    </row>
    <row r="2279" spans="1:21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2016</v>
      </c>
    </row>
    <row r="2281" spans="1:21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2016</v>
      </c>
    </row>
    <row r="2285" spans="1:21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2013</v>
      </c>
    </row>
    <row r="2297" spans="1:21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2013</v>
      </c>
    </row>
    <row r="2298" spans="1:21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2011</v>
      </c>
    </row>
    <row r="2307" spans="1:21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2016</v>
      </c>
    </row>
    <row r="2346" spans="1:21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2016</v>
      </c>
    </row>
    <row r="2351" spans="1:21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2017</v>
      </c>
    </row>
    <row r="2353" spans="1:21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2015</v>
      </c>
    </row>
    <row r="2357" spans="1:21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2015</v>
      </c>
    </row>
    <row r="2361" spans="1:21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2016</v>
      </c>
    </row>
    <row r="2368" spans="1:21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2015</v>
      </c>
    </row>
    <row r="2389" spans="1:21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2015</v>
      </c>
    </row>
    <row r="2391" spans="1:21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2015</v>
      </c>
    </row>
    <row r="2393" spans="1:21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2017</v>
      </c>
    </row>
    <row r="2398" spans="1:21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2015</v>
      </c>
    </row>
    <row r="2400" spans="1:21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2016</v>
      </c>
    </row>
    <row r="2407" spans="1:21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2015</v>
      </c>
    </row>
    <row r="2409" spans="1:21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2015</v>
      </c>
    </row>
    <row r="2422" spans="1:21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2017</v>
      </c>
    </row>
    <row r="2432" spans="1:21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2016</v>
      </c>
    </row>
    <row r="2439" spans="1:21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2017</v>
      </c>
    </row>
    <row r="2463" spans="1:21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2012</v>
      </c>
    </row>
    <row r="2474" spans="1:21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2013</v>
      </c>
    </row>
    <row r="2481" spans="1:21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2011</v>
      </c>
    </row>
    <row r="2494" spans="1:21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2017</v>
      </c>
    </row>
    <row r="2516" spans="1:21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2010</v>
      </c>
    </row>
    <row r="2537" spans="1:2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2015</v>
      </c>
    </row>
    <row r="2542" spans="1:21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2011</v>
      </c>
    </row>
    <row r="2546" spans="1:21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2015</v>
      </c>
    </row>
    <row r="2578" spans="1:21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2017</v>
      </c>
    </row>
    <row r="2614" spans="1:21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2015</v>
      </c>
    </row>
    <row r="2615" spans="1:21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2015</v>
      </c>
    </row>
    <row r="2641" spans="1:21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2016</v>
      </c>
    </row>
    <row r="2652" spans="1:21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2016</v>
      </c>
    </row>
    <row r="2672" spans="1:21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2017</v>
      </c>
    </row>
    <row r="2725" spans="1:21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2014</v>
      </c>
    </row>
    <row r="2740" spans="1:21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2014</v>
      </c>
    </row>
    <row r="2759" spans="1:21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2013</v>
      </c>
    </row>
    <row r="2764" spans="1:21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2013</v>
      </c>
    </row>
    <row r="2774" spans="1:21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2015</v>
      </c>
    </row>
    <row r="2803" spans="1:21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YEAR(T2819)</f>
        <v>2015</v>
      </c>
    </row>
    <row r="2820" spans="1:21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2017</v>
      </c>
    </row>
    <row r="2847" spans="1:21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2017</v>
      </c>
    </row>
    <row r="2860" spans="1:21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2015</v>
      </c>
    </row>
    <row r="2868" spans="1:21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2015</v>
      </c>
    </row>
    <row r="2876" spans="1:21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2017</v>
      </c>
    </row>
    <row r="2877" spans="1:21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2016</v>
      </c>
    </row>
    <row r="2882" spans="1:21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YEAR(T2883)</f>
        <v>2014</v>
      </c>
    </row>
    <row r="2884" spans="1:21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2015</v>
      </c>
    </row>
    <row r="2890" spans="1:21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2015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2015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2016</v>
      </c>
    </row>
    <row r="2915" spans="1:21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2015</v>
      </c>
    </row>
    <row r="2941" spans="1:21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2015</v>
      </c>
    </row>
    <row r="2943" spans="1:21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YEAR(T2947)</f>
        <v>2015</v>
      </c>
    </row>
    <row r="2948" spans="1:21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2016</v>
      </c>
    </row>
    <row r="2953" spans="1:21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2016</v>
      </c>
    </row>
    <row r="2976" spans="1:21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2015</v>
      </c>
    </row>
    <row r="2982" spans="1:21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2016</v>
      </c>
    </row>
    <row r="2993" spans="1:21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2017</v>
      </c>
    </row>
    <row r="2998" spans="1:21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2016</v>
      </c>
    </row>
    <row r="3011" spans="1:21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YEAR(T3011)</f>
        <v>2014</v>
      </c>
    </row>
    <row r="3012" spans="1:21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2015</v>
      </c>
    </row>
    <row r="3013" spans="1:21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2016</v>
      </c>
    </row>
    <row r="3044" spans="1:21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2015</v>
      </c>
    </row>
    <row r="3058" spans="1:21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YEAR(T3075)</f>
        <v>2015</v>
      </c>
    </row>
    <row r="3076" spans="1:21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2015</v>
      </c>
    </row>
    <row r="3091" spans="1:21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2016</v>
      </c>
    </row>
    <row r="3101" spans="1:21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2015</v>
      </c>
    </row>
    <row r="3127" spans="1:2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2016</v>
      </c>
    </row>
    <row r="3128" spans="1:21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YEAR(T3139)</f>
        <v>2017</v>
      </c>
    </row>
    <row r="3140" spans="1:21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2011</v>
      </c>
    </row>
    <row r="3153" spans="1:21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2012</v>
      </c>
    </row>
    <row r="3162" spans="1:21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2011</v>
      </c>
    </row>
    <row r="3178" spans="1:21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2012</v>
      </c>
    </row>
    <row r="3185" spans="1:21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YEAR(T3203)</f>
        <v>2014</v>
      </c>
    </row>
    <row r="3204" spans="1:21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2016</v>
      </c>
    </row>
    <row r="3217" spans="1:21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2017</v>
      </c>
    </row>
    <row r="3227" spans="1:21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2017</v>
      </c>
    </row>
    <row r="3230" spans="1:21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2017</v>
      </c>
    </row>
    <row r="3237" spans="1:21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2015</v>
      </c>
    </row>
    <row r="3261" spans="1:21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YEAR(T3267)</f>
        <v>2015</v>
      </c>
    </row>
    <row r="3268" spans="1:21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2015</v>
      </c>
    </row>
    <row r="3322" spans="1:21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YEAR(T3331)</f>
        <v>2014</v>
      </c>
    </row>
    <row r="3332" spans="1:21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2015</v>
      </c>
    </row>
    <row r="3371" spans="1:21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2017</v>
      </c>
    </row>
    <row r="3372" spans="1:21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YEAR(T3395)</f>
        <v>2014</v>
      </c>
    </row>
    <row r="3396" spans="1:21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YEAR(T3459)</f>
        <v>2015</v>
      </c>
    </row>
    <row r="3460" spans="1:21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2015</v>
      </c>
    </row>
    <row r="3484" spans="1:21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YEAR(T3523)</f>
        <v>2014</v>
      </c>
    </row>
    <row r="3524" spans="1:21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2017</v>
      </c>
    </row>
    <row r="3531" spans="1:21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2015</v>
      </c>
    </row>
    <row r="3569" spans="1:21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2015</v>
      </c>
    </row>
    <row r="3572" spans="1:21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YEAR(T3587)</f>
        <v>2014</v>
      </c>
    </row>
    <row r="3588" spans="1:2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2015</v>
      </c>
    </row>
    <row r="3594" spans="1:21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2015</v>
      </c>
    </row>
    <row r="3595" spans="1:21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2015</v>
      </c>
    </row>
    <row r="3596" spans="1:21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2015</v>
      </c>
    </row>
    <row r="3604" spans="1:21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2017</v>
      </c>
    </row>
    <row r="3637" spans="1:21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2015</v>
      </c>
    </row>
    <row r="3640" spans="1:21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YEAR(T3651)</f>
        <v>2014</v>
      </c>
    </row>
    <row r="3652" spans="1:21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2015</v>
      </c>
    </row>
    <row r="3698" spans="1:21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2015</v>
      </c>
    </row>
    <row r="3699" spans="1:21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YEAR(T3715)</f>
        <v>2016</v>
      </c>
    </row>
    <row r="3716" spans="1:21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2016</v>
      </c>
    </row>
    <row r="3719" spans="1:21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2015</v>
      </c>
    </row>
    <row r="3734" spans="1:21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2015</v>
      </c>
    </row>
    <row r="3735" spans="1:21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YEAR(T3779)</f>
        <v>2014</v>
      </c>
    </row>
    <row r="3780" spans="1:21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2015</v>
      </c>
    </row>
    <row r="3781" spans="1:21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2017</v>
      </c>
    </row>
    <row r="3799" spans="1:21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2015</v>
      </c>
    </row>
    <row r="3803" spans="1:21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2015</v>
      </c>
    </row>
    <row r="3804" spans="1:21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2016</v>
      </c>
    </row>
    <row r="3824" spans="1:21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2016</v>
      </c>
    </row>
    <row r="3825" spans="1:21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YEAR(T3843)</f>
        <v>2014</v>
      </c>
    </row>
    <row r="3844" spans="1:21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2015</v>
      </c>
    </row>
    <row r="3853" spans="1:21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2015</v>
      </c>
    </row>
    <row r="3882" spans="1:21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2015</v>
      </c>
    </row>
    <row r="3892" spans="1:21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2015</v>
      </c>
    </row>
    <row r="3900" spans="1:21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YEAR(T3907)</f>
        <v>2015</v>
      </c>
    </row>
    <row r="3908" spans="1:21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2016</v>
      </c>
    </row>
    <row r="3922" spans="1:21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2015</v>
      </c>
    </row>
    <row r="3943" spans="1:21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2016</v>
      </c>
    </row>
    <row r="3963" spans="1:21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YEAR(T3971)</f>
        <v>2016</v>
      </c>
    </row>
    <row r="3972" spans="1:21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2015</v>
      </c>
    </row>
    <row r="3975" spans="1:21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2015</v>
      </c>
    </row>
    <row r="3981" spans="1:21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2015</v>
      </c>
    </row>
    <row r="4014" spans="1:21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2015</v>
      </c>
    </row>
    <row r="4025" spans="1:21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YEAR(T4035)</f>
        <v>2016</v>
      </c>
    </row>
    <row r="4036" spans="1:21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2015</v>
      </c>
    </row>
    <row r="4045" spans="1:21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2015</v>
      </c>
    </row>
    <row r="4050" spans="1:21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2017</v>
      </c>
    </row>
    <row r="4071" spans="1:21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2017</v>
      </c>
    </row>
    <row r="4081" spans="1:21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2016</v>
      </c>
    </row>
    <row r="4086" spans="1:21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2015</v>
      </c>
    </row>
    <row r="4091" spans="1:21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2015</v>
      </c>
    </row>
    <row r="4094" spans="1:21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YEAR(T4099)</f>
        <v>2016</v>
      </c>
    </row>
    <row r="4100" spans="1:21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2017</v>
      </c>
    </row>
    <row r="4104" spans="1:21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2016</v>
      </c>
    </row>
  </sheetData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S1 U1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1</vt:i4>
      </vt:variant>
    </vt:vector>
  </HeadingPairs>
  <TitlesOfParts>
    <vt:vector size="5" baseType="lpstr">
      <vt:lpstr>Theater Outcomes Launch raw</vt:lpstr>
      <vt:lpstr>Outcomes based on goals</vt:lpstr>
      <vt:lpstr>Theater Outcomes by Launch Date</vt:lpstr>
      <vt:lpstr>Kickstarter Sheet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racha</cp:lastModifiedBy>
  <dcterms:created xsi:type="dcterms:W3CDTF">2017-04-20T15:17:24Z</dcterms:created>
  <dcterms:modified xsi:type="dcterms:W3CDTF">2021-10-30T03:41:12Z</dcterms:modified>
</cp:coreProperties>
</file>