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19524\Box\Shrinking Cities\data\bond_data\"/>
    </mc:Choice>
  </mc:AlternateContent>
  <xr:revisionPtr revIDLastSave="0" documentId="13_ncr:1_{45422CAF-8130-494A-B2AD-10F61088FC0A}" xr6:coauthVersionLast="45" xr6:coauthVersionMax="45" xr10:uidLastSave="{00000000-0000-0000-0000-000000000000}"/>
  <bookViews>
    <workbookView xWindow="-108" yWindow="-108" windowWidth="23256" windowHeight="12576" activeTab="1"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42" i="20" l="1"/>
  <c r="R29" i="20"/>
  <c r="Q27" i="20"/>
  <c r="Q23" i="20"/>
  <c r="Q32" i="16"/>
  <c r="Q14" i="16"/>
  <c r="L163" i="14"/>
  <c r="L164" i="14"/>
  <c r="L165" i="14"/>
  <c r="L166" i="14"/>
  <c r="L167" i="14"/>
  <c r="L168" i="14"/>
  <c r="L169" i="14"/>
  <c r="L170" i="14"/>
  <c r="L171" i="14"/>
  <c r="L162" i="14"/>
  <c r="K28" i="12"/>
  <c r="L28" i="12" s="1"/>
  <c r="I109" i="18"/>
  <c r="I110" i="18"/>
  <c r="I111" i="18"/>
  <c r="I112" i="18"/>
  <c r="I113" i="18"/>
  <c r="I114" i="18"/>
  <c r="I115" i="18"/>
  <c r="I116" i="18"/>
  <c r="I117" i="18"/>
  <c r="I118" i="18"/>
  <c r="I119" i="18"/>
  <c r="I120" i="18"/>
  <c r="I121" i="18"/>
  <c r="I122" i="18"/>
  <c r="I123" i="18"/>
  <c r="I124" i="18"/>
  <c r="I125" i="18"/>
  <c r="I126" i="18"/>
  <c r="I127" i="18"/>
  <c r="I128" i="18"/>
  <c r="I129" i="18"/>
  <c r="I130" i="18"/>
  <c r="G109" i="18"/>
  <c r="G110" i="18"/>
  <c r="G111" i="18"/>
  <c r="G112" i="18"/>
  <c r="G113" i="18"/>
  <c r="G114" i="18"/>
  <c r="G115" i="18"/>
  <c r="G116" i="18"/>
  <c r="G117" i="18"/>
  <c r="G118" i="18"/>
  <c r="G119" i="18"/>
  <c r="G120" i="18"/>
  <c r="G121" i="18"/>
  <c r="G122" i="18"/>
  <c r="G123" i="18"/>
  <c r="G124" i="18"/>
  <c r="G125" i="18"/>
  <c r="G126" i="18"/>
  <c r="G127" i="18"/>
  <c r="G128" i="18"/>
  <c r="G129" i="18"/>
  <c r="G130" i="18"/>
  <c r="J144" i="2"/>
  <c r="J145" i="2" s="1"/>
  <c r="J146" i="2" s="1"/>
  <c r="J147" i="2" s="1"/>
  <c r="J148" i="2" s="1"/>
  <c r="J149" i="2" s="1"/>
  <c r="J150" i="2" s="1"/>
  <c r="J151" i="2" s="1"/>
  <c r="J152" i="2" s="1"/>
  <c r="J153" i="2" s="1"/>
  <c r="J154" i="2" s="1"/>
  <c r="J155" i="2" s="1"/>
  <c r="J156" i="2" s="1"/>
  <c r="J157" i="2" s="1"/>
  <c r="J158" i="2" s="1"/>
  <c r="J159" i="2" s="1"/>
  <c r="J160" i="2" s="1"/>
  <c r="J161" i="2" s="1"/>
  <c r="J162" i="2" s="1"/>
  <c r="J143" i="2"/>
  <c r="J142" i="2"/>
  <c r="J141" i="2"/>
  <c r="S27" i="20" l="1"/>
  <c r="S26" i="20"/>
  <c r="R27" i="20"/>
  <c r="R12" i="20"/>
  <c r="S23" i="20"/>
  <c r="R23" i="20"/>
  <c r="R14" i="16"/>
  <c r="I99"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100" i="18"/>
  <c r="I101" i="18"/>
  <c r="I102" i="18"/>
  <c r="I103" i="18"/>
  <c r="I104" i="18"/>
  <c r="I105" i="18"/>
  <c r="I106" i="18"/>
  <c r="I107" i="18"/>
  <c r="I108" i="18"/>
  <c r="I26" i="18"/>
  <c r="G105" i="18"/>
  <c r="G106" i="18"/>
  <c r="G107" i="18"/>
  <c r="G108" i="18"/>
  <c r="G88" i="18"/>
  <c r="G89" i="18"/>
  <c r="G90" i="18"/>
  <c r="G91" i="18"/>
  <c r="G92" i="18"/>
  <c r="G93" i="18"/>
  <c r="G94" i="18"/>
  <c r="G95" i="18"/>
  <c r="G96" i="18"/>
  <c r="G97" i="18"/>
  <c r="G98" i="18"/>
  <c r="G99" i="18"/>
  <c r="G100" i="18"/>
  <c r="G101" i="18"/>
  <c r="G102" i="18"/>
  <c r="G103" i="18"/>
  <c r="G104" i="18"/>
  <c r="J126" i="2"/>
  <c r="J127" i="2" s="1"/>
  <c r="J128" i="2" s="1"/>
  <c r="J129" i="2" s="1"/>
  <c r="J130" i="2" s="1"/>
  <c r="J131" i="2" s="1"/>
  <c r="J132" i="2" s="1"/>
  <c r="J133" i="2" s="1"/>
  <c r="J134" i="2" s="1"/>
  <c r="J135" i="2" s="1"/>
  <c r="J136" i="2" s="1"/>
  <c r="J137" i="2" s="1"/>
  <c r="J138" i="2" s="1"/>
  <c r="J139" i="2" s="1"/>
  <c r="J140" i="2" s="1"/>
  <c r="J125" i="2"/>
  <c r="J124" i="2"/>
  <c r="T48" i="20"/>
  <c r="T23" i="20"/>
  <c r="T12" i="20"/>
  <c r="T14" i="16"/>
  <c r="L153" i="14"/>
  <c r="L154" i="14"/>
  <c r="L155" i="14"/>
  <c r="L156" i="14"/>
  <c r="L157" i="14"/>
  <c r="L158" i="14"/>
  <c r="L159" i="14"/>
  <c r="L160" i="14"/>
  <c r="L161" i="14"/>
  <c r="L152" i="14"/>
  <c r="L26" i="12"/>
  <c r="L27" i="12"/>
  <c r="K27" i="12"/>
  <c r="K26" i="12"/>
  <c r="G78" i="18"/>
  <c r="G79" i="18"/>
  <c r="G80" i="18"/>
  <c r="G81" i="18"/>
  <c r="G82" i="18"/>
  <c r="G83" i="18"/>
  <c r="G84" i="18"/>
  <c r="G85" i="18"/>
  <c r="G86" i="18"/>
  <c r="G87" i="18"/>
  <c r="G77" i="18"/>
  <c r="G68" i="18"/>
  <c r="G69" i="18"/>
  <c r="G70" i="18"/>
  <c r="G71" i="18"/>
  <c r="G72" i="18"/>
  <c r="G73" i="18"/>
  <c r="G74" i="18"/>
  <c r="G75" i="18"/>
  <c r="G76" i="18"/>
  <c r="J117" i="2"/>
  <c r="J118" i="2" s="1"/>
  <c r="J119" i="2" s="1"/>
  <c r="J120" i="2" s="1"/>
  <c r="J121" i="2" s="1"/>
  <c r="J122" i="2" s="1"/>
  <c r="J123" i="2" s="1"/>
  <c r="J116" i="2"/>
  <c r="J115" i="2"/>
  <c r="J95" i="2"/>
  <c r="U12" i="20"/>
  <c r="U14" i="16"/>
  <c r="G48" i="18"/>
  <c r="G49" i="18"/>
  <c r="G50" i="18"/>
  <c r="G51" i="18"/>
  <c r="G52" i="18"/>
  <c r="G53" i="18"/>
  <c r="G54" i="18"/>
  <c r="G55" i="18"/>
  <c r="G56" i="18"/>
  <c r="G57" i="18"/>
  <c r="G58" i="18"/>
  <c r="G59" i="18"/>
  <c r="G60" i="18"/>
  <c r="G61" i="18"/>
  <c r="G62" i="18"/>
  <c r="G63" i="18"/>
  <c r="G64" i="18"/>
  <c r="G65" i="18"/>
  <c r="G66" i="18"/>
  <c r="G67" i="18"/>
  <c r="G47" i="18"/>
  <c r="J96" i="2"/>
  <c r="J97" i="2" s="1"/>
  <c r="J98" i="2" s="1"/>
  <c r="J99" i="2" s="1"/>
  <c r="J100" i="2" s="1"/>
  <c r="J101" i="2" s="1"/>
  <c r="J102" i="2" s="1"/>
  <c r="J103" i="2" s="1"/>
  <c r="J104" i="2" s="1"/>
  <c r="J105" i="2" s="1"/>
  <c r="J106" i="2" s="1"/>
  <c r="J107" i="2" s="1"/>
  <c r="J108" i="2" s="1"/>
  <c r="J109" i="2" s="1"/>
  <c r="J110" i="2" s="1"/>
  <c r="J111" i="2" s="1"/>
  <c r="J112" i="2" s="1"/>
  <c r="J113" i="2" s="1"/>
  <c r="J114" i="2" s="1"/>
  <c r="J94" i="2"/>
  <c r="V23" i="20"/>
  <c r="V12" i="20"/>
  <c r="V14" i="16"/>
  <c r="L143" i="14"/>
  <c r="L144" i="14"/>
  <c r="L145" i="14"/>
  <c r="L146" i="14"/>
  <c r="L147" i="14"/>
  <c r="L148" i="14"/>
  <c r="L149" i="14"/>
  <c r="L150" i="14"/>
  <c r="L151" i="14"/>
  <c r="L142" i="14"/>
  <c r="L133" i="14"/>
  <c r="L134" i="14"/>
  <c r="L135" i="14"/>
  <c r="L136" i="14"/>
  <c r="L137" i="14"/>
  <c r="L138" i="14"/>
  <c r="L139" i="14"/>
  <c r="L140" i="14"/>
  <c r="L141" i="14"/>
  <c r="L132" i="14"/>
  <c r="L123" i="14"/>
  <c r="L124" i="14"/>
  <c r="L125" i="14"/>
  <c r="L126" i="14"/>
  <c r="L127" i="14"/>
  <c r="L128" i="14"/>
  <c r="L129" i="14"/>
  <c r="L130" i="14"/>
  <c r="L131" i="14"/>
  <c r="L122" i="14"/>
  <c r="K25" i="12" l="1"/>
  <c r="K24" i="12"/>
  <c r="L24" i="12" s="1"/>
  <c r="K23" i="12"/>
  <c r="L23" i="12" s="1"/>
  <c r="F30" i="18"/>
  <c r="G30" i="18" s="1"/>
  <c r="F29" i="18"/>
  <c r="G29" i="18" s="1"/>
  <c r="F28" i="18"/>
  <c r="G27" i="18"/>
  <c r="G28" i="18"/>
  <c r="G31" i="18"/>
  <c r="G32" i="18"/>
  <c r="G33" i="18"/>
  <c r="G34" i="18"/>
  <c r="G35" i="18"/>
  <c r="G36" i="18"/>
  <c r="G37" i="18"/>
  <c r="G38" i="18"/>
  <c r="G39" i="18"/>
  <c r="G40" i="18"/>
  <c r="G41" i="18"/>
  <c r="G42" i="18"/>
  <c r="G43" i="18"/>
  <c r="G44" i="18"/>
  <c r="G45" i="18"/>
  <c r="G46" i="18"/>
  <c r="F27" i="18"/>
  <c r="E30" i="18"/>
  <c r="E29" i="18"/>
  <c r="E28" i="18"/>
  <c r="E27" i="18"/>
  <c r="G26" i="18"/>
  <c r="J80" i="2" l="1"/>
  <c r="J81" i="2"/>
  <c r="J82" i="2" s="1"/>
  <c r="J83" i="2" s="1"/>
  <c r="J84" i="2" s="1"/>
  <c r="J85" i="2" s="1"/>
  <c r="J86" i="2" s="1"/>
  <c r="J87" i="2" s="1"/>
  <c r="J88" i="2" s="1"/>
  <c r="J89" i="2" s="1"/>
  <c r="J90" i="2" s="1"/>
  <c r="J91" i="2" s="1"/>
  <c r="J92" i="2" s="1"/>
  <c r="J93" i="2" s="1"/>
  <c r="J79" i="2"/>
  <c r="J78" i="2"/>
  <c r="J76" i="2"/>
  <c r="J77" i="2" s="1"/>
  <c r="J75" i="2"/>
  <c r="J74" i="2"/>
  <c r="W23" i="20"/>
  <c r="W12" i="20"/>
  <c r="X34" i="16"/>
  <c r="W32" i="16"/>
  <c r="W14" i="16"/>
  <c r="L14" i="12"/>
  <c r="L15" i="12"/>
  <c r="L16" i="12"/>
  <c r="L17" i="12"/>
  <c r="L18" i="12"/>
  <c r="L19" i="12"/>
  <c r="L20" i="12"/>
  <c r="L21" i="12"/>
  <c r="L22" i="12"/>
  <c r="L13" i="12"/>
  <c r="K14" i="12"/>
  <c r="K15" i="12"/>
  <c r="K16" i="12"/>
  <c r="K17" i="12"/>
  <c r="K18" i="12"/>
  <c r="K19" i="12"/>
  <c r="K20" i="12"/>
  <c r="K21" i="12"/>
  <c r="K22" i="12"/>
  <c r="K13" i="12"/>
  <c r="G25" i="18"/>
  <c r="G24" i="18"/>
  <c r="G23" i="18"/>
  <c r="G22" i="18"/>
  <c r="G21" i="18"/>
  <c r="G20" i="18"/>
  <c r="G19" i="18"/>
  <c r="G18" i="18"/>
  <c r="J61" i="2"/>
  <c r="J62" i="2" s="1"/>
  <c r="J63" i="2" s="1"/>
  <c r="J64" i="2" s="1"/>
  <c r="J65" i="2" s="1"/>
  <c r="J66" i="2" s="1"/>
  <c r="J67" i="2" s="1"/>
  <c r="J68" i="2" s="1"/>
  <c r="J69" i="2" s="1"/>
  <c r="J70" i="2" s="1"/>
  <c r="J71" i="2" s="1"/>
  <c r="J72" i="2" s="1"/>
  <c r="J73" i="2" s="1"/>
  <c r="J60" i="2"/>
  <c r="J59" i="2"/>
  <c r="J48" i="2" l="1"/>
  <c r="J49" i="2" s="1"/>
  <c r="J50" i="2" s="1"/>
  <c r="J51" i="2" s="1"/>
  <c r="J52" i="2" s="1"/>
  <c r="J53" i="2" s="1"/>
  <c r="J54" i="2" s="1"/>
  <c r="J55" i="2" s="1"/>
  <c r="J56" i="2" s="1"/>
  <c r="J57" i="2" s="1"/>
  <c r="J58" i="2" s="1"/>
  <c r="J47" i="2"/>
  <c r="L63" i="14"/>
  <c r="L64" i="14"/>
  <c r="L65" i="14"/>
  <c r="L66" i="14"/>
  <c r="L67" i="14"/>
  <c r="L68" i="14"/>
  <c r="L69" i="14"/>
  <c r="L70" i="14"/>
  <c r="L71" i="14"/>
  <c r="L62" i="14"/>
  <c r="L12" i="14"/>
  <c r="L3" i="14"/>
  <c r="L4" i="14"/>
  <c r="L5" i="14"/>
  <c r="L6" i="14"/>
  <c r="L7" i="14"/>
  <c r="L8" i="14"/>
  <c r="L9" i="14"/>
  <c r="L10" i="14"/>
  <c r="L11" i="14"/>
  <c r="L2" i="14"/>
  <c r="X23" i="20"/>
  <c r="X12" i="20"/>
  <c r="Y23" i="20"/>
  <c r="Y12" i="20"/>
  <c r="Z23" i="20"/>
  <c r="Z12" i="20"/>
  <c r="X14" i="16"/>
  <c r="Y40" i="16"/>
  <c r="Z40" i="16"/>
  <c r="Y14" i="16"/>
  <c r="Z14" i="16"/>
  <c r="K12" i="12"/>
  <c r="K11" i="12"/>
  <c r="K10" i="12"/>
  <c r="G3" i="18" l="1"/>
  <c r="G4" i="18"/>
  <c r="G5" i="18"/>
  <c r="G6" i="18"/>
  <c r="G7" i="18"/>
  <c r="G8" i="18"/>
  <c r="G9" i="18"/>
  <c r="G10" i="18"/>
  <c r="G11" i="18"/>
  <c r="G12" i="18"/>
  <c r="G13" i="18"/>
  <c r="G14" i="18"/>
  <c r="G15" i="18"/>
  <c r="G16" i="18"/>
  <c r="G17" i="18"/>
  <c r="G2" i="18"/>
  <c r="J28" i="2"/>
  <c r="J29" i="2" s="1"/>
  <c r="J30" i="2" s="1"/>
  <c r="J31" i="2" s="1"/>
  <c r="J32" i="2" s="1"/>
  <c r="J33" i="2" s="1"/>
  <c r="J34" i="2" s="1"/>
  <c r="J35" i="2" s="1"/>
  <c r="J36" i="2" s="1"/>
  <c r="J37" i="2" s="1"/>
  <c r="J38" i="2" s="1"/>
  <c r="J39" i="2" s="1"/>
  <c r="J40" i="2" s="1"/>
  <c r="J41" i="2" s="1"/>
  <c r="J42" i="2" s="1"/>
  <c r="J43" i="2" s="1"/>
  <c r="J44" i="2" s="1"/>
  <c r="J45" i="2" s="1"/>
  <c r="J46" i="2" s="1"/>
  <c r="J27" i="2"/>
  <c r="AA23" i="20"/>
  <c r="AB23" i="20"/>
  <c r="AB18" i="20"/>
  <c r="AC29" i="20"/>
  <c r="AE29" i="20"/>
  <c r="AF29" i="20"/>
  <c r="AG29" i="20"/>
  <c r="AH29" i="20"/>
  <c r="AI29" i="20"/>
  <c r="Y29" i="20"/>
  <c r="AC23" i="20"/>
  <c r="F52" i="20"/>
  <c r="G52" i="20"/>
  <c r="H52" i="20"/>
  <c r="I52" i="20"/>
  <c r="J52" i="20"/>
  <c r="K52" i="20"/>
  <c r="L52" i="20"/>
  <c r="M52" i="20"/>
  <c r="N52" i="20"/>
  <c r="O52" i="20"/>
  <c r="P52" i="20"/>
  <c r="Q52" i="20"/>
  <c r="R52" i="20"/>
  <c r="S52" i="20"/>
  <c r="T52" i="20"/>
  <c r="U52" i="20"/>
  <c r="V52" i="20"/>
  <c r="W52" i="20"/>
  <c r="X52" i="20"/>
  <c r="Y52" i="20"/>
  <c r="Z52" i="20"/>
  <c r="AA52" i="20"/>
  <c r="AB52" i="20"/>
  <c r="AC52" i="20"/>
  <c r="AD52" i="20"/>
  <c r="AE52" i="20"/>
  <c r="AF52" i="20"/>
  <c r="AG52" i="20"/>
  <c r="AH52" i="20"/>
  <c r="AI52" i="20"/>
  <c r="F54" i="20"/>
  <c r="E52" i="20"/>
  <c r="AD53" i="20"/>
  <c r="F48" i="20"/>
  <c r="H48" i="20"/>
  <c r="J48" i="20"/>
  <c r="K48" i="20"/>
  <c r="K54" i="20" s="1"/>
  <c r="N48" i="20"/>
  <c r="N54" i="20" s="1"/>
  <c r="P48" i="20"/>
  <c r="AG48" i="20"/>
  <c r="AG54" i="20" s="1"/>
  <c r="AI48" i="20"/>
  <c r="AI54" i="20" s="1"/>
  <c r="E47" i="20"/>
  <c r="E48" i="20" s="1"/>
  <c r="F47" i="20"/>
  <c r="G47" i="20"/>
  <c r="G48" i="20" s="1"/>
  <c r="H47" i="20"/>
  <c r="I47" i="20"/>
  <c r="I48" i="20" s="1"/>
  <c r="I54" i="20" s="1"/>
  <c r="J47" i="20"/>
  <c r="K47" i="20"/>
  <c r="L47" i="20"/>
  <c r="L48" i="20" s="1"/>
  <c r="L54" i="20" s="1"/>
  <c r="M47" i="20"/>
  <c r="M48" i="20" s="1"/>
  <c r="N47" i="20"/>
  <c r="O47" i="20"/>
  <c r="O48" i="20" s="1"/>
  <c r="P47" i="20"/>
  <c r="Q47" i="20"/>
  <c r="Q48" i="20" s="1"/>
  <c r="Q54" i="20" s="1"/>
  <c r="R47" i="20"/>
  <c r="S47" i="20"/>
  <c r="T47" i="20"/>
  <c r="U47" i="20"/>
  <c r="V47" i="20"/>
  <c r="W47" i="20"/>
  <c r="X47" i="20"/>
  <c r="Y47" i="20"/>
  <c r="Z47" i="20"/>
  <c r="Z48" i="20" s="1"/>
  <c r="AA47" i="20"/>
  <c r="AB47" i="20"/>
  <c r="AB48" i="20" s="1"/>
  <c r="AB54" i="20" s="1"/>
  <c r="AC47" i="20"/>
  <c r="AF47" i="20"/>
  <c r="AF48" i="20" s="1"/>
  <c r="AG47" i="20"/>
  <c r="AH47" i="20"/>
  <c r="AH48" i="20" s="1"/>
  <c r="AH54" i="20" s="1"/>
  <c r="AI47" i="20"/>
  <c r="AE47" i="20"/>
  <c r="AE48" i="20" s="1"/>
  <c r="AD43" i="20"/>
  <c r="AD47" i="20" s="1"/>
  <c r="AD48" i="20" s="1"/>
  <c r="AD54" i="20" s="1"/>
  <c r="E42" i="20"/>
  <c r="F42" i="20"/>
  <c r="G42" i="20"/>
  <c r="H42" i="20"/>
  <c r="I42" i="20"/>
  <c r="J42" i="20"/>
  <c r="K42" i="20"/>
  <c r="L42" i="20"/>
  <c r="M42" i="20"/>
  <c r="N42" i="20"/>
  <c r="O42" i="20"/>
  <c r="P42" i="20"/>
  <c r="R42" i="20"/>
  <c r="S42" i="20"/>
  <c r="T42" i="20"/>
  <c r="U42" i="20"/>
  <c r="V42" i="20"/>
  <c r="W42" i="20"/>
  <c r="X42" i="20"/>
  <c r="X48" i="20" s="1"/>
  <c r="Y42" i="20"/>
  <c r="Z42" i="20"/>
  <c r="AA42" i="20"/>
  <c r="AB42" i="20"/>
  <c r="AC42" i="20"/>
  <c r="AE42" i="20"/>
  <c r="AF42" i="20"/>
  <c r="AG42" i="20"/>
  <c r="AH42" i="20"/>
  <c r="AI42" i="20"/>
  <c r="AD42" i="20"/>
  <c r="E23" i="20"/>
  <c r="F23" i="20"/>
  <c r="F29" i="20" s="1"/>
  <c r="G23" i="20"/>
  <c r="H23" i="20"/>
  <c r="I23" i="20"/>
  <c r="J23" i="20"/>
  <c r="K23" i="20"/>
  <c r="K29" i="20" s="1"/>
  <c r="L23" i="20"/>
  <c r="M23" i="20"/>
  <c r="N23" i="20"/>
  <c r="N29" i="20" s="1"/>
  <c r="O23" i="20"/>
  <c r="P23" i="20"/>
  <c r="T29" i="20"/>
  <c r="U23" i="20"/>
  <c r="U29" i="20" s="1"/>
  <c r="AE23" i="20"/>
  <c r="AF23" i="20"/>
  <c r="AG23" i="20"/>
  <c r="AH23" i="20"/>
  <c r="AI23" i="20"/>
  <c r="AD23" i="20"/>
  <c r="E18" i="20"/>
  <c r="F18" i="20"/>
  <c r="G18" i="20"/>
  <c r="H18" i="20"/>
  <c r="I18" i="20"/>
  <c r="J18" i="20"/>
  <c r="K18" i="20"/>
  <c r="L18" i="20"/>
  <c r="M18" i="20"/>
  <c r="N18" i="20"/>
  <c r="O18" i="20"/>
  <c r="P18" i="20"/>
  <c r="Q18" i="20"/>
  <c r="R18" i="20"/>
  <c r="S18" i="20"/>
  <c r="T18" i="20"/>
  <c r="U18" i="20"/>
  <c r="V18" i="20"/>
  <c r="V29" i="20" s="1"/>
  <c r="W18" i="20"/>
  <c r="X18" i="20"/>
  <c r="Y18" i="20"/>
  <c r="Z18" i="20"/>
  <c r="Z29" i="20" s="1"/>
  <c r="AA18" i="20"/>
  <c r="AC18" i="20"/>
  <c r="AE18" i="20"/>
  <c r="AF18" i="20"/>
  <c r="AG18" i="20"/>
  <c r="AH18" i="20"/>
  <c r="AI18" i="20"/>
  <c r="AD13" i="20"/>
  <c r="AD18" i="20" s="1"/>
  <c r="AD29" i="20" s="1"/>
  <c r="E12" i="20"/>
  <c r="F12" i="20"/>
  <c r="G12" i="20"/>
  <c r="H12" i="20"/>
  <c r="I12" i="20"/>
  <c r="J12" i="20"/>
  <c r="K12" i="20"/>
  <c r="L12" i="20"/>
  <c r="M12" i="20"/>
  <c r="N12" i="20"/>
  <c r="O12" i="20"/>
  <c r="P12" i="20"/>
  <c r="Q12" i="20"/>
  <c r="Q29" i="20" s="1"/>
  <c r="S12" i="20"/>
  <c r="S29" i="20" s="1"/>
  <c r="X29" i="20"/>
  <c r="AA12" i="20"/>
  <c r="AB12" i="20"/>
  <c r="AE12" i="20"/>
  <c r="AF12" i="20"/>
  <c r="AG12" i="20"/>
  <c r="AH12" i="20"/>
  <c r="AI12" i="20"/>
  <c r="AD12" i="20"/>
  <c r="L93" i="14"/>
  <c r="L94" i="14"/>
  <c r="L95" i="14"/>
  <c r="L96" i="14"/>
  <c r="L97" i="14"/>
  <c r="L98" i="14"/>
  <c r="L99" i="14"/>
  <c r="L100" i="14"/>
  <c r="L101" i="14"/>
  <c r="L92" i="14"/>
  <c r="L83" i="14"/>
  <c r="L84" i="14"/>
  <c r="L85" i="14"/>
  <c r="L86" i="14"/>
  <c r="L87" i="14"/>
  <c r="L88" i="14"/>
  <c r="L89" i="14"/>
  <c r="L90" i="14"/>
  <c r="L91" i="14"/>
  <c r="L82" i="14"/>
  <c r="L73" i="14"/>
  <c r="L74" i="14"/>
  <c r="L75" i="14"/>
  <c r="L76" i="14"/>
  <c r="L77" i="14"/>
  <c r="L78" i="14"/>
  <c r="L79" i="14"/>
  <c r="L80" i="14"/>
  <c r="L81" i="14"/>
  <c r="L72" i="14"/>
  <c r="L33" i="14"/>
  <c r="L34" i="14"/>
  <c r="L35" i="14"/>
  <c r="L36" i="14"/>
  <c r="L37" i="14"/>
  <c r="L38" i="14"/>
  <c r="L39" i="14"/>
  <c r="L40" i="14"/>
  <c r="L41" i="14"/>
  <c r="L32" i="14"/>
  <c r="L23" i="14"/>
  <c r="L24" i="14"/>
  <c r="L25" i="14"/>
  <c r="L26" i="14"/>
  <c r="L27" i="14"/>
  <c r="L28" i="14"/>
  <c r="L29" i="14"/>
  <c r="L30" i="14"/>
  <c r="L31" i="14"/>
  <c r="L22" i="14"/>
  <c r="L13" i="14"/>
  <c r="L14" i="14"/>
  <c r="L15" i="14"/>
  <c r="L16" i="14"/>
  <c r="L17" i="14"/>
  <c r="L18" i="14"/>
  <c r="L19" i="14"/>
  <c r="L20" i="14"/>
  <c r="L21" i="14"/>
  <c r="R48" i="20" l="1"/>
  <c r="R54" i="20" s="1"/>
  <c r="S48" i="20"/>
  <c r="S54" i="20" s="1"/>
  <c r="M29" i="20"/>
  <c r="E29" i="20"/>
  <c r="L29" i="20"/>
  <c r="J29" i="20"/>
  <c r="I29" i="20"/>
  <c r="P29" i="20"/>
  <c r="H29" i="20"/>
  <c r="O29" i="20"/>
  <c r="G29" i="20"/>
  <c r="T54" i="20"/>
  <c r="U48" i="20"/>
  <c r="U54" i="20" s="1"/>
  <c r="V48" i="20"/>
  <c r="V54" i="20" s="1"/>
  <c r="W48" i="20"/>
  <c r="W54" i="20" s="1"/>
  <c r="W29" i="20"/>
  <c r="Y48" i="20"/>
  <c r="Y54" i="20" s="1"/>
  <c r="AA48" i="20"/>
  <c r="AA54" i="20" s="1"/>
  <c r="AA29" i="20"/>
  <c r="AC48" i="20"/>
  <c r="AC54" i="20" s="1"/>
  <c r="AB29" i="20"/>
  <c r="E54" i="20"/>
  <c r="Z54" i="20"/>
  <c r="J54" i="20"/>
  <c r="X54" i="20"/>
  <c r="H54" i="20"/>
  <c r="AE54" i="20"/>
  <c r="O54" i="20"/>
  <c r="G54" i="20"/>
  <c r="AF54" i="20"/>
  <c r="P54" i="20"/>
  <c r="M54" i="20"/>
  <c r="E40" i="16" l="1"/>
  <c r="F40" i="16"/>
  <c r="G40" i="16"/>
  <c r="H40" i="16"/>
  <c r="I40" i="16"/>
  <c r="J40" i="16"/>
  <c r="K40" i="16"/>
  <c r="L40" i="16"/>
  <c r="M40" i="16"/>
  <c r="N40" i="16"/>
  <c r="O40" i="16"/>
  <c r="P40" i="16"/>
  <c r="Q40" i="16"/>
  <c r="R40" i="16"/>
  <c r="S40" i="16"/>
  <c r="T40" i="16"/>
  <c r="U40" i="16"/>
  <c r="V40" i="16"/>
  <c r="W40" i="16"/>
  <c r="X40" i="16"/>
  <c r="AB40" i="16"/>
  <c r="AC40" i="16"/>
  <c r="AD40" i="16"/>
  <c r="AE40" i="16"/>
  <c r="AF40" i="16"/>
  <c r="AG40" i="16"/>
  <c r="AH40" i="16"/>
  <c r="AI40" i="16"/>
  <c r="AA40" i="16"/>
  <c r="AA14" i="16"/>
  <c r="AB14" i="16"/>
  <c r="AC34" i="16"/>
  <c r="AC36" i="16" s="1"/>
  <c r="AH34" i="16"/>
  <c r="AH36" i="16" s="1"/>
  <c r="AI34" i="16"/>
  <c r="AI36" i="16" s="1"/>
  <c r="AC14" i="16"/>
  <c r="AE32" i="16"/>
  <c r="AF32" i="16"/>
  <c r="AG32" i="16"/>
  <c r="AH32" i="16"/>
  <c r="AI32" i="16"/>
  <c r="E32" i="16"/>
  <c r="F32" i="16"/>
  <c r="G32" i="16"/>
  <c r="H32" i="16"/>
  <c r="I32" i="16"/>
  <c r="J32" i="16"/>
  <c r="K32" i="16"/>
  <c r="L32" i="16"/>
  <c r="M32" i="16"/>
  <c r="N32" i="16"/>
  <c r="O32" i="16"/>
  <c r="P32" i="16"/>
  <c r="R32" i="16"/>
  <c r="S32" i="16"/>
  <c r="T32" i="16"/>
  <c r="U32" i="16"/>
  <c r="V32" i="16"/>
  <c r="X32" i="16"/>
  <c r="Y32" i="16"/>
  <c r="Z32" i="16"/>
  <c r="AA32" i="16"/>
  <c r="AB32" i="16"/>
  <c r="AC32" i="16"/>
  <c r="AD32" i="16"/>
  <c r="J5" i="3" l="1"/>
  <c r="J2" i="3"/>
  <c r="J4" i="2"/>
  <c r="J5" i="2"/>
  <c r="J6" i="2" s="1"/>
  <c r="J7" i="2" s="1"/>
  <c r="J8" i="2" s="1"/>
  <c r="J9" i="2" s="1"/>
  <c r="J10" i="2" s="1"/>
  <c r="J11" i="2" s="1"/>
  <c r="J12" i="2" s="1"/>
  <c r="J13" i="2" s="1"/>
  <c r="J14" i="2" s="1"/>
  <c r="J15" i="2" s="1"/>
  <c r="J16" i="2" s="1"/>
  <c r="J17" i="2" s="1"/>
  <c r="J18" i="2" s="1"/>
  <c r="J19" i="2" s="1"/>
  <c r="J20" i="2" s="1"/>
  <c r="J21" i="2" s="1"/>
  <c r="J22" i="2" s="1"/>
  <c r="J23" i="2" s="1"/>
  <c r="J24" i="2" s="1"/>
  <c r="J25" i="2" s="1"/>
  <c r="J26" i="2" s="1"/>
  <c r="J3" i="2"/>
  <c r="J2" i="2"/>
  <c r="AI24" i="16" l="1"/>
  <c r="AI14" i="16"/>
  <c r="AI25" i="16" s="1"/>
  <c r="E14" i="16" l="1"/>
  <c r="E25" i="16" s="1"/>
  <c r="E34" i="16" s="1"/>
  <c r="E36" i="16" s="1"/>
  <c r="F14" i="16"/>
  <c r="G14" i="16"/>
  <c r="H14" i="16"/>
  <c r="I14" i="16"/>
  <c r="J14" i="16"/>
  <c r="J25" i="16" s="1"/>
  <c r="J34" i="16" s="1"/>
  <c r="J36" i="16" s="1"/>
  <c r="K14" i="16"/>
  <c r="L14" i="16"/>
  <c r="M14" i="16"/>
  <c r="N14" i="16"/>
  <c r="O14" i="16"/>
  <c r="P14" i="16"/>
  <c r="AD14" i="16"/>
  <c r="AE14" i="16"/>
  <c r="AF14" i="16"/>
  <c r="AG14" i="16"/>
  <c r="AG25" i="16" s="1"/>
  <c r="AG34" i="16" s="1"/>
  <c r="AG36" i="16" s="1"/>
  <c r="E24" i="16"/>
  <c r="F24" i="16"/>
  <c r="G24" i="16"/>
  <c r="H24" i="16"/>
  <c r="I24" i="16"/>
  <c r="J24" i="16"/>
  <c r="K24" i="16"/>
  <c r="L24" i="16"/>
  <c r="M24" i="16"/>
  <c r="N24" i="16"/>
  <c r="O24" i="16"/>
  <c r="P24" i="16"/>
  <c r="P25" i="16" s="1"/>
  <c r="P34" i="16" s="1"/>
  <c r="P36" i="16" s="1"/>
  <c r="Q24" i="16"/>
  <c r="Q25" i="16" s="1"/>
  <c r="Q34" i="16" s="1"/>
  <c r="Q36" i="16" s="1"/>
  <c r="R24" i="16"/>
  <c r="R25" i="16" s="1"/>
  <c r="R34" i="16" s="1"/>
  <c r="R36" i="16" s="1"/>
  <c r="S24" i="16"/>
  <c r="T24" i="16"/>
  <c r="U24" i="16"/>
  <c r="V24" i="16"/>
  <c r="W24" i="16"/>
  <c r="X24" i="16"/>
  <c r="Y24" i="16"/>
  <c r="Z24" i="16"/>
  <c r="Z25" i="16" s="1"/>
  <c r="Z34" i="16" s="1"/>
  <c r="Z36" i="16" s="1"/>
  <c r="AA24" i="16"/>
  <c r="AB24" i="16"/>
  <c r="AC24" i="16"/>
  <c r="AD24" i="16"/>
  <c r="AE24" i="16"/>
  <c r="AF24" i="16"/>
  <c r="AG24" i="16"/>
  <c r="AH24" i="16"/>
  <c r="AH14" i="16"/>
  <c r="AF25" i="16" l="1"/>
  <c r="AF34" i="16" s="1"/>
  <c r="AF36" i="16" s="1"/>
  <c r="L109" i="14"/>
  <c r="L49" i="14"/>
  <c r="L44" i="14"/>
  <c r="L47" i="14"/>
  <c r="L110" i="14"/>
  <c r="L50" i="14"/>
  <c r="L103" i="14"/>
  <c r="L111" i="14"/>
  <c r="L43" i="14"/>
  <c r="L51" i="14"/>
  <c r="L104" i="14"/>
  <c r="L102" i="14"/>
  <c r="L42" i="14"/>
  <c r="L108" i="14"/>
  <c r="L48" i="14"/>
  <c r="L105" i="14"/>
  <c r="L45" i="14"/>
  <c r="L46" i="14"/>
  <c r="L107" i="14"/>
  <c r="L106" i="14"/>
  <c r="X25" i="16"/>
  <c r="X36" i="16" s="1"/>
  <c r="H25" i="16"/>
  <c r="H34" i="16" s="1"/>
  <c r="H36" i="16" s="1"/>
  <c r="AC25" i="16"/>
  <c r="U25" i="16"/>
  <c r="U34" i="16" s="1"/>
  <c r="U36" i="16" s="1"/>
  <c r="M25" i="16"/>
  <c r="M34" i="16" s="1"/>
  <c r="M36" i="16" s="1"/>
  <c r="AB25" i="16"/>
  <c r="AB34" i="16" s="1"/>
  <c r="AB36" i="16" s="1"/>
  <c r="AD25" i="16"/>
  <c r="AD34" i="16" s="1"/>
  <c r="AD36" i="16" s="1"/>
  <c r="V25" i="16"/>
  <c r="V34" i="16" s="1"/>
  <c r="V36" i="16" s="1"/>
  <c r="N25" i="16"/>
  <c r="N34" i="16" s="1"/>
  <c r="N36" i="16" s="1"/>
  <c r="F25" i="16"/>
  <c r="F34" i="16" s="1"/>
  <c r="F36" i="16" s="1"/>
  <c r="AA25" i="16"/>
  <c r="AA34" i="16" s="1"/>
  <c r="AA36" i="16" s="1"/>
  <c r="S25" i="16"/>
  <c r="S34" i="16" s="1"/>
  <c r="S36" i="16" s="1"/>
  <c r="K25" i="16"/>
  <c r="K34" i="16" s="1"/>
  <c r="K36" i="16" s="1"/>
  <c r="Y25" i="16"/>
  <c r="Y34" i="16" s="1"/>
  <c r="Y36" i="16" s="1"/>
  <c r="I25" i="16"/>
  <c r="I34" i="16" s="1"/>
  <c r="I36" i="16" s="1"/>
  <c r="T25" i="16"/>
  <c r="T34" i="16" s="1"/>
  <c r="T36" i="16" s="1"/>
  <c r="L25" i="16"/>
  <c r="L34" i="16" s="1"/>
  <c r="L36" i="16" s="1"/>
  <c r="AE25" i="16"/>
  <c r="AE34" i="16" s="1"/>
  <c r="AE36" i="16" s="1"/>
  <c r="W25" i="16"/>
  <c r="W34" i="16" s="1"/>
  <c r="W36" i="16" s="1"/>
  <c r="O25" i="16"/>
  <c r="O34" i="16" s="1"/>
  <c r="O36" i="16" s="1"/>
  <c r="G25" i="16"/>
  <c r="G34" i="16" s="1"/>
  <c r="G36" i="16" s="1"/>
  <c r="AH25" i="16"/>
</calcChain>
</file>

<file path=xl/sharedStrings.xml><?xml version="1.0" encoding="utf-8"?>
<sst xmlns="http://schemas.openxmlformats.org/spreadsheetml/2006/main" count="7250" uniqueCount="463">
  <si>
    <t>PWSID</t>
  </si>
  <si>
    <t>Name</t>
  </si>
  <si>
    <t>OSYear</t>
  </si>
  <si>
    <t>amount</t>
  </si>
  <si>
    <t>startYear</t>
  </si>
  <si>
    <t>endYear</t>
  </si>
  <si>
    <t>aveRate</t>
  </si>
  <si>
    <t>currentRemaining</t>
  </si>
  <si>
    <t>payments</t>
  </si>
  <si>
    <t>governance</t>
  </si>
  <si>
    <t>manager</t>
  </si>
  <si>
    <t>contractTermYrs</t>
  </si>
  <si>
    <t>contractAmount</t>
  </si>
  <si>
    <t>nEmployees</t>
  </si>
  <si>
    <t>ngoverningMunis</t>
  </si>
  <si>
    <t>nMunis</t>
  </si>
  <si>
    <t>nCounties</t>
  </si>
  <si>
    <t>defaultDebt</t>
  </si>
  <si>
    <t>populationServed</t>
  </si>
  <si>
    <t>meteredConnections</t>
  </si>
  <si>
    <t>pipeMiles</t>
  </si>
  <si>
    <t>aveVolume_MGD</t>
  </si>
  <si>
    <t>contractStart</t>
  </si>
  <si>
    <t>contractEnd</t>
  </si>
  <si>
    <t>WaterSewer</t>
  </si>
  <si>
    <t>nConnections</t>
  </si>
  <si>
    <t>sourceType</t>
  </si>
  <si>
    <t>name</t>
  </si>
  <si>
    <t>dateOnline</t>
  </si>
  <si>
    <t>challenges</t>
  </si>
  <si>
    <t>resolutions</t>
  </si>
  <si>
    <t>percentMethod</t>
  </si>
  <si>
    <t>amountBilled</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</si>
  <si>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</si>
  <si>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</si>
  <si>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</si>
  <si>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</si>
  <si>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</si>
  <si>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</si>
  <si>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</si>
  <si>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</si>
  <si>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</si>
  <si>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</si>
  <si>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</si>
  <si>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</si>
  <si>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</si>
  <si>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</si>
  <si>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</si>
  <si>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</si>
  <si>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</si>
  <si>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</si>
  <si>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</si>
  <si>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</si>
  <si>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</si>
  <si>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</si>
  <si>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</si>
  <si>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</si>
  <si>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</si>
  <si>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</si>
  <si>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</si>
  <si>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</si>
  <si>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</si>
  <si>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</si>
  <si>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</si>
  <si>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</si>
  <si>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</si>
  <si>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</si>
  <si>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</si>
  <si>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</si>
  <si>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Total Operating Revenues</t>
  </si>
  <si>
    <t>Expenses</t>
  </si>
  <si>
    <t>Total Operating Expenses</t>
  </si>
  <si>
    <t>Other Income and (Expense)</t>
  </si>
  <si>
    <t>Revenue - Expense</t>
  </si>
  <si>
    <t>Total Other Income and Expenses</t>
  </si>
  <si>
    <t>Total nonoperating revenue and expenses</t>
  </si>
  <si>
    <t>Total Nonoperating Revenues and Expenses</t>
  </si>
  <si>
    <t>Net Income</t>
  </si>
  <si>
    <t>Retained Earnings</t>
  </si>
  <si>
    <t>Retained Earnings - Start of Year</t>
  </si>
  <si>
    <t>Retained Earnings - End of Year</t>
  </si>
  <si>
    <t>Change in Net Assets</t>
  </si>
  <si>
    <t>y2018</t>
  </si>
  <si>
    <t>Put any interesting about utility development, finances, etc. here</t>
  </si>
  <si>
    <t>document</t>
  </si>
  <si>
    <t>page</t>
  </si>
  <si>
    <t>description</t>
  </si>
  <si>
    <t>Also list the document and page number of interesting information so we can find it later.</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</si>
  <si>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</si>
  <si>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</si>
  <si>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</si>
  <si>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</si>
  <si>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</si>
  <si>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</si>
  <si>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</si>
  <si>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</si>
  <si>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</si>
  <si>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</si>
  <si>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</si>
  <si>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</si>
  <si>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</si>
  <si>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</si>
  <si>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</si>
  <si>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</si>
  <si>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</si>
  <si>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</si>
  <si>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</si>
  <si>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purpose</t>
  </si>
  <si>
    <t>debtName</t>
  </si>
  <si>
    <t>type</t>
  </si>
  <si>
    <t>year</t>
  </si>
  <si>
    <t>netIncome</t>
  </si>
  <si>
    <t>surplus</t>
  </si>
  <si>
    <t>principalInterest</t>
  </si>
  <si>
    <t>debtServCovNet</t>
  </si>
  <si>
    <t>debtServCovTotal</t>
  </si>
  <si>
    <t>principal</t>
  </si>
  <si>
    <t>total</t>
  </si>
  <si>
    <t>otherDebt</t>
  </si>
  <si>
    <t>totalDebtService</t>
  </si>
  <si>
    <t>members</t>
  </si>
  <si>
    <t>office</t>
  </si>
  <si>
    <t>termExpire</t>
  </si>
  <si>
    <t>municipality</t>
  </si>
  <si>
    <t>taxingPower</t>
  </si>
  <si>
    <t>areaMi2</t>
  </si>
  <si>
    <t>county</t>
  </si>
  <si>
    <t>systemName</t>
  </si>
  <si>
    <t>contractVolume_MGD</t>
  </si>
  <si>
    <t>role</t>
  </si>
  <si>
    <t>nameInf</t>
  </si>
  <si>
    <t>infType</t>
  </si>
  <si>
    <t>lastUpdate</t>
  </si>
  <si>
    <t>capacityMgal</t>
  </si>
  <si>
    <t>groupBy</t>
  </si>
  <si>
    <t>class</t>
  </si>
  <si>
    <t>tier</t>
  </si>
  <si>
    <t>location</t>
  </si>
  <si>
    <t>volume_MGD</t>
  </si>
  <si>
    <t>annual_MG</t>
  </si>
  <si>
    <t>grossPercent</t>
  </si>
  <si>
    <t>adjustedPercent</t>
  </si>
  <si>
    <t>method</t>
  </si>
  <si>
    <t>customer</t>
  </si>
  <si>
    <t>gallons</t>
  </si>
  <si>
    <t>revenue</t>
  </si>
  <si>
    <t>percentGal</t>
  </si>
  <si>
    <t>percentRev</t>
  </si>
  <si>
    <t>rateYear</t>
  </si>
  <si>
    <t>yearSet</t>
  </si>
  <si>
    <t>billFrequency</t>
  </si>
  <si>
    <t>charges</t>
  </si>
  <si>
    <t>chargeType</t>
  </si>
  <si>
    <t>classUnit</t>
  </si>
  <si>
    <t>cost</t>
  </si>
  <si>
    <t>costUnit</t>
  </si>
  <si>
    <t>uncollected</t>
  </si>
  <si>
    <t>percentCollected</t>
  </si>
  <si>
    <t>dateOffline</t>
  </si>
  <si>
    <t>Current Assets</t>
  </si>
  <si>
    <t>Restricted Assets</t>
  </si>
  <si>
    <t>Fixed Assets</t>
  </si>
  <si>
    <t>Other Assets</t>
  </si>
  <si>
    <t>Total Assets</t>
  </si>
  <si>
    <t>Current Liabilities</t>
  </si>
  <si>
    <t>Longterm Liabilities</t>
  </si>
  <si>
    <t>Total Liabilities</t>
  </si>
  <si>
    <t>Fund Equity</t>
  </si>
  <si>
    <t>Total Liabilities and Fund Equity</t>
  </si>
  <si>
    <t>Deferred</t>
  </si>
  <si>
    <t>rateCovenantCurrent</t>
  </si>
  <si>
    <t>rateCovenantTotal</t>
  </si>
  <si>
    <t>debtSRF</t>
  </si>
  <si>
    <t>ratesApproval</t>
  </si>
  <si>
    <t>openLoop</t>
  </si>
  <si>
    <t>otherClass</t>
  </si>
  <si>
    <t>peak_MGD</t>
  </si>
  <si>
    <t>percentUse</t>
  </si>
  <si>
    <t>SKIP FOR NOW</t>
  </si>
  <si>
    <t>included</t>
  </si>
  <si>
    <t>inclUnit</t>
  </si>
  <si>
    <t>PA1230004</t>
  </si>
  <si>
    <t>Chester Water Authority</t>
  </si>
  <si>
    <t>water</t>
  </si>
  <si>
    <t>Aa2</t>
  </si>
  <si>
    <t>A</t>
  </si>
  <si>
    <t>none</t>
  </si>
  <si>
    <t>"The 2014 Bonds will not be secured by the Debt Service Reserve Fund or any accounts held therein and no proceeds of the 2014 Bonds will be used to fund the Debt Service Reserve Fund of any account held therein."</t>
  </si>
  <si>
    <t>no</t>
  </si>
  <si>
    <t>annual</t>
  </si>
  <si>
    <t>Citigroup Global Markets Inc.</t>
  </si>
  <si>
    <t>Maturity Schedule</t>
  </si>
  <si>
    <t>Dec</t>
  </si>
  <si>
    <t>Mandatory Redemption</t>
  </si>
  <si>
    <t>Authority</t>
  </si>
  <si>
    <t>to fund in part the "New Money Project"</t>
  </si>
  <si>
    <t>refund the currently refunded bonds and the advance refunded bonds</t>
  </si>
  <si>
    <t>costs of issuance</t>
  </si>
  <si>
    <t>2019-2023</t>
  </si>
  <si>
    <t>2024-2028</t>
  </si>
  <si>
    <t>2029-2031</t>
  </si>
  <si>
    <t>Series of 2008</t>
  </si>
  <si>
    <t>bond</t>
  </si>
  <si>
    <t>Series of 2009</t>
  </si>
  <si>
    <t>Series of 2009A</t>
  </si>
  <si>
    <t>Series of 2009AA</t>
  </si>
  <si>
    <t>Series of 2011</t>
  </si>
  <si>
    <t>0.7 - 4.18</t>
  </si>
  <si>
    <t>Series of 2012</t>
  </si>
  <si>
    <t>0.25-2.29</t>
  </si>
  <si>
    <t>Series of 2012A</t>
  </si>
  <si>
    <t>1.5-3.4</t>
  </si>
  <si>
    <t>Cynthia Leitzell</t>
  </si>
  <si>
    <t>Chairperson</t>
  </si>
  <si>
    <t>Paul Andriole</t>
  </si>
  <si>
    <t>Vice-Chairperson</t>
  </si>
  <si>
    <t>Joseph McGinn</t>
  </si>
  <si>
    <t>Secretary</t>
  </si>
  <si>
    <t>Wendell Butler Jr</t>
  </si>
  <si>
    <t>Treasurer</t>
  </si>
  <si>
    <t>William Riley</t>
  </si>
  <si>
    <t>Member</t>
  </si>
  <si>
    <t>Thomas Chiomento III</t>
  </si>
  <si>
    <t>Leonard Rivera</t>
  </si>
  <si>
    <t>John Shelton, Sr</t>
  </si>
  <si>
    <t>Livia Smith</t>
  </si>
  <si>
    <t>Russell Williams</t>
  </si>
  <si>
    <t>Delaware</t>
  </si>
  <si>
    <t>Artesian Water</t>
  </si>
  <si>
    <t>United Water Bethel</t>
  </si>
  <si>
    <t>Kennett Square Borough</t>
  </si>
  <si>
    <t>Aqua-PA Chester</t>
  </si>
  <si>
    <t>London Grove Municipal Authority</t>
  </si>
  <si>
    <t>Aqua-PA Thornbury</t>
  </si>
  <si>
    <t>Oxford Borough</t>
  </si>
  <si>
    <t>United Water Delaware</t>
  </si>
  <si>
    <t>Aqua-PA Aston</t>
  </si>
  <si>
    <t>Aqua-PA Pennsbury</t>
  </si>
  <si>
    <t>Regular</t>
  </si>
  <si>
    <t>Sell</t>
  </si>
  <si>
    <t>West Fallowfield</t>
  </si>
  <si>
    <t>Upper Oxford</t>
  </si>
  <si>
    <t>Lower Oxford</t>
  </si>
  <si>
    <t>E Nottingham</t>
  </si>
  <si>
    <t>W Nottingham</t>
  </si>
  <si>
    <t>Londonderry</t>
  </si>
  <si>
    <t>Penn</t>
  </si>
  <si>
    <t>New London</t>
  </si>
  <si>
    <t>Elk</t>
  </si>
  <si>
    <t>Wise Grove</t>
  </si>
  <si>
    <t>Franklin</t>
  </si>
  <si>
    <t>London Britain</t>
  </si>
  <si>
    <t>New Garden</t>
  </si>
  <si>
    <t>Arondale</t>
  </si>
  <si>
    <t>E Marlborough</t>
  </si>
  <si>
    <t>Kennett</t>
  </si>
  <si>
    <t>Birmingham</t>
  </si>
  <si>
    <t>Chaddis Ford</t>
  </si>
  <si>
    <t>Concord</t>
  </si>
  <si>
    <t>Chester Heights</t>
  </si>
  <si>
    <t>Middletown</t>
  </si>
  <si>
    <t>Upper Chichester</t>
  </si>
  <si>
    <t>Lower Chichester</t>
  </si>
  <si>
    <t>Marcus Hook</t>
  </si>
  <si>
    <t>Trainer</t>
  </si>
  <si>
    <t>Chester</t>
  </si>
  <si>
    <t>Chester City</t>
  </si>
  <si>
    <t>Upland</t>
  </si>
  <si>
    <t>Parkside</t>
  </si>
  <si>
    <t>Brookhaven</t>
  </si>
  <si>
    <t>Media</t>
  </si>
  <si>
    <t>Nather Providence</t>
  </si>
  <si>
    <t>surface</t>
  </si>
  <si>
    <t>Susquehanna River</t>
  </si>
  <si>
    <t>30MGD</t>
  </si>
  <si>
    <t>Octoraro Creek</t>
  </si>
  <si>
    <t>reservoir</t>
  </si>
  <si>
    <t>Authority had to pay a fee, which is the sum of an energy-loss charge to compensate for the energy utilities for any reduction in generating capacity due to water withdrawal by the Authority</t>
  </si>
  <si>
    <t>Customer</t>
  </si>
  <si>
    <t>Residential</t>
  </si>
  <si>
    <t>Commercial</t>
  </si>
  <si>
    <t>Industrial</t>
  </si>
  <si>
    <t>Fire Protection</t>
  </si>
  <si>
    <t>Other Water utilities</t>
  </si>
  <si>
    <t>Total</t>
  </si>
  <si>
    <t>Metered Consumption</t>
  </si>
  <si>
    <t>Residential and Commercial</t>
  </si>
  <si>
    <t>Other Water Utilities</t>
  </si>
  <si>
    <t>Monroe Energy LLC</t>
  </si>
  <si>
    <t>formerly Conoco Phillips</t>
  </si>
  <si>
    <t>American Ref-Fuel (Covanta)</t>
  </si>
  <si>
    <t>PQ Corp and Evonik Degussa</t>
  </si>
  <si>
    <t>Kimberly Clark</t>
  </si>
  <si>
    <t>Sunoco</t>
  </si>
  <si>
    <t>Concord Beverage Company</t>
  </si>
  <si>
    <t>George W Hill Correction Institution</t>
  </si>
  <si>
    <t>Epsilon Products (Braskem PP Americas)</t>
  </si>
  <si>
    <t>Crozer-Chester Medical Center</t>
  </si>
  <si>
    <t>PA Dept of Correction</t>
  </si>
  <si>
    <t>Chemical Manufacturing</t>
  </si>
  <si>
    <t>Manufacturing</t>
  </si>
  <si>
    <t>Oil/Gas</t>
  </si>
  <si>
    <t>Prison</t>
  </si>
  <si>
    <t>Hospital</t>
  </si>
  <si>
    <t>first 8 months</t>
  </si>
  <si>
    <t>Aqua PA - Chester</t>
  </si>
  <si>
    <t>Aqua PA - Thornbury</t>
  </si>
  <si>
    <t>Aqua PA - Aston</t>
  </si>
  <si>
    <t>Aqua PA - Pennsbury</t>
  </si>
  <si>
    <t>Water</t>
  </si>
  <si>
    <t>monthly</t>
  </si>
  <si>
    <t>consumption</t>
  </si>
  <si>
    <t>volume</t>
  </si>
  <si>
    <t>gal</t>
  </si>
  <si>
    <t>per thousand gal</t>
  </si>
  <si>
    <t>Village Green East Service Area</t>
  </si>
  <si>
    <t>Village Green West Service Area</t>
  </si>
  <si>
    <t>flat charge</t>
  </si>
  <si>
    <t>meter size</t>
  </si>
  <si>
    <t>inch</t>
  </si>
  <si>
    <t>Both Service Areas</t>
  </si>
  <si>
    <t>per month</t>
  </si>
  <si>
    <t>5/8</t>
  </si>
  <si>
    <t>3/4 and 1</t>
  </si>
  <si>
    <t>combined residential general and fire services</t>
  </si>
  <si>
    <t>3/4</t>
  </si>
  <si>
    <t>Other Water Utilities service</t>
  </si>
  <si>
    <t xml:space="preserve">Rate for customers subject to the Susquehanna River Basin Commission Consumptive Charge </t>
  </si>
  <si>
    <t>fire hydrant</t>
  </si>
  <si>
    <t>per fire hydrant</t>
  </si>
  <si>
    <t>Capacity charges flat fee revenues, and late fee revenue</t>
  </si>
  <si>
    <t>Sales to other water utilities</t>
  </si>
  <si>
    <t>Purification and Pumping</t>
  </si>
  <si>
    <t>Distribution</t>
  </si>
  <si>
    <t>Administrative</t>
  </si>
  <si>
    <t>Finance and Accounting</t>
  </si>
  <si>
    <t>Depreciation</t>
  </si>
  <si>
    <t>Investment Income</t>
  </si>
  <si>
    <t>Interest Expense</t>
  </si>
  <si>
    <t>Rents and sundry</t>
  </si>
  <si>
    <t>Amortization of bond discounts and debt issue costs</t>
  </si>
  <si>
    <t>Gain (loss) on disposal of fixed assets</t>
  </si>
  <si>
    <t>Net Income before contributions</t>
  </si>
  <si>
    <t>Net Income Total</t>
  </si>
  <si>
    <t>Cumulative effect of change in accounting principle</t>
  </si>
  <si>
    <t>Capacity</t>
  </si>
  <si>
    <t>Calculated</t>
  </si>
  <si>
    <t>Cash and Cash Equivalents</t>
  </si>
  <si>
    <t>Accounts receivable, net allowance for doubtful accounts</t>
  </si>
  <si>
    <t>Unbilled Revenues</t>
  </si>
  <si>
    <t>Investments</t>
  </si>
  <si>
    <t>Materials and supplies</t>
  </si>
  <si>
    <t>Other current assets</t>
  </si>
  <si>
    <t>Retricted Cash and cash equivalents</t>
  </si>
  <si>
    <t>Restricted short-term investment</t>
  </si>
  <si>
    <t>Property, plant, and equipment - net accumulated depreciation</t>
  </si>
  <si>
    <t>Deferred outflows of resources</t>
  </si>
  <si>
    <t>Accounts payable and accrued expenses</t>
  </si>
  <si>
    <t>Accrued interest on funded debt</t>
  </si>
  <si>
    <t>Customer deposits</t>
  </si>
  <si>
    <t>Bond payable (current)</t>
  </si>
  <si>
    <t>Advances for construction</t>
  </si>
  <si>
    <t>bond payable (long-term)</t>
  </si>
  <si>
    <t>Deferred Inflows of resources</t>
  </si>
  <si>
    <t>Invested in captial assets, net of related debt</t>
  </si>
  <si>
    <t>Restricted</t>
  </si>
  <si>
    <t>Unrestricted</t>
  </si>
  <si>
    <t>Robert W Baird &amp; Co, Incorporated</t>
  </si>
  <si>
    <t>deposit to the capital fund project</t>
  </si>
  <si>
    <t>deposit to the debt service reserve fund</t>
  </si>
  <si>
    <t>2.75-5</t>
  </si>
  <si>
    <t>2016-2020</t>
  </si>
  <si>
    <t>2021-2025</t>
  </si>
  <si>
    <t>2026-2029</t>
  </si>
  <si>
    <t>Donald Tonge</t>
  </si>
  <si>
    <t>Norma Jean Holmes</t>
  </si>
  <si>
    <t>Mary Smith</t>
  </si>
  <si>
    <t>Secretary and Assistant Treasurer</t>
  </si>
  <si>
    <t>Ear Pearsall Jr</t>
  </si>
  <si>
    <t>Treasurer and Assistant Secretary</t>
  </si>
  <si>
    <t>Official Statement 2012</t>
  </si>
  <si>
    <t>serviceArea</t>
  </si>
  <si>
    <t>no list of municipalities served</t>
  </si>
  <si>
    <t>Official Statement 2014</t>
  </si>
  <si>
    <t>no list of municipalities served, but there was a map that I inferred were the municipalities they serve</t>
  </si>
  <si>
    <t>Aqua PA</t>
  </si>
  <si>
    <t xml:space="preserve"> </t>
  </si>
  <si>
    <t xml:space="preserve">Capacity </t>
  </si>
  <si>
    <t>Withdrawal</t>
  </si>
  <si>
    <t>Treatment Plant</t>
  </si>
  <si>
    <t>plus 35 MGD in standby facilities</t>
  </si>
  <si>
    <t>Treated Water</t>
  </si>
  <si>
    <t>Entire</t>
  </si>
  <si>
    <t>average daily pumpage of treated water for the year</t>
  </si>
  <si>
    <t>flat charge - fire protection</t>
  </si>
  <si>
    <t>-</t>
  </si>
  <si>
    <t>semi-annual</t>
  </si>
  <si>
    <t>Janney Montgomery Scott LLC</t>
  </si>
  <si>
    <t>amount required to redeem the 2007 bonds</t>
  </si>
  <si>
    <t>Series of 2005A</t>
  </si>
  <si>
    <t>3.25-4.25</t>
  </si>
  <si>
    <t>Series of 2006</t>
  </si>
  <si>
    <t>3.55-4.25</t>
  </si>
  <si>
    <t>refunded by the 2009AA bonds and the 2011 bonds</t>
  </si>
  <si>
    <t>refunded by the 2011 bonds</t>
  </si>
  <si>
    <t>Series of 2007</t>
  </si>
  <si>
    <t>3.875-4.25</t>
  </si>
  <si>
    <t>being refunded by this current bond (Refunding bond series of 2012)</t>
  </si>
  <si>
    <t>2.45-3.30</t>
  </si>
  <si>
    <t>In Nov 2012, former board dissolved and new board members started in order to create new authority board so that rate payers have representation on the board</t>
  </si>
  <si>
    <t>amount required to redeem the 2005A bonds</t>
  </si>
  <si>
    <t>deposit to escrow fund to redeem refunded 2006 bonds</t>
  </si>
  <si>
    <t>Series of 2009 A</t>
  </si>
  <si>
    <t>very confusing section in each bond document - will need to look back on these</t>
  </si>
  <si>
    <t>2015-2019</t>
  </si>
  <si>
    <t>2020-2024</t>
  </si>
  <si>
    <t>2025-2029</t>
  </si>
  <si>
    <t>Willie Wells</t>
  </si>
  <si>
    <t>Vacant</t>
  </si>
  <si>
    <t>Assistant Secretary/Assistant Treasurer</t>
  </si>
  <si>
    <t>no list of municipalities they serve</t>
  </si>
  <si>
    <t>Capital/Developer Contributions</t>
  </si>
  <si>
    <t>Aa3</t>
  </si>
  <si>
    <t>A1</t>
  </si>
  <si>
    <t>AA</t>
  </si>
  <si>
    <t>currently refund the Authority's revenue bonds series of 2003</t>
  </si>
  <si>
    <t>currently refund the Authority's revenue bonds series A of 2003</t>
  </si>
  <si>
    <t>net original issue discount</t>
  </si>
  <si>
    <t>currently refund the Authority's revenue bonds series of 2004</t>
  </si>
  <si>
    <t>currently refund the Authority's revenue bonds series of 2005</t>
  </si>
  <si>
    <t>Linda Cartisano</t>
  </si>
  <si>
    <t>Miscellaneous</t>
  </si>
  <si>
    <t>one-time</t>
  </si>
  <si>
    <t>Roosevelt &amp; Cross, Inc. and Associates</t>
  </si>
  <si>
    <t>deposit to sinking fund (accrued interest)</t>
  </si>
  <si>
    <t>Aaa</t>
  </si>
  <si>
    <t>Mellon Financial Markets, LLC</t>
  </si>
  <si>
    <t>amount required to currently redeem 2001 bonds</t>
  </si>
  <si>
    <t>amount required to currently redeem 2001A bonds</t>
  </si>
  <si>
    <t>Earline Mann</t>
  </si>
  <si>
    <t>JP Morgan Securities Inc.</t>
  </si>
  <si>
    <t>cost of the 2000 Escrow (refund series 2002 bonds)</t>
  </si>
  <si>
    <t>Robert Naef</t>
  </si>
  <si>
    <t>3/4 (general and fire)</t>
  </si>
  <si>
    <t>General Operations</t>
  </si>
  <si>
    <t>Renewals and Replacements Fund</t>
  </si>
  <si>
    <t>Operating and Maintenance Fund</t>
  </si>
  <si>
    <t>Fixed cash and cash equivalents</t>
  </si>
  <si>
    <t>short term investments</t>
  </si>
  <si>
    <t>debt service fund</t>
  </si>
  <si>
    <t>cash</t>
  </si>
  <si>
    <t>cash held in escrow</t>
  </si>
  <si>
    <t>deferred compensation plan assets</t>
  </si>
  <si>
    <t>contributions in aid of construction</t>
  </si>
  <si>
    <t>toal capitalization</t>
  </si>
  <si>
    <t>AAA</t>
  </si>
  <si>
    <t>XL Capital Assurance</t>
  </si>
  <si>
    <t>capital fund project</t>
  </si>
  <si>
    <t>estimated deposit to debt service reserve fund</t>
  </si>
  <si>
    <t>All bonds prior to 2006</t>
  </si>
  <si>
    <t>Prior to the issue of the 2006 bonds, the Authority had issued 33 series of bonds in the total principal amount of 182691500. Of this amount, 49090000 is outstanding as of August 2006</t>
  </si>
  <si>
    <t>General Chemical</t>
  </si>
  <si>
    <t>Gain on sale of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</si>
</sst>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0.0%"/>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9" fontId="0" fillId="2" borderId="0" xfId="0" applyNumberFormat="1" applyFill="1"/>
    <xf numFmtId="9" fontId="0" fillId="2" borderId="0" xfId="2" applyFont="1" applyFill="1"/>
    <xf numFmtId="10" fontId="0" fillId="2" borderId="0" xfId="2" applyNumberFormat="1" applyFont="1" applyFill="1"/>
    <xf numFmtId="165" fontId="0" fillId="2" borderId="0" xfId="0" applyNumberFormat="1" applyFill="1"/>
    <xf numFmtId="2" fontId="0" fillId="2" borderId="0" xfId="0" applyNumberFormat="1" applyFill="1"/>
    <xf numFmtId="16" fontId="0" fillId="2" borderId="0" xfId="0" quotePrefix="1" applyNumberFormat="1" applyFill="1" applyAlignment="1">
      <alignment horizontal="right"/>
    </xf>
    <xf numFmtId="0" fontId="0" fillId="2" borderId="0" xfId="0" quotePrefix="1" applyFill="1" applyAlignment="1">
      <alignment horizontal="right"/>
    </xf>
    <xf numFmtId="164" fontId="1" fillId="2" borderId="0" xfId="1" applyNumberFormat="1" applyFont="1" applyFill="1" applyAlignment="1">
      <alignment horizontal="center"/>
    </xf>
    <xf numFmtId="164" fontId="0" fillId="2" borderId="0" xfId="0" applyNumberFormat="1" applyFill="1"/>
    <xf numFmtId="166" fontId="0" fillId="2" borderId="0" xfId="2" applyNumberFormat="1" applyFont="1" applyFill="1"/>
    <xf numFmtId="164" fontId="3" fillId="2" borderId="0" xfId="0" applyNumberFormat="1" applyFont="1" applyFill="1"/>
    <xf numFmtId="164" fontId="3" fillId="3" borderId="0" xfId="1" applyNumberFormat="1" applyFont="1" applyFill="1"/>
    <xf numFmtId="3" fontId="0" fillId="2" borderId="0" xfId="0" applyNumberForma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election activeCell="C7" sqref="C7"/>
    </sheetView>
  </sheetViews>
  <sheetFormatPr defaultRowHeight="14.4" x14ac:dyDescent="0.3"/>
  <cols>
    <col min="1" max="1" width="10.88671875" style="1" customWidth="1"/>
    <col min="2" max="16384" width="8.88671875" style="1"/>
  </cols>
  <sheetData>
    <row r="1" spans="1:3" ht="18" x14ac:dyDescent="0.35">
      <c r="A1" s="17" t="s">
        <v>83</v>
      </c>
    </row>
    <row r="2" spans="1:3" ht="18" x14ac:dyDescent="0.35">
      <c r="A2" s="17" t="s">
        <v>87</v>
      </c>
    </row>
    <row r="4" spans="1:3" x14ac:dyDescent="0.3">
      <c r="A4" s="18" t="s">
        <v>84</v>
      </c>
      <c r="B4" s="18" t="s">
        <v>85</v>
      </c>
      <c r="C4" s="18" t="s">
        <v>86</v>
      </c>
    </row>
    <row r="5" spans="1:3" x14ac:dyDescent="0.3">
      <c r="A5" s="1" t="s">
        <v>380</v>
      </c>
      <c r="B5" s="1" t="s">
        <v>381</v>
      </c>
      <c r="C5" s="1" t="s">
        <v>382</v>
      </c>
    </row>
    <row r="6" spans="1:3" x14ac:dyDescent="0.3">
      <c r="A6" s="1" t="s">
        <v>383</v>
      </c>
      <c r="B6" s="1" t="s">
        <v>381</v>
      </c>
      <c r="C6" s="1" t="s">
        <v>384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7"/>
  <sheetViews>
    <sheetView topLeftCell="A25" workbookViewId="0">
      <selection activeCell="C38" sqref="C38"/>
    </sheetView>
  </sheetViews>
  <sheetFormatPr defaultRowHeight="14.4" x14ac:dyDescent="0.3"/>
  <cols>
    <col min="1" max="3" width="8.88671875" style="1"/>
    <col min="4" max="4" width="11.21875" style="1" bestFit="1" customWidth="1"/>
    <col min="5" max="16384" width="8.88671875" style="1"/>
  </cols>
  <sheetData>
    <row r="1" spans="1:8" x14ac:dyDescent="0.3">
      <c r="A1" s="2" t="s">
        <v>0</v>
      </c>
      <c r="B1" s="2" t="s">
        <v>27</v>
      </c>
      <c r="C1" s="2" t="s">
        <v>2</v>
      </c>
      <c r="D1" s="2" t="s">
        <v>24</v>
      </c>
      <c r="E1" s="2" t="s">
        <v>126</v>
      </c>
      <c r="F1" s="2" t="s">
        <v>123</v>
      </c>
      <c r="G1" s="2" t="s">
        <v>109</v>
      </c>
      <c r="H1" s="4" t="s">
        <v>96</v>
      </c>
    </row>
    <row r="2" spans="1:8" x14ac:dyDescent="0.3">
      <c r="A2" t="s">
        <v>181</v>
      </c>
      <c r="B2" s="1" t="s">
        <v>182</v>
      </c>
      <c r="C2" s="1">
        <v>2014</v>
      </c>
      <c r="D2" s="1" t="s">
        <v>183</v>
      </c>
      <c r="E2" s="1" t="s">
        <v>265</v>
      </c>
      <c r="F2" s="1" t="s">
        <v>240</v>
      </c>
    </row>
    <row r="3" spans="1:8" x14ac:dyDescent="0.3">
      <c r="A3" t="s">
        <v>181</v>
      </c>
      <c r="B3" s="1" t="s">
        <v>182</v>
      </c>
      <c r="C3" s="1">
        <v>2014</v>
      </c>
      <c r="D3" s="1" t="s">
        <v>183</v>
      </c>
      <c r="E3" s="1" t="s">
        <v>265</v>
      </c>
      <c r="F3" s="1" t="s">
        <v>241</v>
      </c>
    </row>
    <row r="4" spans="1:8" x14ac:dyDescent="0.3">
      <c r="A4" t="s">
        <v>181</v>
      </c>
      <c r="B4" s="1" t="s">
        <v>182</v>
      </c>
      <c r="C4" s="1">
        <v>2014</v>
      </c>
      <c r="D4" s="1" t="s">
        <v>183</v>
      </c>
      <c r="E4" s="1" t="s">
        <v>265</v>
      </c>
      <c r="F4" s="1" t="s">
        <v>242</v>
      </c>
    </row>
    <row r="5" spans="1:8" x14ac:dyDescent="0.3">
      <c r="A5" t="s">
        <v>181</v>
      </c>
      <c r="B5" s="1" t="s">
        <v>182</v>
      </c>
      <c r="C5" s="1">
        <v>2014</v>
      </c>
      <c r="D5" s="1" t="s">
        <v>183</v>
      </c>
      <c r="E5" s="1" t="s">
        <v>265</v>
      </c>
      <c r="F5" s="1" t="s">
        <v>243</v>
      </c>
    </row>
    <row r="6" spans="1:8" x14ac:dyDescent="0.3">
      <c r="A6" t="s">
        <v>181</v>
      </c>
      <c r="B6" s="1" t="s">
        <v>182</v>
      </c>
      <c r="C6" s="1">
        <v>2014</v>
      </c>
      <c r="D6" s="1" t="s">
        <v>183</v>
      </c>
      <c r="E6" s="1" t="s">
        <v>265</v>
      </c>
      <c r="F6" s="1" t="s">
        <v>244</v>
      </c>
    </row>
    <row r="7" spans="1:8" x14ac:dyDescent="0.3">
      <c r="A7" t="s">
        <v>181</v>
      </c>
      <c r="B7" s="1" t="s">
        <v>182</v>
      </c>
      <c r="C7" s="1">
        <v>2014</v>
      </c>
      <c r="D7" s="1" t="s">
        <v>183</v>
      </c>
      <c r="E7" s="1" t="s">
        <v>265</v>
      </c>
      <c r="F7" s="1" t="s">
        <v>245</v>
      </c>
    </row>
    <row r="8" spans="1:8" x14ac:dyDescent="0.3">
      <c r="A8" t="s">
        <v>181</v>
      </c>
      <c r="B8" s="1" t="s">
        <v>182</v>
      </c>
      <c r="C8" s="1">
        <v>2014</v>
      </c>
      <c r="D8" s="1" t="s">
        <v>183</v>
      </c>
      <c r="E8" s="1" t="s">
        <v>265</v>
      </c>
      <c r="F8" s="1" t="s">
        <v>246</v>
      </c>
    </row>
    <row r="9" spans="1:8" x14ac:dyDescent="0.3">
      <c r="A9" t="s">
        <v>181</v>
      </c>
      <c r="B9" s="1" t="s">
        <v>182</v>
      </c>
      <c r="C9" s="1">
        <v>2014</v>
      </c>
      <c r="D9" s="1" t="s">
        <v>183</v>
      </c>
      <c r="E9" s="1" t="s">
        <v>265</v>
      </c>
      <c r="F9" s="1" t="s">
        <v>247</v>
      </c>
    </row>
    <row r="10" spans="1:8" x14ac:dyDescent="0.3">
      <c r="A10" t="s">
        <v>181</v>
      </c>
      <c r="B10" s="1" t="s">
        <v>182</v>
      </c>
      <c r="C10" s="1">
        <v>2014</v>
      </c>
      <c r="D10" s="1" t="s">
        <v>183</v>
      </c>
      <c r="E10" s="1" t="s">
        <v>265</v>
      </c>
      <c r="F10" s="1" t="s">
        <v>248</v>
      </c>
    </row>
    <row r="11" spans="1:8" x14ac:dyDescent="0.3">
      <c r="A11" t="s">
        <v>181</v>
      </c>
      <c r="B11" s="1" t="s">
        <v>182</v>
      </c>
      <c r="C11" s="1">
        <v>2014</v>
      </c>
      <c r="D11" s="1" t="s">
        <v>183</v>
      </c>
      <c r="E11" s="1" t="s">
        <v>265</v>
      </c>
      <c r="F11" s="1" t="s">
        <v>249</v>
      </c>
    </row>
    <row r="12" spans="1:8" x14ac:dyDescent="0.3">
      <c r="A12" t="s">
        <v>181</v>
      </c>
      <c r="B12" s="1" t="s">
        <v>182</v>
      </c>
      <c r="C12" s="1">
        <v>2014</v>
      </c>
      <c r="D12" s="1" t="s">
        <v>183</v>
      </c>
      <c r="E12" s="1" t="s">
        <v>265</v>
      </c>
      <c r="F12" s="1" t="s">
        <v>250</v>
      </c>
    </row>
    <row r="13" spans="1:8" x14ac:dyDescent="0.3">
      <c r="A13" t="s">
        <v>181</v>
      </c>
      <c r="B13" s="1" t="s">
        <v>182</v>
      </c>
      <c r="C13" s="1">
        <v>2014</v>
      </c>
      <c r="D13" s="1" t="s">
        <v>183</v>
      </c>
      <c r="E13" s="1" t="s">
        <v>265</v>
      </c>
      <c r="F13" s="1" t="s">
        <v>251</v>
      </c>
    </row>
    <row r="14" spans="1:8" x14ac:dyDescent="0.3">
      <c r="A14" t="s">
        <v>181</v>
      </c>
      <c r="B14" s="1" t="s">
        <v>182</v>
      </c>
      <c r="C14" s="1">
        <v>2014</v>
      </c>
      <c r="D14" s="1" t="s">
        <v>183</v>
      </c>
      <c r="E14" s="1" t="s">
        <v>265</v>
      </c>
      <c r="F14" s="1" t="s">
        <v>252</v>
      </c>
    </row>
    <row r="15" spans="1:8" x14ac:dyDescent="0.3">
      <c r="A15" t="s">
        <v>181</v>
      </c>
      <c r="B15" s="1" t="s">
        <v>182</v>
      </c>
      <c r="C15" s="1">
        <v>2014</v>
      </c>
      <c r="D15" s="1" t="s">
        <v>183</v>
      </c>
      <c r="E15" s="1" t="s">
        <v>265</v>
      </c>
      <c r="F15" s="1" t="s">
        <v>253</v>
      </c>
    </row>
    <row r="16" spans="1:8" x14ac:dyDescent="0.3">
      <c r="A16" t="s">
        <v>181</v>
      </c>
      <c r="B16" s="1" t="s">
        <v>182</v>
      </c>
      <c r="C16" s="1">
        <v>2014</v>
      </c>
      <c r="D16" s="1" t="s">
        <v>183</v>
      </c>
      <c r="E16" s="1" t="s">
        <v>265</v>
      </c>
      <c r="F16" s="1" t="s">
        <v>254</v>
      </c>
    </row>
    <row r="17" spans="1:6" x14ac:dyDescent="0.3">
      <c r="A17" t="s">
        <v>181</v>
      </c>
      <c r="B17" s="1" t="s">
        <v>182</v>
      </c>
      <c r="C17" s="1">
        <v>2014</v>
      </c>
      <c r="D17" s="1" t="s">
        <v>183</v>
      </c>
      <c r="E17" s="1" t="s">
        <v>265</v>
      </c>
      <c r="F17" s="1" t="s">
        <v>255</v>
      </c>
    </row>
    <row r="18" spans="1:6" x14ac:dyDescent="0.3">
      <c r="A18" t="s">
        <v>181</v>
      </c>
      <c r="B18" s="1" t="s">
        <v>182</v>
      </c>
      <c r="C18" s="1">
        <v>2014</v>
      </c>
      <c r="D18" s="1" t="s">
        <v>183</v>
      </c>
      <c r="E18" s="1" t="s">
        <v>265</v>
      </c>
      <c r="F18" s="1" t="s">
        <v>256</v>
      </c>
    </row>
    <row r="19" spans="1:6" x14ac:dyDescent="0.3">
      <c r="A19" t="s">
        <v>181</v>
      </c>
      <c r="B19" s="1" t="s">
        <v>182</v>
      </c>
      <c r="C19" s="1">
        <v>2014</v>
      </c>
      <c r="D19" s="1" t="s">
        <v>183</v>
      </c>
      <c r="E19" s="1" t="s">
        <v>227</v>
      </c>
      <c r="F19" s="1" t="s">
        <v>257</v>
      </c>
    </row>
    <row r="20" spans="1:6" x14ac:dyDescent="0.3">
      <c r="A20" t="s">
        <v>181</v>
      </c>
      <c r="B20" s="1" t="s">
        <v>182</v>
      </c>
      <c r="C20" s="1">
        <v>2014</v>
      </c>
      <c r="D20" s="1" t="s">
        <v>183</v>
      </c>
      <c r="E20" s="1" t="s">
        <v>227</v>
      </c>
      <c r="F20" s="1" t="s">
        <v>258</v>
      </c>
    </row>
    <row r="21" spans="1:6" x14ac:dyDescent="0.3">
      <c r="A21" t="s">
        <v>181</v>
      </c>
      <c r="B21" s="1" t="s">
        <v>182</v>
      </c>
      <c r="C21" s="1">
        <v>2014</v>
      </c>
      <c r="D21" s="1" t="s">
        <v>183</v>
      </c>
      <c r="E21" s="1" t="s">
        <v>227</v>
      </c>
      <c r="F21" s="1" t="s">
        <v>259</v>
      </c>
    </row>
    <row r="22" spans="1:6" x14ac:dyDescent="0.3">
      <c r="A22" t="s">
        <v>181</v>
      </c>
      <c r="B22" s="1" t="s">
        <v>182</v>
      </c>
      <c r="C22" s="1">
        <v>2014</v>
      </c>
      <c r="D22" s="1" t="s">
        <v>183</v>
      </c>
      <c r="E22" s="1" t="s">
        <v>227</v>
      </c>
      <c r="F22" s="1" t="s">
        <v>260</v>
      </c>
    </row>
    <row r="23" spans="1:6" x14ac:dyDescent="0.3">
      <c r="A23" t="s">
        <v>181</v>
      </c>
      <c r="B23" s="1" t="s">
        <v>182</v>
      </c>
      <c r="C23" s="1">
        <v>2014</v>
      </c>
      <c r="D23" s="1" t="s">
        <v>183</v>
      </c>
      <c r="E23" s="1" t="s">
        <v>227</v>
      </c>
      <c r="F23" s="1" t="s">
        <v>261</v>
      </c>
    </row>
    <row r="24" spans="1:6" x14ac:dyDescent="0.3">
      <c r="A24" t="s">
        <v>181</v>
      </c>
      <c r="B24" s="1" t="s">
        <v>182</v>
      </c>
      <c r="C24" s="1">
        <v>2014</v>
      </c>
      <c r="D24" s="1" t="s">
        <v>183</v>
      </c>
      <c r="E24" s="1" t="s">
        <v>227</v>
      </c>
      <c r="F24" s="1" t="s">
        <v>262</v>
      </c>
    </row>
    <row r="25" spans="1:6" x14ac:dyDescent="0.3">
      <c r="A25" t="s">
        <v>181</v>
      </c>
      <c r="B25" s="1" t="s">
        <v>182</v>
      </c>
      <c r="C25" s="1">
        <v>2014</v>
      </c>
      <c r="D25" s="1" t="s">
        <v>183</v>
      </c>
      <c r="E25" s="1" t="s">
        <v>227</v>
      </c>
      <c r="F25" s="1" t="s">
        <v>263</v>
      </c>
    </row>
    <row r="26" spans="1:6" x14ac:dyDescent="0.3">
      <c r="A26" t="s">
        <v>181</v>
      </c>
      <c r="B26" s="1" t="s">
        <v>182</v>
      </c>
      <c r="C26" s="1">
        <v>2014</v>
      </c>
      <c r="D26" s="1" t="s">
        <v>183</v>
      </c>
      <c r="E26" s="1" t="s">
        <v>227</v>
      </c>
      <c r="F26" s="1" t="s">
        <v>264</v>
      </c>
    </row>
    <row r="27" spans="1:6" x14ac:dyDescent="0.3">
      <c r="A27" t="s">
        <v>181</v>
      </c>
      <c r="B27" s="1" t="s">
        <v>182</v>
      </c>
      <c r="C27" s="1">
        <v>2014</v>
      </c>
      <c r="D27" s="1" t="s">
        <v>183</v>
      </c>
      <c r="E27" s="1" t="s">
        <v>227</v>
      </c>
      <c r="F27" s="1" t="s">
        <v>265</v>
      </c>
    </row>
    <row r="28" spans="1:6" x14ac:dyDescent="0.3">
      <c r="A28" t="s">
        <v>181</v>
      </c>
      <c r="B28" s="1" t="s">
        <v>182</v>
      </c>
      <c r="C28" s="1">
        <v>2014</v>
      </c>
      <c r="D28" s="1" t="s">
        <v>183</v>
      </c>
      <c r="E28" s="1" t="s">
        <v>227</v>
      </c>
      <c r="F28" s="1" t="s">
        <v>266</v>
      </c>
    </row>
    <row r="29" spans="1:6" x14ac:dyDescent="0.3">
      <c r="A29" t="s">
        <v>181</v>
      </c>
      <c r="B29" s="1" t="s">
        <v>182</v>
      </c>
      <c r="C29" s="1">
        <v>2014</v>
      </c>
      <c r="D29" s="1" t="s">
        <v>183</v>
      </c>
      <c r="E29" s="1" t="s">
        <v>227</v>
      </c>
      <c r="F29" s="1" t="s">
        <v>267</v>
      </c>
    </row>
    <row r="30" spans="1:6" x14ac:dyDescent="0.3">
      <c r="A30" t="s">
        <v>181</v>
      </c>
      <c r="B30" s="1" t="s">
        <v>182</v>
      </c>
      <c r="C30" s="1">
        <v>2014</v>
      </c>
      <c r="D30" s="1" t="s">
        <v>183</v>
      </c>
      <c r="E30" s="1" t="s">
        <v>227</v>
      </c>
      <c r="F30" s="1" t="s">
        <v>268</v>
      </c>
    </row>
    <row r="31" spans="1:6" x14ac:dyDescent="0.3">
      <c r="A31" t="s">
        <v>181</v>
      </c>
      <c r="B31" s="1" t="s">
        <v>182</v>
      </c>
      <c r="C31" s="1">
        <v>2014</v>
      </c>
      <c r="D31" s="1" t="s">
        <v>183</v>
      </c>
      <c r="E31" s="1" t="s">
        <v>227</v>
      </c>
      <c r="F31" s="1" t="s">
        <v>269</v>
      </c>
    </row>
    <row r="32" spans="1:6" x14ac:dyDescent="0.3">
      <c r="A32" t="s">
        <v>181</v>
      </c>
      <c r="B32" s="1" t="s">
        <v>182</v>
      </c>
      <c r="C32" s="1">
        <v>2014</v>
      </c>
      <c r="D32" s="1" t="s">
        <v>183</v>
      </c>
      <c r="E32" s="1" t="s">
        <v>227</v>
      </c>
      <c r="F32" s="1" t="s">
        <v>270</v>
      </c>
    </row>
    <row r="33" spans="1:7" x14ac:dyDescent="0.3">
      <c r="A33" t="s">
        <v>181</v>
      </c>
      <c r="B33" s="1" t="s">
        <v>182</v>
      </c>
      <c r="C33" s="1">
        <v>2014</v>
      </c>
      <c r="D33" s="1" t="s">
        <v>183</v>
      </c>
      <c r="E33" s="1" t="s">
        <v>227</v>
      </c>
      <c r="F33" s="1" t="s">
        <v>271</v>
      </c>
    </row>
    <row r="34" spans="1:7" x14ac:dyDescent="0.3">
      <c r="A34" t="s">
        <v>181</v>
      </c>
      <c r="B34" s="1" t="s">
        <v>182</v>
      </c>
      <c r="C34" s="1">
        <v>2012</v>
      </c>
      <c r="D34" s="1" t="s">
        <v>183</v>
      </c>
      <c r="G34" s="1" t="s">
        <v>420</v>
      </c>
    </row>
    <row r="35" spans="1:7" x14ac:dyDescent="0.3">
      <c r="A35" t="s">
        <v>181</v>
      </c>
      <c r="B35" s="1" t="s">
        <v>182</v>
      </c>
      <c r="C35" s="1">
        <v>2011</v>
      </c>
      <c r="D35" s="1" t="s">
        <v>183</v>
      </c>
      <c r="G35" s="1" t="s">
        <v>420</v>
      </c>
    </row>
    <row r="36" spans="1:7" x14ac:dyDescent="0.3">
      <c r="A36" t="s">
        <v>181</v>
      </c>
      <c r="B36" s="1" t="s">
        <v>182</v>
      </c>
      <c r="C36" s="1">
        <v>2009</v>
      </c>
      <c r="D36" s="1" t="s">
        <v>183</v>
      </c>
      <c r="G36" s="1" t="s">
        <v>420</v>
      </c>
    </row>
    <row r="37" spans="1:7" x14ac:dyDescent="0.3">
      <c r="A37" t="s">
        <v>181</v>
      </c>
      <c r="B37" s="1" t="s">
        <v>182</v>
      </c>
      <c r="C37" s="1">
        <v>2008</v>
      </c>
      <c r="D37" s="1" t="s">
        <v>183</v>
      </c>
      <c r="G37" s="1" t="s">
        <v>420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53"/>
  <sheetViews>
    <sheetView topLeftCell="A30" workbookViewId="0">
      <selection activeCell="C47" sqref="C47:C53"/>
    </sheetView>
  </sheetViews>
  <sheetFormatPr defaultRowHeight="14.4" x14ac:dyDescent="0.3"/>
  <cols>
    <col min="1" max="1" width="6.6640625" style="1" bestFit="1" customWidth="1"/>
    <col min="2" max="2" width="7" style="1" bestFit="1" customWidth="1"/>
    <col min="3" max="3" width="11.21875" style="1" bestFit="1" customWidth="1"/>
    <col min="4" max="4" width="11.88671875" style="1" bestFit="1" customWidth="1"/>
    <col min="5" max="5" width="15.88671875" style="1" bestFit="1" customWidth="1"/>
    <col min="6" max="6" width="20" style="1" bestFit="1" customWidth="1"/>
    <col min="7" max="7" width="4.77734375" style="1" bestFit="1" customWidth="1"/>
    <col min="8" max="8" width="4.21875" style="1" bestFit="1" customWidth="1"/>
    <col min="9" max="9" width="12" style="1" bestFit="1" customWidth="1"/>
    <col min="10" max="10" width="11.21875" style="1" bestFit="1" customWidth="1"/>
    <col min="11" max="11" width="5.6640625" style="1" bestFit="1" customWidth="1"/>
    <col min="12" max="16384" width="8.88671875" style="1"/>
  </cols>
  <sheetData>
    <row r="1" spans="1:11" x14ac:dyDescent="0.3">
      <c r="A1" s="2" t="s">
        <v>0</v>
      </c>
      <c r="B1" s="2" t="s">
        <v>2</v>
      </c>
      <c r="C1" s="2" t="s">
        <v>24</v>
      </c>
      <c r="D1" s="2" t="s">
        <v>127</v>
      </c>
      <c r="E1" s="2" t="s">
        <v>21</v>
      </c>
      <c r="F1" s="2" t="s">
        <v>128</v>
      </c>
      <c r="G1" s="2" t="s">
        <v>109</v>
      </c>
      <c r="H1" s="2" t="s">
        <v>129</v>
      </c>
      <c r="I1" s="2" t="s">
        <v>22</v>
      </c>
      <c r="J1" s="2" t="s">
        <v>23</v>
      </c>
      <c r="K1" s="2" t="s">
        <v>96</v>
      </c>
    </row>
    <row r="2" spans="1:11" x14ac:dyDescent="0.3">
      <c r="A2" t="s">
        <v>181</v>
      </c>
      <c r="B2" s="1" t="s">
        <v>182</v>
      </c>
      <c r="C2" s="1">
        <v>2014</v>
      </c>
      <c r="D2" s="1" t="s">
        <v>228</v>
      </c>
      <c r="G2" s="1" t="s">
        <v>238</v>
      </c>
      <c r="H2" s="1" t="s">
        <v>239</v>
      </c>
    </row>
    <row r="3" spans="1:11" x14ac:dyDescent="0.3">
      <c r="A3" t="s">
        <v>181</v>
      </c>
      <c r="B3" s="1" t="s">
        <v>182</v>
      </c>
      <c r="C3" s="1">
        <v>2014</v>
      </c>
      <c r="D3" s="1" t="s">
        <v>229</v>
      </c>
      <c r="G3" s="1" t="s">
        <v>238</v>
      </c>
      <c r="H3" s="1" t="s">
        <v>239</v>
      </c>
    </row>
    <row r="4" spans="1:11" x14ac:dyDescent="0.3">
      <c r="A4" t="s">
        <v>181</v>
      </c>
      <c r="B4" s="1" t="s">
        <v>182</v>
      </c>
      <c r="C4" s="1">
        <v>2014</v>
      </c>
      <c r="D4" s="1" t="s">
        <v>230</v>
      </c>
      <c r="G4" s="1" t="s">
        <v>238</v>
      </c>
      <c r="H4" s="1" t="s">
        <v>239</v>
      </c>
    </row>
    <row r="5" spans="1:11" x14ac:dyDescent="0.3">
      <c r="A5" t="s">
        <v>181</v>
      </c>
      <c r="B5" s="1" t="s">
        <v>182</v>
      </c>
      <c r="C5" s="1">
        <v>2014</v>
      </c>
      <c r="D5" s="1" t="s">
        <v>231</v>
      </c>
      <c r="G5" s="1" t="s">
        <v>238</v>
      </c>
      <c r="H5" s="1" t="s">
        <v>239</v>
      </c>
    </row>
    <row r="6" spans="1:11" x14ac:dyDescent="0.3">
      <c r="A6" t="s">
        <v>181</v>
      </c>
      <c r="B6" s="1" t="s">
        <v>182</v>
      </c>
      <c r="C6" s="1">
        <v>2014</v>
      </c>
      <c r="D6" s="1" t="s">
        <v>232</v>
      </c>
      <c r="G6" s="1" t="s">
        <v>238</v>
      </c>
      <c r="H6" s="1" t="s">
        <v>239</v>
      </c>
    </row>
    <row r="7" spans="1:11" x14ac:dyDescent="0.3">
      <c r="A7" t="s">
        <v>181</v>
      </c>
      <c r="B7" s="1" t="s">
        <v>182</v>
      </c>
      <c r="C7" s="1">
        <v>2014</v>
      </c>
      <c r="D7" s="1" t="s">
        <v>233</v>
      </c>
      <c r="G7" s="1" t="s">
        <v>238</v>
      </c>
      <c r="H7" s="1" t="s">
        <v>239</v>
      </c>
    </row>
    <row r="8" spans="1:11" x14ac:dyDescent="0.3">
      <c r="A8" t="s">
        <v>181</v>
      </c>
      <c r="B8" s="1" t="s">
        <v>182</v>
      </c>
      <c r="C8" s="1">
        <v>2014</v>
      </c>
      <c r="D8" s="1" t="s">
        <v>234</v>
      </c>
      <c r="G8" s="1" t="s">
        <v>238</v>
      </c>
      <c r="H8" s="1" t="s">
        <v>239</v>
      </c>
    </row>
    <row r="9" spans="1:11" x14ac:dyDescent="0.3">
      <c r="A9" t="s">
        <v>181</v>
      </c>
      <c r="B9" s="1" t="s">
        <v>182</v>
      </c>
      <c r="C9" s="1">
        <v>2014</v>
      </c>
      <c r="D9" s="1" t="s">
        <v>235</v>
      </c>
      <c r="G9" s="1" t="s">
        <v>238</v>
      </c>
      <c r="H9" s="1" t="s">
        <v>239</v>
      </c>
    </row>
    <row r="10" spans="1:11" x14ac:dyDescent="0.3">
      <c r="A10" t="s">
        <v>181</v>
      </c>
      <c r="B10" s="1" t="s">
        <v>182</v>
      </c>
      <c r="C10" s="1">
        <v>2014</v>
      </c>
      <c r="D10" s="1" t="s">
        <v>236</v>
      </c>
      <c r="G10" s="1" t="s">
        <v>238</v>
      </c>
      <c r="H10" s="1" t="s">
        <v>239</v>
      </c>
    </row>
    <row r="11" spans="1:11" x14ac:dyDescent="0.3">
      <c r="A11" t="s">
        <v>181</v>
      </c>
      <c r="B11" s="1" t="s">
        <v>182</v>
      </c>
      <c r="C11" s="1">
        <v>2014</v>
      </c>
      <c r="D11" s="1" t="s">
        <v>237</v>
      </c>
      <c r="G11" s="1" t="s">
        <v>238</v>
      </c>
      <c r="H11" s="1" t="s">
        <v>239</v>
      </c>
    </row>
    <row r="12" spans="1:11" x14ac:dyDescent="0.3">
      <c r="A12" t="s">
        <v>181</v>
      </c>
      <c r="B12" s="1" t="s">
        <v>182</v>
      </c>
      <c r="C12" s="1">
        <v>2012</v>
      </c>
      <c r="D12" s="1" t="s">
        <v>234</v>
      </c>
      <c r="G12" s="1" t="s">
        <v>238</v>
      </c>
      <c r="H12" s="1" t="s">
        <v>239</v>
      </c>
    </row>
    <row r="13" spans="1:11" x14ac:dyDescent="0.3">
      <c r="A13" t="s">
        <v>181</v>
      </c>
      <c r="B13" s="1" t="s">
        <v>182</v>
      </c>
      <c r="C13" s="1">
        <v>2012</v>
      </c>
      <c r="D13" s="1" t="s">
        <v>230</v>
      </c>
      <c r="G13" s="1" t="s">
        <v>238</v>
      </c>
      <c r="H13" s="1" t="s">
        <v>239</v>
      </c>
    </row>
    <row r="14" spans="1:11" x14ac:dyDescent="0.3">
      <c r="A14" t="s">
        <v>181</v>
      </c>
      <c r="B14" s="1" t="s">
        <v>182</v>
      </c>
      <c r="C14" s="1">
        <v>2012</v>
      </c>
      <c r="D14" s="1" t="s">
        <v>232</v>
      </c>
      <c r="G14" s="1" t="s">
        <v>238</v>
      </c>
      <c r="H14" s="1" t="s">
        <v>239</v>
      </c>
    </row>
    <row r="15" spans="1:11" x14ac:dyDescent="0.3">
      <c r="A15" t="s">
        <v>181</v>
      </c>
      <c r="B15" s="1" t="s">
        <v>182</v>
      </c>
      <c r="C15" s="1">
        <v>2012</v>
      </c>
      <c r="D15" s="1" t="s">
        <v>229</v>
      </c>
      <c r="G15" s="1" t="s">
        <v>238</v>
      </c>
      <c r="H15" s="1" t="s">
        <v>239</v>
      </c>
    </row>
    <row r="16" spans="1:11" x14ac:dyDescent="0.3">
      <c r="A16" t="s">
        <v>181</v>
      </c>
      <c r="B16" s="1" t="s">
        <v>182</v>
      </c>
      <c r="C16" s="1">
        <v>2012</v>
      </c>
      <c r="D16" s="1" t="s">
        <v>385</v>
      </c>
      <c r="G16" s="1" t="s">
        <v>238</v>
      </c>
      <c r="H16" s="1" t="s">
        <v>239</v>
      </c>
    </row>
    <row r="17" spans="1:8" x14ac:dyDescent="0.3">
      <c r="A17" t="s">
        <v>181</v>
      </c>
      <c r="B17" s="1" t="s">
        <v>182</v>
      </c>
      <c r="C17" s="1">
        <v>2012</v>
      </c>
      <c r="D17" s="1" t="s">
        <v>228</v>
      </c>
      <c r="G17" s="1" t="s">
        <v>238</v>
      </c>
      <c r="H17" s="1" t="s">
        <v>239</v>
      </c>
    </row>
    <row r="18" spans="1:8" x14ac:dyDescent="0.3">
      <c r="A18" t="s">
        <v>181</v>
      </c>
      <c r="B18" s="1" t="s">
        <v>182</v>
      </c>
      <c r="C18" s="1">
        <v>2012</v>
      </c>
      <c r="D18" s="1" t="s">
        <v>235</v>
      </c>
      <c r="G18" s="1" t="s">
        <v>238</v>
      </c>
      <c r="H18" s="1" t="s">
        <v>239</v>
      </c>
    </row>
    <row r="19" spans="1:8" x14ac:dyDescent="0.3">
      <c r="A19" t="s">
        <v>181</v>
      </c>
      <c r="B19" s="1" t="s">
        <v>182</v>
      </c>
      <c r="C19" s="1">
        <v>2011</v>
      </c>
      <c r="D19" s="1" t="s">
        <v>234</v>
      </c>
      <c r="G19" s="1" t="s">
        <v>238</v>
      </c>
      <c r="H19" s="1" t="s">
        <v>239</v>
      </c>
    </row>
    <row r="20" spans="1:8" x14ac:dyDescent="0.3">
      <c r="A20" t="s">
        <v>181</v>
      </c>
      <c r="B20" s="1" t="s">
        <v>182</v>
      </c>
      <c r="C20" s="1">
        <v>2011</v>
      </c>
      <c r="D20" s="1" t="s">
        <v>230</v>
      </c>
      <c r="G20" s="1" t="s">
        <v>238</v>
      </c>
      <c r="H20" s="1" t="s">
        <v>239</v>
      </c>
    </row>
    <row r="21" spans="1:8" x14ac:dyDescent="0.3">
      <c r="A21" t="s">
        <v>181</v>
      </c>
      <c r="B21" s="1" t="s">
        <v>182</v>
      </c>
      <c r="C21" s="1">
        <v>2011</v>
      </c>
      <c r="D21" s="1" t="s">
        <v>232</v>
      </c>
      <c r="G21" s="1" t="s">
        <v>238</v>
      </c>
      <c r="H21" s="1" t="s">
        <v>239</v>
      </c>
    </row>
    <row r="22" spans="1:8" x14ac:dyDescent="0.3">
      <c r="A22" t="s">
        <v>181</v>
      </c>
      <c r="B22" s="1" t="s">
        <v>182</v>
      </c>
      <c r="C22" s="1">
        <v>2011</v>
      </c>
      <c r="D22" s="1" t="s">
        <v>229</v>
      </c>
      <c r="G22" s="1" t="s">
        <v>238</v>
      </c>
      <c r="H22" s="1" t="s">
        <v>239</v>
      </c>
    </row>
    <row r="23" spans="1:8" x14ac:dyDescent="0.3">
      <c r="A23" t="s">
        <v>181</v>
      </c>
      <c r="B23" s="1" t="s">
        <v>182</v>
      </c>
      <c r="C23" s="1">
        <v>2011</v>
      </c>
      <c r="D23" s="1" t="s">
        <v>385</v>
      </c>
      <c r="G23" s="1" t="s">
        <v>238</v>
      </c>
      <c r="H23" s="1" t="s">
        <v>239</v>
      </c>
    </row>
    <row r="24" spans="1:8" x14ac:dyDescent="0.3">
      <c r="A24" t="s">
        <v>181</v>
      </c>
      <c r="B24" s="1" t="s">
        <v>182</v>
      </c>
      <c r="C24" s="1">
        <v>2011</v>
      </c>
      <c r="D24" s="1" t="s">
        <v>228</v>
      </c>
      <c r="G24" s="1" t="s">
        <v>238</v>
      </c>
      <c r="H24" s="1" t="s">
        <v>239</v>
      </c>
    </row>
    <row r="25" spans="1:8" x14ac:dyDescent="0.3">
      <c r="A25" t="s">
        <v>181</v>
      </c>
      <c r="B25" s="1" t="s">
        <v>182</v>
      </c>
      <c r="C25" s="1">
        <v>2011</v>
      </c>
      <c r="D25" s="1" t="s">
        <v>235</v>
      </c>
      <c r="G25" s="1" t="s">
        <v>238</v>
      </c>
      <c r="H25" s="1" t="s">
        <v>239</v>
      </c>
    </row>
    <row r="26" spans="1:8" x14ac:dyDescent="0.3">
      <c r="A26" t="s">
        <v>181</v>
      </c>
      <c r="B26" s="1" t="s">
        <v>182</v>
      </c>
      <c r="C26" s="1">
        <v>2009</v>
      </c>
      <c r="D26" s="1" t="s">
        <v>234</v>
      </c>
      <c r="G26" s="1" t="s">
        <v>238</v>
      </c>
      <c r="H26" s="1" t="s">
        <v>239</v>
      </c>
    </row>
    <row r="27" spans="1:8" x14ac:dyDescent="0.3">
      <c r="A27" t="s">
        <v>181</v>
      </c>
      <c r="B27" s="1" t="s">
        <v>182</v>
      </c>
      <c r="C27" s="1">
        <v>2009</v>
      </c>
      <c r="D27" s="1" t="s">
        <v>230</v>
      </c>
      <c r="G27" s="1" t="s">
        <v>238</v>
      </c>
      <c r="H27" s="1" t="s">
        <v>239</v>
      </c>
    </row>
    <row r="28" spans="1:8" x14ac:dyDescent="0.3">
      <c r="A28" t="s">
        <v>181</v>
      </c>
      <c r="B28" s="1" t="s">
        <v>182</v>
      </c>
      <c r="C28" s="1">
        <v>2009</v>
      </c>
      <c r="D28" s="1" t="s">
        <v>232</v>
      </c>
      <c r="G28" s="1" t="s">
        <v>238</v>
      </c>
      <c r="H28" s="1" t="s">
        <v>239</v>
      </c>
    </row>
    <row r="29" spans="1:8" x14ac:dyDescent="0.3">
      <c r="A29" t="s">
        <v>181</v>
      </c>
      <c r="B29" s="1" t="s">
        <v>182</v>
      </c>
      <c r="C29" s="1">
        <v>2009</v>
      </c>
      <c r="D29" s="1" t="s">
        <v>229</v>
      </c>
      <c r="G29" s="1" t="s">
        <v>238</v>
      </c>
      <c r="H29" s="1" t="s">
        <v>239</v>
      </c>
    </row>
    <row r="30" spans="1:8" x14ac:dyDescent="0.3">
      <c r="A30" t="s">
        <v>181</v>
      </c>
      <c r="B30" s="1" t="s">
        <v>182</v>
      </c>
      <c r="C30" s="1">
        <v>2009</v>
      </c>
      <c r="D30" s="1" t="s">
        <v>385</v>
      </c>
      <c r="G30" s="1" t="s">
        <v>238</v>
      </c>
      <c r="H30" s="1" t="s">
        <v>239</v>
      </c>
    </row>
    <row r="31" spans="1:8" x14ac:dyDescent="0.3">
      <c r="A31" t="s">
        <v>181</v>
      </c>
      <c r="B31" s="1" t="s">
        <v>182</v>
      </c>
      <c r="C31" s="1">
        <v>2009</v>
      </c>
      <c r="D31" s="1" t="s">
        <v>228</v>
      </c>
      <c r="G31" s="1" t="s">
        <v>238</v>
      </c>
      <c r="H31" s="1" t="s">
        <v>239</v>
      </c>
    </row>
    <row r="32" spans="1:8" x14ac:dyDescent="0.3">
      <c r="A32" t="s">
        <v>181</v>
      </c>
      <c r="B32" s="1" t="s">
        <v>182</v>
      </c>
      <c r="C32" s="1">
        <v>2009</v>
      </c>
      <c r="D32" s="1" t="s">
        <v>235</v>
      </c>
      <c r="G32" s="1" t="s">
        <v>238</v>
      </c>
      <c r="H32" s="1" t="s">
        <v>239</v>
      </c>
    </row>
    <row r="33" spans="1:8" x14ac:dyDescent="0.3">
      <c r="A33" t="s">
        <v>181</v>
      </c>
      <c r="B33" s="1" t="s">
        <v>182</v>
      </c>
      <c r="C33" s="1">
        <v>2008</v>
      </c>
      <c r="D33" s="1" t="s">
        <v>234</v>
      </c>
      <c r="G33" s="1" t="s">
        <v>238</v>
      </c>
      <c r="H33" s="1" t="s">
        <v>239</v>
      </c>
    </row>
    <row r="34" spans="1:8" x14ac:dyDescent="0.3">
      <c r="A34" t="s">
        <v>181</v>
      </c>
      <c r="B34" s="1" t="s">
        <v>182</v>
      </c>
      <c r="C34" s="1">
        <v>2008</v>
      </c>
      <c r="D34" s="1" t="s">
        <v>230</v>
      </c>
      <c r="G34" s="1" t="s">
        <v>238</v>
      </c>
      <c r="H34" s="1" t="s">
        <v>239</v>
      </c>
    </row>
    <row r="35" spans="1:8" x14ac:dyDescent="0.3">
      <c r="A35" t="s">
        <v>181</v>
      </c>
      <c r="B35" s="1" t="s">
        <v>182</v>
      </c>
      <c r="C35" s="1">
        <v>2008</v>
      </c>
      <c r="D35" s="1" t="s">
        <v>232</v>
      </c>
      <c r="G35" s="1" t="s">
        <v>238</v>
      </c>
      <c r="H35" s="1" t="s">
        <v>239</v>
      </c>
    </row>
    <row r="36" spans="1:8" x14ac:dyDescent="0.3">
      <c r="A36" t="s">
        <v>181</v>
      </c>
      <c r="B36" s="1" t="s">
        <v>182</v>
      </c>
      <c r="C36" s="1">
        <v>2008</v>
      </c>
      <c r="D36" s="1" t="s">
        <v>229</v>
      </c>
      <c r="G36" s="1" t="s">
        <v>238</v>
      </c>
      <c r="H36" s="1" t="s">
        <v>239</v>
      </c>
    </row>
    <row r="37" spans="1:8" x14ac:dyDescent="0.3">
      <c r="A37" t="s">
        <v>181</v>
      </c>
      <c r="B37" s="1" t="s">
        <v>182</v>
      </c>
      <c r="C37" s="1">
        <v>2008</v>
      </c>
      <c r="D37" s="1" t="s">
        <v>385</v>
      </c>
      <c r="G37" s="1" t="s">
        <v>238</v>
      </c>
      <c r="H37" s="1" t="s">
        <v>239</v>
      </c>
    </row>
    <row r="38" spans="1:8" x14ac:dyDescent="0.3">
      <c r="A38" t="s">
        <v>181</v>
      </c>
      <c r="B38" s="1" t="s">
        <v>182</v>
      </c>
      <c r="C38" s="1">
        <v>2008</v>
      </c>
      <c r="D38" s="1" t="s">
        <v>228</v>
      </c>
      <c r="G38" s="1" t="s">
        <v>238</v>
      </c>
      <c r="H38" s="1" t="s">
        <v>239</v>
      </c>
    </row>
    <row r="39" spans="1:8" x14ac:dyDescent="0.3">
      <c r="A39" t="s">
        <v>181</v>
      </c>
      <c r="B39" s="1" t="s">
        <v>182</v>
      </c>
      <c r="C39" s="1">
        <v>2008</v>
      </c>
      <c r="D39" s="1" t="s">
        <v>235</v>
      </c>
      <c r="G39" s="1" t="s">
        <v>238</v>
      </c>
      <c r="H39" s="1" t="s">
        <v>239</v>
      </c>
    </row>
    <row r="40" spans="1:8" x14ac:dyDescent="0.3">
      <c r="A40" t="s">
        <v>181</v>
      </c>
      <c r="B40" s="1" t="s">
        <v>182</v>
      </c>
      <c r="C40" s="1">
        <v>2007</v>
      </c>
      <c r="D40" s="1" t="s">
        <v>234</v>
      </c>
      <c r="G40" s="1" t="s">
        <v>238</v>
      </c>
      <c r="H40" s="1" t="s">
        <v>239</v>
      </c>
    </row>
    <row r="41" spans="1:8" x14ac:dyDescent="0.3">
      <c r="A41" t="s">
        <v>181</v>
      </c>
      <c r="B41" s="1" t="s">
        <v>182</v>
      </c>
      <c r="C41" s="1">
        <v>2007</v>
      </c>
      <c r="D41" s="1" t="s">
        <v>230</v>
      </c>
      <c r="G41" s="1" t="s">
        <v>238</v>
      </c>
      <c r="H41" s="1" t="s">
        <v>239</v>
      </c>
    </row>
    <row r="42" spans="1:8" x14ac:dyDescent="0.3">
      <c r="A42" t="s">
        <v>181</v>
      </c>
      <c r="B42" s="1" t="s">
        <v>182</v>
      </c>
      <c r="C42" s="1">
        <v>2007</v>
      </c>
      <c r="D42" s="1" t="s">
        <v>232</v>
      </c>
      <c r="G42" s="1" t="s">
        <v>238</v>
      </c>
      <c r="H42" s="1" t="s">
        <v>239</v>
      </c>
    </row>
    <row r="43" spans="1:8" x14ac:dyDescent="0.3">
      <c r="A43" t="s">
        <v>181</v>
      </c>
      <c r="B43" s="1" t="s">
        <v>182</v>
      </c>
      <c r="C43" s="1">
        <v>2007</v>
      </c>
      <c r="D43" s="1" t="s">
        <v>229</v>
      </c>
      <c r="G43" s="1" t="s">
        <v>238</v>
      </c>
      <c r="H43" s="1" t="s">
        <v>239</v>
      </c>
    </row>
    <row r="44" spans="1:8" x14ac:dyDescent="0.3">
      <c r="A44" t="s">
        <v>181</v>
      </c>
      <c r="B44" s="1" t="s">
        <v>182</v>
      </c>
      <c r="C44" s="1">
        <v>2007</v>
      </c>
      <c r="D44" s="1" t="s">
        <v>385</v>
      </c>
      <c r="G44" s="1" t="s">
        <v>238</v>
      </c>
      <c r="H44" s="1" t="s">
        <v>239</v>
      </c>
    </row>
    <row r="45" spans="1:8" x14ac:dyDescent="0.3">
      <c r="A45" t="s">
        <v>181</v>
      </c>
      <c r="B45" s="1" t="s">
        <v>182</v>
      </c>
      <c r="C45" s="1">
        <v>2007</v>
      </c>
      <c r="D45" s="1" t="s">
        <v>228</v>
      </c>
      <c r="G45" s="1" t="s">
        <v>238</v>
      </c>
      <c r="H45" s="1" t="s">
        <v>239</v>
      </c>
    </row>
    <row r="46" spans="1:8" x14ac:dyDescent="0.3">
      <c r="A46" t="s">
        <v>181</v>
      </c>
      <c r="B46" s="1" t="s">
        <v>182</v>
      </c>
      <c r="C46" s="1">
        <v>2007</v>
      </c>
      <c r="D46" s="1" t="s">
        <v>235</v>
      </c>
      <c r="G46" s="1" t="s">
        <v>238</v>
      </c>
      <c r="H46" s="1" t="s">
        <v>239</v>
      </c>
    </row>
    <row r="47" spans="1:8" x14ac:dyDescent="0.3">
      <c r="A47" t="s">
        <v>181</v>
      </c>
      <c r="B47" s="1" t="s">
        <v>182</v>
      </c>
      <c r="C47" s="1">
        <v>2006</v>
      </c>
      <c r="D47" s="1" t="s">
        <v>234</v>
      </c>
      <c r="G47" s="1" t="s">
        <v>238</v>
      </c>
      <c r="H47" s="1" t="s">
        <v>239</v>
      </c>
    </row>
    <row r="48" spans="1:8" x14ac:dyDescent="0.3">
      <c r="A48" t="s">
        <v>181</v>
      </c>
      <c r="B48" s="1" t="s">
        <v>182</v>
      </c>
      <c r="C48" s="1">
        <v>2006</v>
      </c>
      <c r="D48" s="1" t="s">
        <v>230</v>
      </c>
      <c r="G48" s="1" t="s">
        <v>238</v>
      </c>
      <c r="H48" s="1" t="s">
        <v>239</v>
      </c>
    </row>
    <row r="49" spans="1:8" x14ac:dyDescent="0.3">
      <c r="A49" t="s">
        <v>181</v>
      </c>
      <c r="B49" s="1" t="s">
        <v>182</v>
      </c>
      <c r="C49" s="1">
        <v>2006</v>
      </c>
      <c r="D49" s="1" t="s">
        <v>232</v>
      </c>
      <c r="G49" s="1" t="s">
        <v>238</v>
      </c>
      <c r="H49" s="1" t="s">
        <v>239</v>
      </c>
    </row>
    <row r="50" spans="1:8" x14ac:dyDescent="0.3">
      <c r="A50" t="s">
        <v>181</v>
      </c>
      <c r="B50" s="1" t="s">
        <v>182</v>
      </c>
      <c r="C50" s="1">
        <v>2006</v>
      </c>
      <c r="D50" s="1" t="s">
        <v>229</v>
      </c>
      <c r="G50" s="1" t="s">
        <v>238</v>
      </c>
      <c r="H50" s="1" t="s">
        <v>239</v>
      </c>
    </row>
    <row r="51" spans="1:8" x14ac:dyDescent="0.3">
      <c r="A51" t="s">
        <v>181</v>
      </c>
      <c r="B51" s="1" t="s">
        <v>182</v>
      </c>
      <c r="C51" s="1">
        <v>2006</v>
      </c>
      <c r="D51" s="1" t="s">
        <v>385</v>
      </c>
      <c r="G51" s="1" t="s">
        <v>238</v>
      </c>
      <c r="H51" s="1" t="s">
        <v>239</v>
      </c>
    </row>
    <row r="52" spans="1:8" x14ac:dyDescent="0.3">
      <c r="A52" t="s">
        <v>181</v>
      </c>
      <c r="B52" s="1" t="s">
        <v>182</v>
      </c>
      <c r="C52" s="1">
        <v>2006</v>
      </c>
      <c r="D52" s="1" t="s">
        <v>228</v>
      </c>
      <c r="G52" s="1" t="s">
        <v>238</v>
      </c>
      <c r="H52" s="1" t="s">
        <v>239</v>
      </c>
    </row>
    <row r="53" spans="1:8" x14ac:dyDescent="0.3">
      <c r="A53" t="s">
        <v>181</v>
      </c>
      <c r="B53" s="1" t="s">
        <v>182</v>
      </c>
      <c r="C53" s="1">
        <v>2006</v>
      </c>
      <c r="D53" s="1" t="s">
        <v>235</v>
      </c>
      <c r="G53" s="1" t="s">
        <v>238</v>
      </c>
      <c r="H53" s="1" t="s">
        <v>239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
  <sheetViews>
    <sheetView workbookViewId="0">
      <selection activeCell="C16" sqref="C16"/>
    </sheetView>
  </sheetViews>
  <sheetFormatPr defaultRowHeight="14.4" x14ac:dyDescent="0.3"/>
  <cols>
    <col min="1" max="1" width="6.6640625" style="1" bestFit="1" customWidth="1"/>
    <col min="2" max="2" width="5.77734375" style="1" bestFit="1" customWidth="1"/>
    <col min="3" max="3" width="7" style="1" bestFit="1" customWidth="1"/>
    <col min="4" max="4" width="10.6640625" style="1" bestFit="1" customWidth="1"/>
    <col min="5" max="5" width="8.109375" style="1" bestFit="1" customWidth="1"/>
    <col min="6" max="6" width="7.33203125" style="1" bestFit="1" customWidth="1"/>
    <col min="7" max="7" width="10.21875" style="1" bestFit="1" customWidth="1"/>
    <col min="8" max="8" width="10.109375" style="1" bestFit="1" customWidth="1"/>
    <col min="9" max="9" width="12.21875" style="1" bestFit="1" customWidth="1"/>
    <col min="10" max="10" width="10.44140625" style="1" bestFit="1" customWidth="1"/>
    <col min="11" max="11" width="9.77734375" style="1" bestFit="1" customWidth="1"/>
    <col min="12" max="12" width="10.21875" style="1" bestFit="1" customWidth="1"/>
    <col min="13" max="13" width="5.6640625" style="1" bestFit="1" customWidth="1"/>
    <col min="14" max="16384" width="8.88671875" style="1"/>
  </cols>
  <sheetData>
    <row r="1" spans="1:13" x14ac:dyDescent="0.3">
      <c r="A1" s="2" t="s">
        <v>0</v>
      </c>
      <c r="B1" s="2" t="s">
        <v>27</v>
      </c>
      <c r="C1" s="2" t="s">
        <v>2</v>
      </c>
      <c r="D1" s="4" t="s">
        <v>26</v>
      </c>
      <c r="E1" s="4" t="s">
        <v>130</v>
      </c>
      <c r="F1" s="4" t="s">
        <v>131</v>
      </c>
      <c r="G1" s="4" t="s">
        <v>28</v>
      </c>
      <c r="H1" s="4" t="s">
        <v>132</v>
      </c>
      <c r="I1" s="4" t="s">
        <v>133</v>
      </c>
      <c r="J1" s="4" t="s">
        <v>158</v>
      </c>
      <c r="K1" s="4" t="s">
        <v>29</v>
      </c>
      <c r="L1" s="4" t="s">
        <v>30</v>
      </c>
      <c r="M1" s="4" t="s">
        <v>96</v>
      </c>
    </row>
    <row r="2" spans="1:13" x14ac:dyDescent="0.3">
      <c r="A2" t="s">
        <v>181</v>
      </c>
      <c r="B2" s="1" t="s">
        <v>182</v>
      </c>
      <c r="C2" s="1">
        <v>2014</v>
      </c>
      <c r="D2" s="1" t="s">
        <v>272</v>
      </c>
      <c r="E2" s="1" t="s">
        <v>273</v>
      </c>
      <c r="G2" s="1">
        <v>1969</v>
      </c>
      <c r="I2" s="1" t="s">
        <v>274</v>
      </c>
      <c r="M2" s="1" t="s">
        <v>277</v>
      </c>
    </row>
    <row r="3" spans="1:13" x14ac:dyDescent="0.3">
      <c r="A3" t="s">
        <v>181</v>
      </c>
      <c r="B3" s="1" t="s">
        <v>182</v>
      </c>
      <c r="C3" s="1">
        <v>2014</v>
      </c>
      <c r="D3" s="1" t="s">
        <v>272</v>
      </c>
      <c r="E3" s="1" t="s">
        <v>275</v>
      </c>
      <c r="F3" s="1" t="s">
        <v>276</v>
      </c>
      <c r="G3" s="1">
        <v>1951</v>
      </c>
      <c r="I3" s="1" t="s">
        <v>274</v>
      </c>
    </row>
    <row r="4" spans="1:13" x14ac:dyDescent="0.3">
      <c r="A4" t="s">
        <v>181</v>
      </c>
      <c r="B4" s="1" t="s">
        <v>182</v>
      </c>
      <c r="C4" s="1">
        <v>2012</v>
      </c>
      <c r="D4" s="1" t="s">
        <v>272</v>
      </c>
      <c r="E4" s="1" t="s">
        <v>273</v>
      </c>
      <c r="G4" s="1">
        <v>1969</v>
      </c>
      <c r="I4" s="1" t="s">
        <v>274</v>
      </c>
    </row>
    <row r="5" spans="1:13" x14ac:dyDescent="0.3">
      <c r="A5" t="s">
        <v>181</v>
      </c>
      <c r="B5" s="1" t="s">
        <v>182</v>
      </c>
      <c r="C5" s="1">
        <v>2012</v>
      </c>
      <c r="D5" s="1" t="s">
        <v>272</v>
      </c>
      <c r="E5" s="1" t="s">
        <v>275</v>
      </c>
      <c r="F5" s="1" t="s">
        <v>276</v>
      </c>
      <c r="G5" s="1">
        <v>1951</v>
      </c>
      <c r="I5" s="1" t="s">
        <v>274</v>
      </c>
    </row>
    <row r="6" spans="1:13" x14ac:dyDescent="0.3">
      <c r="A6" t="s">
        <v>181</v>
      </c>
      <c r="B6" s="1" t="s">
        <v>182</v>
      </c>
      <c r="C6" s="1">
        <v>2011</v>
      </c>
      <c r="D6" s="1" t="s">
        <v>272</v>
      </c>
      <c r="E6" s="1" t="s">
        <v>273</v>
      </c>
      <c r="G6" s="1">
        <v>1969</v>
      </c>
      <c r="I6" s="1" t="s">
        <v>274</v>
      </c>
    </row>
    <row r="7" spans="1:13" x14ac:dyDescent="0.3">
      <c r="A7" t="s">
        <v>181</v>
      </c>
      <c r="B7" s="1" t="s">
        <v>182</v>
      </c>
      <c r="C7" s="1">
        <v>2011</v>
      </c>
      <c r="D7" s="1" t="s">
        <v>272</v>
      </c>
      <c r="E7" s="1" t="s">
        <v>275</v>
      </c>
      <c r="F7" s="1" t="s">
        <v>276</v>
      </c>
      <c r="G7" s="1">
        <v>1951</v>
      </c>
      <c r="I7" s="1" t="s">
        <v>274</v>
      </c>
    </row>
    <row r="8" spans="1:13" x14ac:dyDescent="0.3">
      <c r="A8" t="s">
        <v>181</v>
      </c>
      <c r="B8" s="1" t="s">
        <v>182</v>
      </c>
      <c r="C8" s="1">
        <v>2009</v>
      </c>
      <c r="D8" s="1" t="s">
        <v>272</v>
      </c>
      <c r="E8" s="1" t="s">
        <v>273</v>
      </c>
      <c r="G8" s="1">
        <v>1969</v>
      </c>
      <c r="I8" s="1" t="s">
        <v>274</v>
      </c>
    </row>
    <row r="9" spans="1:13" x14ac:dyDescent="0.3">
      <c r="A9" t="s">
        <v>181</v>
      </c>
      <c r="B9" s="1" t="s">
        <v>182</v>
      </c>
      <c r="C9" s="1">
        <v>2009</v>
      </c>
      <c r="D9" s="1" t="s">
        <v>272</v>
      </c>
      <c r="E9" s="1" t="s">
        <v>275</v>
      </c>
      <c r="F9" s="1" t="s">
        <v>276</v>
      </c>
      <c r="G9" s="1">
        <v>1951</v>
      </c>
      <c r="I9" s="1" t="s">
        <v>274</v>
      </c>
    </row>
    <row r="10" spans="1:13" x14ac:dyDescent="0.3">
      <c r="A10" t="s">
        <v>181</v>
      </c>
      <c r="B10" s="1" t="s">
        <v>182</v>
      </c>
      <c r="C10" s="1">
        <v>2008</v>
      </c>
      <c r="D10" s="1" t="s">
        <v>272</v>
      </c>
      <c r="E10" s="1" t="s">
        <v>273</v>
      </c>
      <c r="G10" s="1">
        <v>1969</v>
      </c>
      <c r="I10" s="1" t="s">
        <v>274</v>
      </c>
    </row>
    <row r="11" spans="1:13" x14ac:dyDescent="0.3">
      <c r="A11" t="s">
        <v>181</v>
      </c>
      <c r="B11" s="1" t="s">
        <v>182</v>
      </c>
      <c r="C11" s="1">
        <v>2008</v>
      </c>
      <c r="D11" s="1" t="s">
        <v>272</v>
      </c>
      <c r="E11" s="1" t="s">
        <v>275</v>
      </c>
      <c r="F11" s="1" t="s">
        <v>276</v>
      </c>
      <c r="G11" s="1">
        <v>1951</v>
      </c>
      <c r="I11" s="1" t="s">
        <v>274</v>
      </c>
    </row>
    <row r="12" spans="1:13" x14ac:dyDescent="0.3">
      <c r="A12" t="s">
        <v>181</v>
      </c>
      <c r="B12" s="1" t="s">
        <v>182</v>
      </c>
      <c r="C12" s="1">
        <v>2007</v>
      </c>
      <c r="D12" s="1" t="s">
        <v>272</v>
      </c>
      <c r="E12" s="1" t="s">
        <v>273</v>
      </c>
      <c r="G12" s="1">
        <v>1969</v>
      </c>
      <c r="I12" s="1" t="s">
        <v>274</v>
      </c>
    </row>
    <row r="13" spans="1:13" x14ac:dyDescent="0.3">
      <c r="A13" t="s">
        <v>181</v>
      </c>
      <c r="B13" s="1" t="s">
        <v>182</v>
      </c>
      <c r="C13" s="1">
        <v>2007</v>
      </c>
      <c r="D13" s="1" t="s">
        <v>272</v>
      </c>
      <c r="E13" s="1" t="s">
        <v>275</v>
      </c>
      <c r="F13" s="1" t="s">
        <v>276</v>
      </c>
      <c r="G13" s="1">
        <v>1951</v>
      </c>
      <c r="I13" s="1" t="s">
        <v>274</v>
      </c>
    </row>
    <row r="14" spans="1:13" x14ac:dyDescent="0.3">
      <c r="A14" t="s">
        <v>181</v>
      </c>
      <c r="B14" s="1" t="s">
        <v>182</v>
      </c>
      <c r="C14" s="1">
        <v>2006</v>
      </c>
      <c r="D14" s="1" t="s">
        <v>272</v>
      </c>
      <c r="E14" s="1" t="s">
        <v>273</v>
      </c>
      <c r="G14" s="1">
        <v>1969</v>
      </c>
      <c r="I14" s="1" t="s">
        <v>274</v>
      </c>
    </row>
    <row r="15" spans="1:13" x14ac:dyDescent="0.3">
      <c r="A15" t="s">
        <v>181</v>
      </c>
      <c r="B15" s="1" t="s">
        <v>182</v>
      </c>
      <c r="C15" s="1">
        <v>2006</v>
      </c>
      <c r="D15" s="1" t="s">
        <v>272</v>
      </c>
      <c r="E15" s="1" t="s">
        <v>275</v>
      </c>
      <c r="F15" s="1" t="s">
        <v>276</v>
      </c>
      <c r="G15" s="1">
        <v>1951</v>
      </c>
      <c r="I15" s="1" t="s">
        <v>274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15"/>
  <sheetViews>
    <sheetView topLeftCell="A91" workbookViewId="0">
      <selection activeCell="I116" sqref="I116"/>
    </sheetView>
  </sheetViews>
  <sheetFormatPr defaultRowHeight="14.4" x14ac:dyDescent="0.3"/>
  <cols>
    <col min="1" max="16384" width="8.88671875" style="1"/>
  </cols>
  <sheetData>
    <row r="1" spans="1:10" x14ac:dyDescent="0.3">
      <c r="A1" s="2" t="s">
        <v>0</v>
      </c>
      <c r="B1" s="2" t="s">
        <v>27</v>
      </c>
      <c r="C1" s="2" t="s">
        <v>2</v>
      </c>
      <c r="D1" s="2" t="s">
        <v>24</v>
      </c>
      <c r="E1" s="4" t="s">
        <v>134</v>
      </c>
      <c r="F1" s="4" t="s">
        <v>135</v>
      </c>
      <c r="G1" s="2" t="s">
        <v>136</v>
      </c>
      <c r="H1" s="4" t="s">
        <v>110</v>
      </c>
      <c r="I1" s="4" t="s">
        <v>25</v>
      </c>
      <c r="J1" s="4" t="s">
        <v>96</v>
      </c>
    </row>
    <row r="2" spans="1:10" x14ac:dyDescent="0.3">
      <c r="A2" t="s">
        <v>181</v>
      </c>
      <c r="B2" s="1" t="s">
        <v>182</v>
      </c>
      <c r="C2" s="1">
        <v>2014</v>
      </c>
      <c r="D2" s="1" t="s">
        <v>183</v>
      </c>
      <c r="E2" s="1" t="s">
        <v>278</v>
      </c>
      <c r="F2" s="1" t="s">
        <v>279</v>
      </c>
      <c r="H2" s="1">
        <v>2013</v>
      </c>
      <c r="I2" s="1">
        <v>39887</v>
      </c>
    </row>
    <row r="3" spans="1:10" x14ac:dyDescent="0.3">
      <c r="A3" t="s">
        <v>181</v>
      </c>
      <c r="B3" s="1" t="s">
        <v>182</v>
      </c>
      <c r="C3" s="1">
        <v>2014</v>
      </c>
      <c r="D3" s="1" t="s">
        <v>183</v>
      </c>
      <c r="E3" s="1" t="s">
        <v>278</v>
      </c>
      <c r="F3" s="1" t="s">
        <v>280</v>
      </c>
      <c r="H3" s="1">
        <v>2013</v>
      </c>
      <c r="I3" s="1">
        <v>2255</v>
      </c>
    </row>
    <row r="4" spans="1:10" x14ac:dyDescent="0.3">
      <c r="A4" t="s">
        <v>181</v>
      </c>
      <c r="B4" s="1" t="s">
        <v>182</v>
      </c>
      <c r="C4" s="1">
        <v>2014</v>
      </c>
      <c r="D4" s="1" t="s">
        <v>183</v>
      </c>
      <c r="E4" s="1" t="s">
        <v>278</v>
      </c>
      <c r="F4" s="1" t="s">
        <v>281</v>
      </c>
      <c r="H4" s="1">
        <v>2013</v>
      </c>
      <c r="I4" s="1">
        <v>49</v>
      </c>
    </row>
    <row r="5" spans="1:10" x14ac:dyDescent="0.3">
      <c r="A5" t="s">
        <v>181</v>
      </c>
      <c r="B5" s="1" t="s">
        <v>182</v>
      </c>
      <c r="C5" s="1">
        <v>2014</v>
      </c>
      <c r="D5" s="1" t="s">
        <v>183</v>
      </c>
      <c r="E5" s="1" t="s">
        <v>278</v>
      </c>
      <c r="F5" s="1" t="s">
        <v>282</v>
      </c>
      <c r="H5" s="1">
        <v>2013</v>
      </c>
      <c r="I5" s="1">
        <v>531</v>
      </c>
    </row>
    <row r="6" spans="1:10" x14ac:dyDescent="0.3">
      <c r="A6" t="s">
        <v>181</v>
      </c>
      <c r="B6" s="1" t="s">
        <v>182</v>
      </c>
      <c r="C6" s="1">
        <v>2014</v>
      </c>
      <c r="D6" s="1" t="s">
        <v>183</v>
      </c>
      <c r="E6" s="1" t="s">
        <v>278</v>
      </c>
      <c r="F6" s="1" t="s">
        <v>283</v>
      </c>
      <c r="H6" s="1">
        <v>2013</v>
      </c>
      <c r="I6" s="1">
        <v>10</v>
      </c>
    </row>
    <row r="7" spans="1:10" x14ac:dyDescent="0.3">
      <c r="A7" t="s">
        <v>181</v>
      </c>
      <c r="B7" s="1" t="s">
        <v>182</v>
      </c>
      <c r="C7" s="1">
        <v>2014</v>
      </c>
      <c r="D7" s="1" t="s">
        <v>183</v>
      </c>
      <c r="E7" s="1" t="s">
        <v>284</v>
      </c>
      <c r="F7" s="1" t="s">
        <v>284</v>
      </c>
      <c r="H7" s="1">
        <v>2013</v>
      </c>
      <c r="I7" s="1">
        <v>42732</v>
      </c>
    </row>
    <row r="8" spans="1:10" x14ac:dyDescent="0.3">
      <c r="A8" t="s">
        <v>181</v>
      </c>
      <c r="B8" s="1" t="s">
        <v>182</v>
      </c>
      <c r="C8" s="1">
        <v>2014</v>
      </c>
      <c r="D8" s="1" t="s">
        <v>183</v>
      </c>
      <c r="E8" s="1" t="s">
        <v>278</v>
      </c>
      <c r="F8" s="1" t="s">
        <v>279</v>
      </c>
      <c r="H8" s="1">
        <v>2012</v>
      </c>
      <c r="I8" s="1">
        <v>39942</v>
      </c>
    </row>
    <row r="9" spans="1:10" x14ac:dyDescent="0.3">
      <c r="A9" t="s">
        <v>181</v>
      </c>
      <c r="B9" s="1" t="s">
        <v>182</v>
      </c>
      <c r="C9" s="1">
        <v>2014</v>
      </c>
      <c r="D9" s="1" t="s">
        <v>183</v>
      </c>
      <c r="E9" s="1" t="s">
        <v>278</v>
      </c>
      <c r="F9" s="1" t="s">
        <v>280</v>
      </c>
      <c r="H9" s="1">
        <v>2012</v>
      </c>
      <c r="I9" s="1">
        <v>2255</v>
      </c>
    </row>
    <row r="10" spans="1:10" x14ac:dyDescent="0.3">
      <c r="A10" t="s">
        <v>181</v>
      </c>
      <c r="B10" s="1" t="s">
        <v>182</v>
      </c>
      <c r="C10" s="1">
        <v>2014</v>
      </c>
      <c r="D10" s="1" t="s">
        <v>183</v>
      </c>
      <c r="E10" s="1" t="s">
        <v>278</v>
      </c>
      <c r="F10" s="1" t="s">
        <v>281</v>
      </c>
      <c r="H10" s="1">
        <v>2012</v>
      </c>
      <c r="I10" s="1">
        <v>51</v>
      </c>
    </row>
    <row r="11" spans="1:10" x14ac:dyDescent="0.3">
      <c r="A11" t="s">
        <v>181</v>
      </c>
      <c r="B11" s="1" t="s">
        <v>182</v>
      </c>
      <c r="C11" s="1">
        <v>2014</v>
      </c>
      <c r="D11" s="1" t="s">
        <v>183</v>
      </c>
      <c r="E11" s="1" t="s">
        <v>278</v>
      </c>
      <c r="F11" s="1" t="s">
        <v>282</v>
      </c>
      <c r="H11" s="1">
        <v>2012</v>
      </c>
      <c r="I11" s="1">
        <v>516</v>
      </c>
    </row>
    <row r="12" spans="1:10" x14ac:dyDescent="0.3">
      <c r="A12" t="s">
        <v>181</v>
      </c>
      <c r="B12" s="1" t="s">
        <v>182</v>
      </c>
      <c r="C12" s="1">
        <v>2014</v>
      </c>
      <c r="D12" s="1" t="s">
        <v>183</v>
      </c>
      <c r="E12" s="1" t="s">
        <v>278</v>
      </c>
      <c r="F12" s="1" t="s">
        <v>283</v>
      </c>
      <c r="H12" s="1">
        <v>2012</v>
      </c>
      <c r="I12" s="1">
        <v>10</v>
      </c>
    </row>
    <row r="13" spans="1:10" x14ac:dyDescent="0.3">
      <c r="A13" t="s">
        <v>181</v>
      </c>
      <c r="B13" s="1" t="s">
        <v>182</v>
      </c>
      <c r="C13" s="1">
        <v>2014</v>
      </c>
      <c r="D13" s="1" t="s">
        <v>183</v>
      </c>
      <c r="E13" s="1" t="s">
        <v>284</v>
      </c>
      <c r="F13" s="1" t="s">
        <v>284</v>
      </c>
      <c r="H13" s="1">
        <v>2012</v>
      </c>
      <c r="I13" s="1">
        <v>42774</v>
      </c>
    </row>
    <row r="14" spans="1:10" x14ac:dyDescent="0.3">
      <c r="A14" t="s">
        <v>181</v>
      </c>
      <c r="B14" s="1" t="s">
        <v>182</v>
      </c>
      <c r="C14" s="1">
        <v>2014</v>
      </c>
      <c r="D14" s="1" t="s">
        <v>183</v>
      </c>
      <c r="E14" s="1" t="s">
        <v>278</v>
      </c>
      <c r="F14" s="1" t="s">
        <v>279</v>
      </c>
      <c r="H14" s="1">
        <v>2011</v>
      </c>
      <c r="I14" s="1">
        <v>39720</v>
      </c>
    </row>
    <row r="15" spans="1:10" x14ac:dyDescent="0.3">
      <c r="A15" t="s">
        <v>181</v>
      </c>
      <c r="B15" s="1" t="s">
        <v>182</v>
      </c>
      <c r="C15" s="1">
        <v>2014</v>
      </c>
      <c r="D15" s="1" t="s">
        <v>183</v>
      </c>
      <c r="E15" s="1" t="s">
        <v>278</v>
      </c>
      <c r="F15" s="1" t="s">
        <v>280</v>
      </c>
      <c r="H15" s="1">
        <v>2011</v>
      </c>
      <c r="I15" s="1">
        <v>2219</v>
      </c>
    </row>
    <row r="16" spans="1:10" x14ac:dyDescent="0.3">
      <c r="A16" t="s">
        <v>181</v>
      </c>
      <c r="B16" s="1" t="s">
        <v>182</v>
      </c>
      <c r="C16" s="1">
        <v>2014</v>
      </c>
      <c r="D16" s="1" t="s">
        <v>183</v>
      </c>
      <c r="E16" s="1" t="s">
        <v>278</v>
      </c>
      <c r="F16" s="1" t="s">
        <v>281</v>
      </c>
      <c r="H16" s="1">
        <v>2011</v>
      </c>
      <c r="I16" s="1">
        <v>51</v>
      </c>
    </row>
    <row r="17" spans="1:9" x14ac:dyDescent="0.3">
      <c r="A17" t="s">
        <v>181</v>
      </c>
      <c r="B17" s="1" t="s">
        <v>182</v>
      </c>
      <c r="C17" s="1">
        <v>2014</v>
      </c>
      <c r="D17" s="1" t="s">
        <v>183</v>
      </c>
      <c r="E17" s="1" t="s">
        <v>278</v>
      </c>
      <c r="F17" s="1" t="s">
        <v>282</v>
      </c>
      <c r="H17" s="1">
        <v>2011</v>
      </c>
      <c r="I17" s="1">
        <v>516</v>
      </c>
    </row>
    <row r="18" spans="1:9" x14ac:dyDescent="0.3">
      <c r="A18" t="s">
        <v>181</v>
      </c>
      <c r="B18" s="1" t="s">
        <v>182</v>
      </c>
      <c r="C18" s="1">
        <v>2014</v>
      </c>
      <c r="D18" s="1" t="s">
        <v>183</v>
      </c>
      <c r="E18" s="1" t="s">
        <v>278</v>
      </c>
      <c r="F18" s="1" t="s">
        <v>283</v>
      </c>
      <c r="H18" s="1">
        <v>2011</v>
      </c>
      <c r="I18" s="1">
        <v>10</v>
      </c>
    </row>
    <row r="19" spans="1:9" x14ac:dyDescent="0.3">
      <c r="A19" t="s">
        <v>181</v>
      </c>
      <c r="B19" s="1" t="s">
        <v>182</v>
      </c>
      <c r="C19" s="1">
        <v>2014</v>
      </c>
      <c r="D19" s="1" t="s">
        <v>183</v>
      </c>
      <c r="E19" s="1" t="s">
        <v>284</v>
      </c>
      <c r="F19" s="1" t="s">
        <v>284</v>
      </c>
      <c r="H19" s="1">
        <v>2011</v>
      </c>
      <c r="I19" s="1">
        <v>42516</v>
      </c>
    </row>
    <row r="20" spans="1:9" x14ac:dyDescent="0.3">
      <c r="A20" t="s">
        <v>181</v>
      </c>
      <c r="B20" s="1" t="s">
        <v>182</v>
      </c>
      <c r="C20" s="1">
        <v>2014</v>
      </c>
      <c r="D20" s="1" t="s">
        <v>183</v>
      </c>
      <c r="E20" s="1" t="s">
        <v>278</v>
      </c>
      <c r="F20" s="1" t="s">
        <v>279</v>
      </c>
      <c r="H20" s="1">
        <v>2010</v>
      </c>
      <c r="I20" s="1">
        <v>39767</v>
      </c>
    </row>
    <row r="21" spans="1:9" x14ac:dyDescent="0.3">
      <c r="A21" t="s">
        <v>181</v>
      </c>
      <c r="B21" s="1" t="s">
        <v>182</v>
      </c>
      <c r="C21" s="1">
        <v>2014</v>
      </c>
      <c r="D21" s="1" t="s">
        <v>183</v>
      </c>
      <c r="E21" s="1" t="s">
        <v>278</v>
      </c>
      <c r="F21" s="1" t="s">
        <v>280</v>
      </c>
      <c r="H21" s="1">
        <v>2010</v>
      </c>
      <c r="I21" s="1">
        <v>55</v>
      </c>
    </row>
    <row r="22" spans="1:9" x14ac:dyDescent="0.3">
      <c r="A22" t="s">
        <v>181</v>
      </c>
      <c r="B22" s="1" t="s">
        <v>182</v>
      </c>
      <c r="C22" s="1">
        <v>2014</v>
      </c>
      <c r="D22" s="1" t="s">
        <v>183</v>
      </c>
      <c r="E22" s="1" t="s">
        <v>278</v>
      </c>
      <c r="F22" s="1" t="s">
        <v>281</v>
      </c>
      <c r="H22" s="1">
        <v>2010</v>
      </c>
      <c r="I22" s="1">
        <v>2231</v>
      </c>
    </row>
    <row r="23" spans="1:9" x14ac:dyDescent="0.3">
      <c r="A23" t="s">
        <v>181</v>
      </c>
      <c r="B23" s="1" t="s">
        <v>182</v>
      </c>
      <c r="C23" s="1">
        <v>2014</v>
      </c>
      <c r="D23" s="1" t="s">
        <v>183</v>
      </c>
      <c r="E23" s="1" t="s">
        <v>278</v>
      </c>
      <c r="F23" s="1" t="s">
        <v>282</v>
      </c>
      <c r="H23" s="1">
        <v>2010</v>
      </c>
      <c r="I23" s="1">
        <v>506</v>
      </c>
    </row>
    <row r="24" spans="1:9" x14ac:dyDescent="0.3">
      <c r="A24" t="s">
        <v>181</v>
      </c>
      <c r="B24" s="1" t="s">
        <v>182</v>
      </c>
      <c r="C24" s="1">
        <v>2014</v>
      </c>
      <c r="D24" s="1" t="s">
        <v>183</v>
      </c>
      <c r="E24" s="1" t="s">
        <v>278</v>
      </c>
      <c r="F24" s="1" t="s">
        <v>283</v>
      </c>
      <c r="H24" s="1">
        <v>2010</v>
      </c>
      <c r="I24" s="1">
        <v>10</v>
      </c>
    </row>
    <row r="25" spans="1:9" x14ac:dyDescent="0.3">
      <c r="A25" t="s">
        <v>181</v>
      </c>
      <c r="B25" s="1" t="s">
        <v>182</v>
      </c>
      <c r="C25" s="1">
        <v>2014</v>
      </c>
      <c r="D25" s="1" t="s">
        <v>183</v>
      </c>
      <c r="E25" s="1" t="s">
        <v>284</v>
      </c>
      <c r="F25" s="1" t="s">
        <v>284</v>
      </c>
      <c r="H25" s="1">
        <v>2010</v>
      </c>
      <c r="I25" s="1">
        <v>42478</v>
      </c>
    </row>
    <row r="26" spans="1:9" x14ac:dyDescent="0.3">
      <c r="A26" t="s">
        <v>181</v>
      </c>
      <c r="B26" s="1" t="s">
        <v>182</v>
      </c>
      <c r="C26" s="1">
        <v>2014</v>
      </c>
      <c r="D26" s="1" t="s">
        <v>183</v>
      </c>
      <c r="E26" s="1" t="s">
        <v>278</v>
      </c>
      <c r="F26" s="1" t="s">
        <v>279</v>
      </c>
      <c r="H26" s="1">
        <v>2009</v>
      </c>
      <c r="I26" s="1">
        <v>39603</v>
      </c>
    </row>
    <row r="27" spans="1:9" x14ac:dyDescent="0.3">
      <c r="A27" t="s">
        <v>181</v>
      </c>
      <c r="B27" s="1" t="s">
        <v>182</v>
      </c>
      <c r="C27" s="1">
        <v>2014</v>
      </c>
      <c r="D27" s="1" t="s">
        <v>183</v>
      </c>
      <c r="E27" s="1" t="s">
        <v>278</v>
      </c>
      <c r="F27" s="1" t="s">
        <v>280</v>
      </c>
      <c r="H27" s="1">
        <v>2009</v>
      </c>
      <c r="I27" s="1">
        <v>57</v>
      </c>
    </row>
    <row r="28" spans="1:9" x14ac:dyDescent="0.3">
      <c r="A28" t="s">
        <v>181</v>
      </c>
      <c r="B28" s="1" t="s">
        <v>182</v>
      </c>
      <c r="C28" s="1">
        <v>2014</v>
      </c>
      <c r="D28" s="1" t="s">
        <v>183</v>
      </c>
      <c r="E28" s="1" t="s">
        <v>278</v>
      </c>
      <c r="F28" s="1" t="s">
        <v>281</v>
      </c>
      <c r="H28" s="1">
        <v>2009</v>
      </c>
      <c r="I28" s="1">
        <v>2208</v>
      </c>
    </row>
    <row r="29" spans="1:9" x14ac:dyDescent="0.3">
      <c r="A29" t="s">
        <v>181</v>
      </c>
      <c r="B29" s="1" t="s">
        <v>182</v>
      </c>
      <c r="C29" s="1">
        <v>2014</v>
      </c>
      <c r="D29" s="1" t="s">
        <v>183</v>
      </c>
      <c r="E29" s="1" t="s">
        <v>278</v>
      </c>
      <c r="F29" s="1" t="s">
        <v>282</v>
      </c>
      <c r="H29" s="1">
        <v>2009</v>
      </c>
      <c r="I29" s="1">
        <v>482</v>
      </c>
    </row>
    <row r="30" spans="1:9" x14ac:dyDescent="0.3">
      <c r="A30" t="s">
        <v>181</v>
      </c>
      <c r="B30" s="1" t="s">
        <v>182</v>
      </c>
      <c r="C30" s="1">
        <v>2014</v>
      </c>
      <c r="D30" s="1" t="s">
        <v>183</v>
      </c>
      <c r="E30" s="1" t="s">
        <v>278</v>
      </c>
      <c r="F30" s="1" t="s">
        <v>283</v>
      </c>
      <c r="H30" s="1">
        <v>2009</v>
      </c>
      <c r="I30" s="1">
        <v>10</v>
      </c>
    </row>
    <row r="31" spans="1:9" x14ac:dyDescent="0.3">
      <c r="A31" t="s">
        <v>181</v>
      </c>
      <c r="B31" s="1" t="s">
        <v>182</v>
      </c>
      <c r="C31" s="1">
        <v>2014</v>
      </c>
      <c r="D31" s="1" t="s">
        <v>183</v>
      </c>
      <c r="E31" s="1" t="s">
        <v>284</v>
      </c>
      <c r="F31" s="1" t="s">
        <v>284</v>
      </c>
      <c r="H31" s="1">
        <v>2009</v>
      </c>
      <c r="I31" s="1">
        <v>42478</v>
      </c>
    </row>
    <row r="32" spans="1:9" x14ac:dyDescent="0.3">
      <c r="A32" t="s">
        <v>181</v>
      </c>
      <c r="B32" s="1" t="s">
        <v>182</v>
      </c>
      <c r="C32" s="1">
        <v>2014</v>
      </c>
      <c r="D32" s="1" t="s">
        <v>183</v>
      </c>
      <c r="E32" s="1" t="s">
        <v>278</v>
      </c>
      <c r="F32" s="1" t="s">
        <v>279</v>
      </c>
      <c r="H32" s="1">
        <v>2008</v>
      </c>
      <c r="I32" s="1">
        <v>39380</v>
      </c>
    </row>
    <row r="33" spans="1:9" x14ac:dyDescent="0.3">
      <c r="A33" t="s">
        <v>181</v>
      </c>
      <c r="B33" s="1" t="s">
        <v>182</v>
      </c>
      <c r="C33" s="1">
        <v>2014</v>
      </c>
      <c r="D33" s="1" t="s">
        <v>183</v>
      </c>
      <c r="E33" s="1" t="s">
        <v>278</v>
      </c>
      <c r="F33" s="1" t="s">
        <v>280</v>
      </c>
      <c r="H33" s="1">
        <v>2008</v>
      </c>
      <c r="I33" s="1">
        <v>59</v>
      </c>
    </row>
    <row r="34" spans="1:9" x14ac:dyDescent="0.3">
      <c r="A34" t="s">
        <v>181</v>
      </c>
      <c r="B34" s="1" t="s">
        <v>182</v>
      </c>
      <c r="C34" s="1">
        <v>2014</v>
      </c>
      <c r="D34" s="1" t="s">
        <v>183</v>
      </c>
      <c r="E34" s="1" t="s">
        <v>278</v>
      </c>
      <c r="F34" s="1" t="s">
        <v>281</v>
      </c>
      <c r="H34" s="1">
        <v>2008</v>
      </c>
      <c r="I34" s="1">
        <v>2197</v>
      </c>
    </row>
    <row r="35" spans="1:9" x14ac:dyDescent="0.3">
      <c r="A35" t="s">
        <v>181</v>
      </c>
      <c r="B35" s="1" t="s">
        <v>182</v>
      </c>
      <c r="C35" s="1">
        <v>2014</v>
      </c>
      <c r="D35" s="1" t="s">
        <v>183</v>
      </c>
      <c r="E35" s="1" t="s">
        <v>278</v>
      </c>
      <c r="F35" s="1" t="s">
        <v>282</v>
      </c>
      <c r="H35" s="1">
        <v>2008</v>
      </c>
      <c r="I35" s="1">
        <v>465</v>
      </c>
    </row>
    <row r="36" spans="1:9" x14ac:dyDescent="0.3">
      <c r="A36" t="s">
        <v>181</v>
      </c>
      <c r="B36" s="1" t="s">
        <v>182</v>
      </c>
      <c r="C36" s="1">
        <v>2014</v>
      </c>
      <c r="D36" s="1" t="s">
        <v>183</v>
      </c>
      <c r="E36" s="1" t="s">
        <v>278</v>
      </c>
      <c r="F36" s="1" t="s">
        <v>283</v>
      </c>
      <c r="H36" s="1">
        <v>2008</v>
      </c>
      <c r="I36" s="1">
        <v>10</v>
      </c>
    </row>
    <row r="37" spans="1:9" x14ac:dyDescent="0.3">
      <c r="A37" t="s">
        <v>181</v>
      </c>
      <c r="B37" s="1" t="s">
        <v>182</v>
      </c>
      <c r="C37" s="1">
        <v>2014</v>
      </c>
      <c r="D37" s="1" t="s">
        <v>183</v>
      </c>
      <c r="E37" s="1" t="s">
        <v>284</v>
      </c>
      <c r="F37" s="1" t="s">
        <v>284</v>
      </c>
      <c r="H37" s="1">
        <v>2008</v>
      </c>
      <c r="I37" s="1">
        <v>42111</v>
      </c>
    </row>
    <row r="38" spans="1:9" x14ac:dyDescent="0.3">
      <c r="A38" t="s">
        <v>181</v>
      </c>
      <c r="B38" s="1" t="s">
        <v>182</v>
      </c>
      <c r="C38" s="1">
        <v>2014</v>
      </c>
      <c r="D38" s="1" t="s">
        <v>183</v>
      </c>
      <c r="E38" s="1" t="s">
        <v>278</v>
      </c>
      <c r="F38" s="1" t="s">
        <v>279</v>
      </c>
      <c r="H38" s="1">
        <v>2007</v>
      </c>
      <c r="I38" s="1">
        <v>39120</v>
      </c>
    </row>
    <row r="39" spans="1:9" x14ac:dyDescent="0.3">
      <c r="A39" t="s">
        <v>181</v>
      </c>
      <c r="B39" s="1" t="s">
        <v>182</v>
      </c>
      <c r="C39" s="1">
        <v>2014</v>
      </c>
      <c r="D39" s="1" t="s">
        <v>183</v>
      </c>
      <c r="E39" s="1" t="s">
        <v>278</v>
      </c>
      <c r="F39" s="1" t="s">
        <v>280</v>
      </c>
      <c r="H39" s="1">
        <v>2007</v>
      </c>
      <c r="I39" s="1">
        <v>57</v>
      </c>
    </row>
    <row r="40" spans="1:9" x14ac:dyDescent="0.3">
      <c r="A40" t="s">
        <v>181</v>
      </c>
      <c r="B40" s="1" t="s">
        <v>182</v>
      </c>
      <c r="C40" s="1">
        <v>2014</v>
      </c>
      <c r="D40" s="1" t="s">
        <v>183</v>
      </c>
      <c r="E40" s="1" t="s">
        <v>278</v>
      </c>
      <c r="F40" s="1" t="s">
        <v>281</v>
      </c>
      <c r="H40" s="1">
        <v>2007</v>
      </c>
      <c r="I40" s="1">
        <v>2195</v>
      </c>
    </row>
    <row r="41" spans="1:9" x14ac:dyDescent="0.3">
      <c r="A41" t="s">
        <v>181</v>
      </c>
      <c r="B41" s="1" t="s">
        <v>182</v>
      </c>
      <c r="C41" s="1">
        <v>2014</v>
      </c>
      <c r="D41" s="1" t="s">
        <v>183</v>
      </c>
      <c r="E41" s="1" t="s">
        <v>278</v>
      </c>
      <c r="F41" s="1" t="s">
        <v>282</v>
      </c>
      <c r="H41" s="1">
        <v>2007</v>
      </c>
      <c r="I41" s="1">
        <v>448</v>
      </c>
    </row>
    <row r="42" spans="1:9" x14ac:dyDescent="0.3">
      <c r="A42" t="s">
        <v>181</v>
      </c>
      <c r="B42" s="1" t="s">
        <v>182</v>
      </c>
      <c r="C42" s="1">
        <v>2014</v>
      </c>
      <c r="D42" s="1" t="s">
        <v>183</v>
      </c>
      <c r="E42" s="1" t="s">
        <v>278</v>
      </c>
      <c r="F42" s="1" t="s">
        <v>283</v>
      </c>
      <c r="H42" s="1">
        <v>2007</v>
      </c>
      <c r="I42" s="1">
        <v>10</v>
      </c>
    </row>
    <row r="43" spans="1:9" x14ac:dyDescent="0.3">
      <c r="A43" t="s">
        <v>181</v>
      </c>
      <c r="B43" s="1" t="s">
        <v>182</v>
      </c>
      <c r="C43" s="1">
        <v>2014</v>
      </c>
      <c r="D43" s="1" t="s">
        <v>183</v>
      </c>
      <c r="E43" s="1" t="s">
        <v>284</v>
      </c>
      <c r="F43" s="1" t="s">
        <v>284</v>
      </c>
      <c r="H43" s="1">
        <v>2007</v>
      </c>
      <c r="I43" s="1">
        <v>41830</v>
      </c>
    </row>
    <row r="44" spans="1:9" x14ac:dyDescent="0.3">
      <c r="A44" t="s">
        <v>181</v>
      </c>
      <c r="B44" s="1" t="s">
        <v>182</v>
      </c>
      <c r="C44" s="1">
        <v>2014</v>
      </c>
      <c r="D44" s="1" t="s">
        <v>183</v>
      </c>
      <c r="E44" s="1" t="s">
        <v>278</v>
      </c>
      <c r="F44" s="1" t="s">
        <v>279</v>
      </c>
      <c r="H44" s="1">
        <v>2006</v>
      </c>
      <c r="I44" s="1">
        <v>38963</v>
      </c>
    </row>
    <row r="45" spans="1:9" x14ac:dyDescent="0.3">
      <c r="A45" t="s">
        <v>181</v>
      </c>
      <c r="B45" s="1" t="s">
        <v>182</v>
      </c>
      <c r="C45" s="1">
        <v>2014</v>
      </c>
      <c r="D45" s="1" t="s">
        <v>183</v>
      </c>
      <c r="E45" s="1" t="s">
        <v>278</v>
      </c>
      <c r="F45" s="1" t="s">
        <v>280</v>
      </c>
      <c r="H45" s="1">
        <v>2006</v>
      </c>
      <c r="I45" s="1">
        <v>60</v>
      </c>
    </row>
    <row r="46" spans="1:9" x14ac:dyDescent="0.3">
      <c r="A46" t="s">
        <v>181</v>
      </c>
      <c r="B46" s="1" t="s">
        <v>182</v>
      </c>
      <c r="C46" s="1">
        <v>2014</v>
      </c>
      <c r="D46" s="1" t="s">
        <v>183</v>
      </c>
      <c r="E46" s="1" t="s">
        <v>278</v>
      </c>
      <c r="F46" s="1" t="s">
        <v>281</v>
      </c>
      <c r="H46" s="1">
        <v>2006</v>
      </c>
      <c r="I46" s="1">
        <v>2182</v>
      </c>
    </row>
    <row r="47" spans="1:9" x14ac:dyDescent="0.3">
      <c r="A47" t="s">
        <v>181</v>
      </c>
      <c r="B47" s="1" t="s">
        <v>182</v>
      </c>
      <c r="C47" s="1">
        <v>2014</v>
      </c>
      <c r="D47" s="1" t="s">
        <v>183</v>
      </c>
      <c r="E47" s="1" t="s">
        <v>278</v>
      </c>
      <c r="F47" s="1" t="s">
        <v>282</v>
      </c>
      <c r="H47" s="1">
        <v>2006</v>
      </c>
      <c r="I47" s="1">
        <v>429</v>
      </c>
    </row>
    <row r="48" spans="1:9" x14ac:dyDescent="0.3">
      <c r="A48" t="s">
        <v>181</v>
      </c>
      <c r="B48" s="1" t="s">
        <v>182</v>
      </c>
      <c r="C48" s="1">
        <v>2014</v>
      </c>
      <c r="D48" s="1" t="s">
        <v>183</v>
      </c>
      <c r="E48" s="1" t="s">
        <v>278</v>
      </c>
      <c r="F48" s="1" t="s">
        <v>283</v>
      </c>
      <c r="H48" s="1">
        <v>2006</v>
      </c>
      <c r="I48" s="1">
        <v>11</v>
      </c>
    </row>
    <row r="49" spans="1:9" x14ac:dyDescent="0.3">
      <c r="A49" t="s">
        <v>181</v>
      </c>
      <c r="B49" s="1" t="s">
        <v>182</v>
      </c>
      <c r="C49" s="1">
        <v>2014</v>
      </c>
      <c r="D49" s="1" t="s">
        <v>183</v>
      </c>
      <c r="E49" s="1" t="s">
        <v>284</v>
      </c>
      <c r="F49" s="1" t="s">
        <v>284</v>
      </c>
      <c r="H49" s="1">
        <v>2006</v>
      </c>
      <c r="I49" s="1">
        <v>41645</v>
      </c>
    </row>
    <row r="50" spans="1:9" x14ac:dyDescent="0.3">
      <c r="A50" t="s">
        <v>181</v>
      </c>
      <c r="B50" s="1" t="s">
        <v>182</v>
      </c>
      <c r="C50" s="1">
        <v>2014</v>
      </c>
      <c r="D50" s="1" t="s">
        <v>183</v>
      </c>
      <c r="E50" s="1" t="s">
        <v>278</v>
      </c>
      <c r="F50" s="1" t="s">
        <v>279</v>
      </c>
      <c r="H50" s="1">
        <v>2005</v>
      </c>
      <c r="I50" s="1">
        <v>38541</v>
      </c>
    </row>
    <row r="51" spans="1:9" x14ac:dyDescent="0.3">
      <c r="A51" t="s">
        <v>181</v>
      </c>
      <c r="B51" s="1" t="s">
        <v>182</v>
      </c>
      <c r="C51" s="1">
        <v>2014</v>
      </c>
      <c r="D51" s="1" t="s">
        <v>183</v>
      </c>
      <c r="E51" s="1" t="s">
        <v>278</v>
      </c>
      <c r="F51" s="1" t="s">
        <v>280</v>
      </c>
      <c r="H51" s="1">
        <v>2005</v>
      </c>
      <c r="I51" s="1">
        <v>62</v>
      </c>
    </row>
    <row r="52" spans="1:9" x14ac:dyDescent="0.3">
      <c r="A52" t="s">
        <v>181</v>
      </c>
      <c r="B52" s="1" t="s">
        <v>182</v>
      </c>
      <c r="C52" s="1">
        <v>2014</v>
      </c>
      <c r="D52" s="1" t="s">
        <v>183</v>
      </c>
      <c r="E52" s="1" t="s">
        <v>278</v>
      </c>
      <c r="F52" s="1" t="s">
        <v>281</v>
      </c>
      <c r="H52" s="1">
        <v>2005</v>
      </c>
      <c r="I52" s="1">
        <v>2173</v>
      </c>
    </row>
    <row r="53" spans="1:9" x14ac:dyDescent="0.3">
      <c r="A53" t="s">
        <v>181</v>
      </c>
      <c r="B53" s="1" t="s">
        <v>182</v>
      </c>
      <c r="C53" s="1">
        <v>2014</v>
      </c>
      <c r="D53" s="1" t="s">
        <v>183</v>
      </c>
      <c r="E53" s="1" t="s">
        <v>278</v>
      </c>
      <c r="F53" s="1" t="s">
        <v>282</v>
      </c>
      <c r="H53" s="1">
        <v>2005</v>
      </c>
      <c r="I53" s="1">
        <v>414</v>
      </c>
    </row>
    <row r="54" spans="1:9" x14ac:dyDescent="0.3">
      <c r="A54" t="s">
        <v>181</v>
      </c>
      <c r="B54" s="1" t="s">
        <v>182</v>
      </c>
      <c r="C54" s="1">
        <v>2014</v>
      </c>
      <c r="D54" s="1" t="s">
        <v>183</v>
      </c>
      <c r="E54" s="1" t="s">
        <v>278</v>
      </c>
      <c r="F54" s="1" t="s">
        <v>283</v>
      </c>
      <c r="H54" s="1">
        <v>2005</v>
      </c>
      <c r="I54" s="1">
        <v>11</v>
      </c>
    </row>
    <row r="55" spans="1:9" x14ac:dyDescent="0.3">
      <c r="A55" t="s">
        <v>181</v>
      </c>
      <c r="B55" s="1" t="s">
        <v>182</v>
      </c>
      <c r="C55" s="1">
        <v>2014</v>
      </c>
      <c r="D55" s="1" t="s">
        <v>183</v>
      </c>
      <c r="E55" s="1" t="s">
        <v>284</v>
      </c>
      <c r="F55" s="1" t="s">
        <v>284</v>
      </c>
      <c r="H55" s="1">
        <v>2005</v>
      </c>
      <c r="I55" s="1">
        <v>41201</v>
      </c>
    </row>
    <row r="56" spans="1:9" x14ac:dyDescent="0.3">
      <c r="A56" t="s">
        <v>181</v>
      </c>
      <c r="B56" s="1" t="s">
        <v>182</v>
      </c>
      <c r="C56" s="1">
        <v>2014</v>
      </c>
      <c r="D56" s="1" t="s">
        <v>183</v>
      </c>
      <c r="E56" s="1" t="s">
        <v>278</v>
      </c>
      <c r="F56" s="1" t="s">
        <v>279</v>
      </c>
      <c r="H56" s="1">
        <v>2004</v>
      </c>
      <c r="I56" s="1">
        <v>37808</v>
      </c>
    </row>
    <row r="57" spans="1:9" x14ac:dyDescent="0.3">
      <c r="A57" t="s">
        <v>181</v>
      </c>
      <c r="B57" s="1" t="s">
        <v>182</v>
      </c>
      <c r="C57" s="1">
        <v>2014</v>
      </c>
      <c r="D57" s="1" t="s">
        <v>183</v>
      </c>
      <c r="E57" s="1" t="s">
        <v>278</v>
      </c>
      <c r="F57" s="1" t="s">
        <v>280</v>
      </c>
      <c r="H57" s="1">
        <v>2004</v>
      </c>
      <c r="I57" s="1">
        <v>61</v>
      </c>
    </row>
    <row r="58" spans="1:9" x14ac:dyDescent="0.3">
      <c r="A58" t="s">
        <v>181</v>
      </c>
      <c r="B58" s="1" t="s">
        <v>182</v>
      </c>
      <c r="C58" s="1">
        <v>2014</v>
      </c>
      <c r="D58" s="1" t="s">
        <v>183</v>
      </c>
      <c r="E58" s="1" t="s">
        <v>278</v>
      </c>
      <c r="F58" s="1" t="s">
        <v>281</v>
      </c>
      <c r="H58" s="1">
        <v>2004</v>
      </c>
      <c r="I58" s="1">
        <v>2151</v>
      </c>
    </row>
    <row r="59" spans="1:9" x14ac:dyDescent="0.3">
      <c r="A59" t="s">
        <v>181</v>
      </c>
      <c r="B59" s="1" t="s">
        <v>182</v>
      </c>
      <c r="C59" s="1">
        <v>2014</v>
      </c>
      <c r="D59" s="1" t="s">
        <v>183</v>
      </c>
      <c r="E59" s="1" t="s">
        <v>278</v>
      </c>
      <c r="F59" s="1" t="s">
        <v>282</v>
      </c>
      <c r="H59" s="1">
        <v>2004</v>
      </c>
      <c r="I59" s="1">
        <v>396</v>
      </c>
    </row>
    <row r="60" spans="1:9" x14ac:dyDescent="0.3">
      <c r="A60" t="s">
        <v>181</v>
      </c>
      <c r="B60" s="1" t="s">
        <v>182</v>
      </c>
      <c r="C60" s="1">
        <v>2014</v>
      </c>
      <c r="D60" s="1" t="s">
        <v>183</v>
      </c>
      <c r="E60" s="1" t="s">
        <v>278</v>
      </c>
      <c r="F60" s="1" t="s">
        <v>283</v>
      </c>
      <c r="H60" s="1">
        <v>2004</v>
      </c>
      <c r="I60" s="1">
        <v>11</v>
      </c>
    </row>
    <row r="61" spans="1:9" x14ac:dyDescent="0.3">
      <c r="A61" t="s">
        <v>181</v>
      </c>
      <c r="B61" s="1" t="s">
        <v>182</v>
      </c>
      <c r="C61" s="1">
        <v>2014</v>
      </c>
      <c r="D61" s="1" t="s">
        <v>183</v>
      </c>
      <c r="E61" s="1" t="s">
        <v>284</v>
      </c>
      <c r="F61" s="1" t="s">
        <v>284</v>
      </c>
      <c r="H61" s="1">
        <v>2004</v>
      </c>
      <c r="I61" s="1">
        <v>40427</v>
      </c>
    </row>
    <row r="62" spans="1:9" x14ac:dyDescent="0.3">
      <c r="A62" t="s">
        <v>181</v>
      </c>
      <c r="B62" s="1" t="s">
        <v>182</v>
      </c>
      <c r="C62" s="1">
        <v>2014</v>
      </c>
      <c r="D62" s="1" t="s">
        <v>183</v>
      </c>
      <c r="E62" s="1" t="s">
        <v>278</v>
      </c>
      <c r="F62" s="1" t="s">
        <v>279</v>
      </c>
      <c r="H62" s="1">
        <v>2003</v>
      </c>
      <c r="I62" s="1">
        <v>37190</v>
      </c>
    </row>
    <row r="63" spans="1:9" x14ac:dyDescent="0.3">
      <c r="A63" t="s">
        <v>181</v>
      </c>
      <c r="B63" s="1" t="s">
        <v>182</v>
      </c>
      <c r="C63" s="1">
        <v>2014</v>
      </c>
      <c r="D63" s="1" t="s">
        <v>183</v>
      </c>
      <c r="E63" s="1" t="s">
        <v>278</v>
      </c>
      <c r="F63" s="1" t="s">
        <v>280</v>
      </c>
      <c r="H63" s="1">
        <v>2003</v>
      </c>
      <c r="I63" s="1">
        <v>59</v>
      </c>
    </row>
    <row r="64" spans="1:9" x14ac:dyDescent="0.3">
      <c r="A64" t="s">
        <v>181</v>
      </c>
      <c r="B64" s="1" t="s">
        <v>182</v>
      </c>
      <c r="C64" s="1">
        <v>2014</v>
      </c>
      <c r="D64" s="1" t="s">
        <v>183</v>
      </c>
      <c r="E64" s="1" t="s">
        <v>278</v>
      </c>
      <c r="F64" s="1" t="s">
        <v>281</v>
      </c>
      <c r="H64" s="1">
        <v>2003</v>
      </c>
      <c r="I64" s="1">
        <v>2113</v>
      </c>
    </row>
    <row r="65" spans="1:9" x14ac:dyDescent="0.3">
      <c r="A65" t="s">
        <v>181</v>
      </c>
      <c r="B65" s="1" t="s">
        <v>182</v>
      </c>
      <c r="C65" s="1">
        <v>2014</v>
      </c>
      <c r="D65" s="1" t="s">
        <v>183</v>
      </c>
      <c r="E65" s="1" t="s">
        <v>278</v>
      </c>
      <c r="F65" s="1" t="s">
        <v>282</v>
      </c>
      <c r="H65" s="1">
        <v>2003</v>
      </c>
      <c r="I65" s="1">
        <v>372</v>
      </c>
    </row>
    <row r="66" spans="1:9" x14ac:dyDescent="0.3">
      <c r="A66" t="s">
        <v>181</v>
      </c>
      <c r="B66" s="1" t="s">
        <v>182</v>
      </c>
      <c r="C66" s="1">
        <v>2014</v>
      </c>
      <c r="D66" s="1" t="s">
        <v>183</v>
      </c>
      <c r="E66" s="1" t="s">
        <v>278</v>
      </c>
      <c r="F66" s="1" t="s">
        <v>283</v>
      </c>
      <c r="H66" s="1">
        <v>2003</v>
      </c>
      <c r="I66" s="1">
        <v>11</v>
      </c>
    </row>
    <row r="67" spans="1:9" x14ac:dyDescent="0.3">
      <c r="A67" t="s">
        <v>181</v>
      </c>
      <c r="B67" s="1" t="s">
        <v>182</v>
      </c>
      <c r="C67" s="1">
        <v>2014</v>
      </c>
      <c r="D67" s="1" t="s">
        <v>183</v>
      </c>
      <c r="E67" s="1" t="s">
        <v>284</v>
      </c>
      <c r="F67" s="1" t="s">
        <v>284</v>
      </c>
      <c r="H67" s="1">
        <v>2003</v>
      </c>
      <c r="I67" s="1">
        <v>39745</v>
      </c>
    </row>
    <row r="68" spans="1:9" x14ac:dyDescent="0.3">
      <c r="A68" t="s">
        <v>181</v>
      </c>
      <c r="B68" s="1" t="s">
        <v>182</v>
      </c>
      <c r="C68" s="1">
        <v>2012</v>
      </c>
      <c r="D68" s="1" t="s">
        <v>183</v>
      </c>
      <c r="E68" s="1" t="s">
        <v>278</v>
      </c>
      <c r="F68" s="1" t="s">
        <v>279</v>
      </c>
      <c r="H68" s="1">
        <v>2002</v>
      </c>
      <c r="I68" s="1">
        <v>36103</v>
      </c>
    </row>
    <row r="69" spans="1:9" x14ac:dyDescent="0.3">
      <c r="A69" t="s">
        <v>181</v>
      </c>
      <c r="B69" s="1" t="s">
        <v>182</v>
      </c>
      <c r="C69" s="1">
        <v>2012</v>
      </c>
      <c r="D69" s="1" t="s">
        <v>183</v>
      </c>
      <c r="E69" s="1" t="s">
        <v>278</v>
      </c>
      <c r="F69" s="1" t="s">
        <v>280</v>
      </c>
      <c r="H69" s="1">
        <v>2002</v>
      </c>
      <c r="I69" s="1">
        <v>2084</v>
      </c>
    </row>
    <row r="70" spans="1:9" x14ac:dyDescent="0.3">
      <c r="A70" t="s">
        <v>181</v>
      </c>
      <c r="B70" s="1" t="s">
        <v>182</v>
      </c>
      <c r="C70" s="1">
        <v>2012</v>
      </c>
      <c r="D70" s="1" t="s">
        <v>183</v>
      </c>
      <c r="E70" s="1" t="s">
        <v>278</v>
      </c>
      <c r="F70" s="1" t="s">
        <v>281</v>
      </c>
      <c r="H70" s="1">
        <v>2002</v>
      </c>
      <c r="I70" s="1">
        <v>59</v>
      </c>
    </row>
    <row r="71" spans="1:9" x14ac:dyDescent="0.3">
      <c r="A71" t="s">
        <v>181</v>
      </c>
      <c r="B71" s="1" t="s">
        <v>182</v>
      </c>
      <c r="C71" s="1">
        <v>2012</v>
      </c>
      <c r="D71" s="1" t="s">
        <v>183</v>
      </c>
      <c r="E71" s="1" t="s">
        <v>278</v>
      </c>
      <c r="F71" s="1" t="s">
        <v>282</v>
      </c>
      <c r="H71" s="1">
        <v>2002</v>
      </c>
      <c r="I71" s="1">
        <v>370</v>
      </c>
    </row>
    <row r="72" spans="1:9" x14ac:dyDescent="0.3">
      <c r="A72" t="s">
        <v>181</v>
      </c>
      <c r="B72" s="1" t="s">
        <v>182</v>
      </c>
      <c r="C72" s="1">
        <v>2012</v>
      </c>
      <c r="D72" s="1" t="s">
        <v>183</v>
      </c>
      <c r="E72" s="1" t="s">
        <v>278</v>
      </c>
      <c r="F72" s="1" t="s">
        <v>283</v>
      </c>
      <c r="H72" s="1">
        <v>2002</v>
      </c>
      <c r="I72" s="1">
        <v>11</v>
      </c>
    </row>
    <row r="73" spans="1:9" x14ac:dyDescent="0.3">
      <c r="A73" t="s">
        <v>181</v>
      </c>
      <c r="B73" s="1" t="s">
        <v>182</v>
      </c>
      <c r="C73" s="1">
        <v>2012</v>
      </c>
      <c r="D73" s="1" t="s">
        <v>183</v>
      </c>
      <c r="E73" s="1" t="s">
        <v>284</v>
      </c>
      <c r="F73" s="1" t="s">
        <v>284</v>
      </c>
      <c r="H73" s="1">
        <v>2002</v>
      </c>
      <c r="I73" s="1">
        <v>38617</v>
      </c>
    </row>
    <row r="74" spans="1:9" x14ac:dyDescent="0.3">
      <c r="A74" t="s">
        <v>181</v>
      </c>
      <c r="B74" s="1" t="s">
        <v>182</v>
      </c>
      <c r="C74" s="1">
        <v>2011</v>
      </c>
      <c r="D74" s="1" t="s">
        <v>183</v>
      </c>
      <c r="E74" s="1" t="s">
        <v>278</v>
      </c>
      <c r="F74" s="1" t="s">
        <v>279</v>
      </c>
      <c r="H74" s="1">
        <v>2001</v>
      </c>
      <c r="I74" s="1">
        <v>35557</v>
      </c>
    </row>
    <row r="75" spans="1:9" x14ac:dyDescent="0.3">
      <c r="A75" t="s">
        <v>181</v>
      </c>
      <c r="B75" s="1" t="s">
        <v>182</v>
      </c>
      <c r="C75" s="1">
        <v>2011</v>
      </c>
      <c r="D75" s="1" t="s">
        <v>183</v>
      </c>
      <c r="E75" s="1" t="s">
        <v>278</v>
      </c>
      <c r="F75" s="1" t="s">
        <v>280</v>
      </c>
      <c r="H75" s="1">
        <v>2001</v>
      </c>
      <c r="I75" s="1">
        <v>2012</v>
      </c>
    </row>
    <row r="76" spans="1:9" x14ac:dyDescent="0.3">
      <c r="A76" t="s">
        <v>181</v>
      </c>
      <c r="B76" s="1" t="s">
        <v>182</v>
      </c>
      <c r="C76" s="1">
        <v>2011</v>
      </c>
      <c r="D76" s="1" t="s">
        <v>183</v>
      </c>
      <c r="E76" s="1" t="s">
        <v>278</v>
      </c>
      <c r="F76" s="1" t="s">
        <v>281</v>
      </c>
      <c r="H76" s="1">
        <v>2001</v>
      </c>
      <c r="I76" s="1">
        <v>61</v>
      </c>
    </row>
    <row r="77" spans="1:9" x14ac:dyDescent="0.3">
      <c r="A77" t="s">
        <v>181</v>
      </c>
      <c r="B77" s="1" t="s">
        <v>182</v>
      </c>
      <c r="C77" s="1">
        <v>2011</v>
      </c>
      <c r="D77" s="1" t="s">
        <v>183</v>
      </c>
      <c r="E77" s="1" t="s">
        <v>278</v>
      </c>
      <c r="F77" s="1" t="s">
        <v>282</v>
      </c>
      <c r="H77" s="1">
        <v>2001</v>
      </c>
      <c r="I77" s="1">
        <v>319</v>
      </c>
    </row>
    <row r="78" spans="1:9" x14ac:dyDescent="0.3">
      <c r="A78" t="s">
        <v>181</v>
      </c>
      <c r="B78" s="1" t="s">
        <v>182</v>
      </c>
      <c r="C78" s="1">
        <v>2011</v>
      </c>
      <c r="D78" s="1" t="s">
        <v>183</v>
      </c>
      <c r="E78" s="1" t="s">
        <v>278</v>
      </c>
      <c r="F78" s="1" t="s">
        <v>283</v>
      </c>
      <c r="H78" s="1">
        <v>2001</v>
      </c>
      <c r="I78" s="1">
        <v>12</v>
      </c>
    </row>
    <row r="79" spans="1:9" x14ac:dyDescent="0.3">
      <c r="A79" t="s">
        <v>181</v>
      </c>
      <c r="B79" s="1" t="s">
        <v>182</v>
      </c>
      <c r="C79" s="1">
        <v>2011</v>
      </c>
      <c r="D79" s="1" t="s">
        <v>183</v>
      </c>
      <c r="E79" s="1" t="s">
        <v>284</v>
      </c>
      <c r="F79" s="1" t="s">
        <v>284</v>
      </c>
      <c r="H79" s="1">
        <v>2001</v>
      </c>
      <c r="I79" s="1">
        <v>37961</v>
      </c>
    </row>
    <row r="80" spans="1:9" x14ac:dyDescent="0.3">
      <c r="A80" t="s">
        <v>181</v>
      </c>
      <c r="B80" s="1" t="s">
        <v>182</v>
      </c>
      <c r="C80" s="1">
        <v>2009</v>
      </c>
      <c r="D80" s="1" t="s">
        <v>183</v>
      </c>
      <c r="E80" s="1" t="s">
        <v>278</v>
      </c>
      <c r="F80" s="1" t="s">
        <v>279</v>
      </c>
      <c r="H80" s="1">
        <v>2000</v>
      </c>
      <c r="I80" s="1">
        <v>34927</v>
      </c>
    </row>
    <row r="81" spans="1:9" x14ac:dyDescent="0.3">
      <c r="A81" t="s">
        <v>181</v>
      </c>
      <c r="B81" s="1" t="s">
        <v>182</v>
      </c>
      <c r="C81" s="1">
        <v>2009</v>
      </c>
      <c r="D81" s="1" t="s">
        <v>183</v>
      </c>
      <c r="E81" s="1" t="s">
        <v>278</v>
      </c>
      <c r="F81" s="1" t="s">
        <v>280</v>
      </c>
      <c r="H81" s="1">
        <v>2000</v>
      </c>
      <c r="I81" s="1">
        <v>1965</v>
      </c>
    </row>
    <row r="82" spans="1:9" x14ac:dyDescent="0.3">
      <c r="A82" t="s">
        <v>181</v>
      </c>
      <c r="B82" s="1" t="s">
        <v>182</v>
      </c>
      <c r="C82" s="1">
        <v>2009</v>
      </c>
      <c r="D82" s="1" t="s">
        <v>183</v>
      </c>
      <c r="E82" s="1" t="s">
        <v>278</v>
      </c>
      <c r="F82" s="1" t="s">
        <v>281</v>
      </c>
      <c r="H82" s="1">
        <v>2000</v>
      </c>
      <c r="I82" s="1">
        <v>64</v>
      </c>
    </row>
    <row r="83" spans="1:9" x14ac:dyDescent="0.3">
      <c r="A83" t="s">
        <v>181</v>
      </c>
      <c r="B83" s="1" t="s">
        <v>182</v>
      </c>
      <c r="C83" s="1">
        <v>2009</v>
      </c>
      <c r="D83" s="1" t="s">
        <v>183</v>
      </c>
      <c r="E83" s="1" t="s">
        <v>278</v>
      </c>
      <c r="F83" s="1" t="s">
        <v>431</v>
      </c>
      <c r="H83" s="1">
        <v>2000</v>
      </c>
      <c r="I83" s="1">
        <v>302</v>
      </c>
    </row>
    <row r="84" spans="1:9" x14ac:dyDescent="0.3">
      <c r="A84" t="s">
        <v>181</v>
      </c>
      <c r="B84" s="1" t="s">
        <v>182</v>
      </c>
      <c r="C84" s="1">
        <v>2009</v>
      </c>
      <c r="D84" s="1" t="s">
        <v>183</v>
      </c>
      <c r="E84" s="1" t="s">
        <v>278</v>
      </c>
      <c r="F84" s="1" t="s">
        <v>283</v>
      </c>
      <c r="H84" s="1">
        <v>2000</v>
      </c>
      <c r="I84" s="1">
        <v>17</v>
      </c>
    </row>
    <row r="85" spans="1:9" x14ac:dyDescent="0.3">
      <c r="A85" t="s">
        <v>181</v>
      </c>
      <c r="B85" s="1" t="s">
        <v>182</v>
      </c>
      <c r="C85" s="1">
        <v>2009</v>
      </c>
      <c r="D85" s="1" t="s">
        <v>183</v>
      </c>
      <c r="E85" s="1" t="s">
        <v>284</v>
      </c>
      <c r="F85" s="1" t="s">
        <v>284</v>
      </c>
      <c r="H85" s="1">
        <v>2000</v>
      </c>
      <c r="I85" s="1">
        <v>37275</v>
      </c>
    </row>
    <row r="86" spans="1:9" x14ac:dyDescent="0.3">
      <c r="A86" t="s">
        <v>181</v>
      </c>
      <c r="B86" s="1" t="s">
        <v>182</v>
      </c>
      <c r="C86" s="1">
        <v>2009</v>
      </c>
      <c r="D86" s="1" t="s">
        <v>183</v>
      </c>
      <c r="E86" s="1" t="s">
        <v>278</v>
      </c>
      <c r="F86" s="1" t="s">
        <v>279</v>
      </c>
      <c r="H86" s="1">
        <v>1999</v>
      </c>
      <c r="I86" s="1">
        <v>34353</v>
      </c>
    </row>
    <row r="87" spans="1:9" x14ac:dyDescent="0.3">
      <c r="A87" t="s">
        <v>181</v>
      </c>
      <c r="B87" s="1" t="s">
        <v>182</v>
      </c>
      <c r="C87" s="1">
        <v>2009</v>
      </c>
      <c r="D87" s="1" t="s">
        <v>183</v>
      </c>
      <c r="E87" s="1" t="s">
        <v>278</v>
      </c>
      <c r="F87" s="1" t="s">
        <v>280</v>
      </c>
      <c r="H87" s="1">
        <v>1999</v>
      </c>
      <c r="I87" s="1">
        <v>1957</v>
      </c>
    </row>
    <row r="88" spans="1:9" x14ac:dyDescent="0.3">
      <c r="A88" t="s">
        <v>181</v>
      </c>
      <c r="B88" s="1" t="s">
        <v>182</v>
      </c>
      <c r="C88" s="1">
        <v>2009</v>
      </c>
      <c r="D88" s="1" t="s">
        <v>183</v>
      </c>
      <c r="E88" s="1" t="s">
        <v>278</v>
      </c>
      <c r="F88" s="1" t="s">
        <v>281</v>
      </c>
      <c r="H88" s="1">
        <v>1999</v>
      </c>
      <c r="I88" s="1">
        <v>64</v>
      </c>
    </row>
    <row r="89" spans="1:9" x14ac:dyDescent="0.3">
      <c r="A89" t="s">
        <v>181</v>
      </c>
      <c r="B89" s="1" t="s">
        <v>182</v>
      </c>
      <c r="C89" s="1">
        <v>2009</v>
      </c>
      <c r="D89" s="1" t="s">
        <v>183</v>
      </c>
      <c r="E89" s="1" t="s">
        <v>278</v>
      </c>
      <c r="F89" s="1" t="s">
        <v>431</v>
      </c>
      <c r="H89" s="1">
        <v>1999</v>
      </c>
      <c r="I89" s="1">
        <v>286</v>
      </c>
    </row>
    <row r="90" spans="1:9" x14ac:dyDescent="0.3">
      <c r="A90" t="s">
        <v>181</v>
      </c>
      <c r="B90" s="1" t="s">
        <v>182</v>
      </c>
      <c r="C90" s="1">
        <v>2009</v>
      </c>
      <c r="D90" s="1" t="s">
        <v>183</v>
      </c>
      <c r="E90" s="1" t="s">
        <v>278</v>
      </c>
      <c r="F90" s="1" t="s">
        <v>283</v>
      </c>
      <c r="H90" s="1">
        <v>1999</v>
      </c>
      <c r="I90" s="1">
        <v>17</v>
      </c>
    </row>
    <row r="91" spans="1:9" x14ac:dyDescent="0.3">
      <c r="A91" t="s">
        <v>181</v>
      </c>
      <c r="B91" s="1" t="s">
        <v>182</v>
      </c>
      <c r="C91" s="1">
        <v>2009</v>
      </c>
      <c r="D91" s="1" t="s">
        <v>183</v>
      </c>
      <c r="E91" s="1" t="s">
        <v>284</v>
      </c>
      <c r="F91" s="1" t="s">
        <v>284</v>
      </c>
      <c r="H91" s="1">
        <v>1999</v>
      </c>
      <c r="I91" s="1">
        <v>36677</v>
      </c>
    </row>
    <row r="92" spans="1:9" x14ac:dyDescent="0.3">
      <c r="A92" t="s">
        <v>181</v>
      </c>
      <c r="B92" s="1" t="s">
        <v>182</v>
      </c>
      <c r="C92" s="1">
        <v>2008</v>
      </c>
      <c r="D92" s="1" t="s">
        <v>183</v>
      </c>
      <c r="E92" s="1" t="s">
        <v>278</v>
      </c>
      <c r="F92" s="1" t="s">
        <v>279</v>
      </c>
      <c r="H92" s="1">
        <v>1998</v>
      </c>
      <c r="I92" s="1">
        <v>33697</v>
      </c>
    </row>
    <row r="93" spans="1:9" x14ac:dyDescent="0.3">
      <c r="A93" t="s">
        <v>181</v>
      </c>
      <c r="B93" s="1" t="s">
        <v>182</v>
      </c>
      <c r="C93" s="1">
        <v>2008</v>
      </c>
      <c r="D93" s="1" t="s">
        <v>183</v>
      </c>
      <c r="E93" s="1" t="s">
        <v>278</v>
      </c>
      <c r="F93" s="1" t="s">
        <v>280</v>
      </c>
      <c r="H93" s="1">
        <v>1998</v>
      </c>
      <c r="I93" s="1">
        <v>1922</v>
      </c>
    </row>
    <row r="94" spans="1:9" x14ac:dyDescent="0.3">
      <c r="A94" t="s">
        <v>181</v>
      </c>
      <c r="B94" s="1" t="s">
        <v>182</v>
      </c>
      <c r="C94" s="1">
        <v>2008</v>
      </c>
      <c r="D94" s="1" t="s">
        <v>183</v>
      </c>
      <c r="E94" s="1" t="s">
        <v>278</v>
      </c>
      <c r="F94" s="1" t="s">
        <v>281</v>
      </c>
      <c r="H94" s="1">
        <v>1998</v>
      </c>
      <c r="I94" s="1">
        <v>64</v>
      </c>
    </row>
    <row r="95" spans="1:9" x14ac:dyDescent="0.3">
      <c r="A95" t="s">
        <v>181</v>
      </c>
      <c r="B95" s="1" t="s">
        <v>182</v>
      </c>
      <c r="C95" s="1">
        <v>2008</v>
      </c>
      <c r="D95" s="1" t="s">
        <v>183</v>
      </c>
      <c r="E95" s="1" t="s">
        <v>278</v>
      </c>
      <c r="F95" s="1" t="s">
        <v>431</v>
      </c>
      <c r="H95" s="1">
        <v>1998</v>
      </c>
      <c r="I95" s="1">
        <v>270</v>
      </c>
    </row>
    <row r="96" spans="1:9" x14ac:dyDescent="0.3">
      <c r="A96" t="s">
        <v>181</v>
      </c>
      <c r="B96" s="1" t="s">
        <v>182</v>
      </c>
      <c r="C96" s="1">
        <v>2008</v>
      </c>
      <c r="D96" s="1" t="s">
        <v>183</v>
      </c>
      <c r="E96" s="1" t="s">
        <v>278</v>
      </c>
      <c r="F96" s="1" t="s">
        <v>283</v>
      </c>
      <c r="H96" s="1">
        <v>1998</v>
      </c>
      <c r="I96" s="1">
        <v>15</v>
      </c>
    </row>
    <row r="97" spans="1:9" x14ac:dyDescent="0.3">
      <c r="A97" t="s">
        <v>181</v>
      </c>
      <c r="B97" s="1" t="s">
        <v>182</v>
      </c>
      <c r="C97" s="1">
        <v>2008</v>
      </c>
      <c r="D97" s="1" t="s">
        <v>183</v>
      </c>
      <c r="E97" s="1" t="s">
        <v>284</v>
      </c>
      <c r="F97" s="1" t="s">
        <v>284</v>
      </c>
      <c r="H97" s="1">
        <v>1998</v>
      </c>
      <c r="I97" s="1">
        <v>35968</v>
      </c>
    </row>
    <row r="98" spans="1:9" x14ac:dyDescent="0.3">
      <c r="A98" t="s">
        <v>181</v>
      </c>
      <c r="B98" s="1" t="s">
        <v>182</v>
      </c>
      <c r="C98" s="1">
        <v>2008</v>
      </c>
      <c r="D98" s="1" t="s">
        <v>183</v>
      </c>
      <c r="E98" s="1" t="s">
        <v>278</v>
      </c>
      <c r="F98" s="1" t="s">
        <v>279</v>
      </c>
      <c r="H98" s="1">
        <v>1997</v>
      </c>
      <c r="I98" s="1">
        <v>33239</v>
      </c>
    </row>
    <row r="99" spans="1:9" x14ac:dyDescent="0.3">
      <c r="A99" t="s">
        <v>181</v>
      </c>
      <c r="B99" s="1" t="s">
        <v>182</v>
      </c>
      <c r="C99" s="1">
        <v>2008</v>
      </c>
      <c r="D99" s="1" t="s">
        <v>183</v>
      </c>
      <c r="E99" s="1" t="s">
        <v>278</v>
      </c>
      <c r="F99" s="1" t="s">
        <v>280</v>
      </c>
      <c r="H99" s="1">
        <v>1997</v>
      </c>
      <c r="I99" s="1">
        <v>1910</v>
      </c>
    </row>
    <row r="100" spans="1:9" x14ac:dyDescent="0.3">
      <c r="A100" t="s">
        <v>181</v>
      </c>
      <c r="B100" s="1" t="s">
        <v>182</v>
      </c>
      <c r="C100" s="1">
        <v>2008</v>
      </c>
      <c r="D100" s="1" t="s">
        <v>183</v>
      </c>
      <c r="E100" s="1" t="s">
        <v>278</v>
      </c>
      <c r="F100" s="1" t="s">
        <v>281</v>
      </c>
      <c r="H100" s="1">
        <v>1997</v>
      </c>
      <c r="I100" s="1">
        <v>64</v>
      </c>
    </row>
    <row r="101" spans="1:9" x14ac:dyDescent="0.3">
      <c r="A101" t="s">
        <v>181</v>
      </c>
      <c r="B101" s="1" t="s">
        <v>182</v>
      </c>
      <c r="C101" s="1">
        <v>2008</v>
      </c>
      <c r="D101" s="1" t="s">
        <v>183</v>
      </c>
      <c r="E101" s="1" t="s">
        <v>278</v>
      </c>
      <c r="F101" s="1" t="s">
        <v>431</v>
      </c>
      <c r="H101" s="1">
        <v>1997</v>
      </c>
      <c r="I101" s="1">
        <v>210</v>
      </c>
    </row>
    <row r="102" spans="1:9" x14ac:dyDescent="0.3">
      <c r="A102" t="s">
        <v>181</v>
      </c>
      <c r="B102" s="1" t="s">
        <v>182</v>
      </c>
      <c r="C102" s="1">
        <v>2008</v>
      </c>
      <c r="D102" s="1" t="s">
        <v>183</v>
      </c>
      <c r="E102" s="1" t="s">
        <v>278</v>
      </c>
      <c r="F102" s="1" t="s">
        <v>283</v>
      </c>
      <c r="H102" s="1">
        <v>1997</v>
      </c>
      <c r="I102" s="1">
        <v>11</v>
      </c>
    </row>
    <row r="103" spans="1:9" x14ac:dyDescent="0.3">
      <c r="A103" t="s">
        <v>181</v>
      </c>
      <c r="B103" s="1" t="s">
        <v>182</v>
      </c>
      <c r="C103" s="1">
        <v>2008</v>
      </c>
      <c r="D103" s="1" t="s">
        <v>183</v>
      </c>
      <c r="E103" s="1" t="s">
        <v>284</v>
      </c>
      <c r="F103" s="1" t="s">
        <v>284</v>
      </c>
      <c r="H103" s="1">
        <v>1997</v>
      </c>
      <c r="I103" s="1">
        <v>35434</v>
      </c>
    </row>
    <row r="104" spans="1:9" x14ac:dyDescent="0.3">
      <c r="A104" t="s">
        <v>181</v>
      </c>
      <c r="B104" s="1" t="s">
        <v>182</v>
      </c>
      <c r="C104" s="1">
        <v>2007</v>
      </c>
      <c r="D104" s="1" t="s">
        <v>183</v>
      </c>
      <c r="E104" s="1" t="s">
        <v>278</v>
      </c>
      <c r="F104" s="1" t="s">
        <v>279</v>
      </c>
      <c r="H104" s="1">
        <v>1996</v>
      </c>
      <c r="I104" s="1">
        <v>33164</v>
      </c>
    </row>
    <row r="105" spans="1:9" x14ac:dyDescent="0.3">
      <c r="A105" t="s">
        <v>181</v>
      </c>
      <c r="B105" s="1" t="s">
        <v>182</v>
      </c>
      <c r="C105" s="1">
        <v>2007</v>
      </c>
      <c r="D105" s="1" t="s">
        <v>183</v>
      </c>
      <c r="E105" s="1" t="s">
        <v>278</v>
      </c>
      <c r="F105" s="1" t="s">
        <v>280</v>
      </c>
      <c r="H105" s="1">
        <v>1996</v>
      </c>
      <c r="I105" s="1">
        <v>1931</v>
      </c>
    </row>
    <row r="106" spans="1:9" x14ac:dyDescent="0.3">
      <c r="A106" t="s">
        <v>181</v>
      </c>
      <c r="B106" s="1" t="s">
        <v>182</v>
      </c>
      <c r="C106" s="1">
        <v>2007</v>
      </c>
      <c r="D106" s="1" t="s">
        <v>183</v>
      </c>
      <c r="E106" s="1" t="s">
        <v>278</v>
      </c>
      <c r="F106" s="1" t="s">
        <v>281</v>
      </c>
      <c r="H106" s="1">
        <v>1996</v>
      </c>
      <c r="I106" s="1">
        <v>65</v>
      </c>
    </row>
    <row r="107" spans="1:9" x14ac:dyDescent="0.3">
      <c r="A107" t="s">
        <v>181</v>
      </c>
      <c r="B107" s="1" t="s">
        <v>182</v>
      </c>
      <c r="C107" s="1">
        <v>2007</v>
      </c>
      <c r="D107" s="1" t="s">
        <v>183</v>
      </c>
      <c r="E107" s="1" t="s">
        <v>278</v>
      </c>
      <c r="F107" s="1" t="s">
        <v>431</v>
      </c>
      <c r="H107" s="1">
        <v>1996</v>
      </c>
      <c r="I107" s="1">
        <v>192</v>
      </c>
    </row>
    <row r="108" spans="1:9" x14ac:dyDescent="0.3">
      <c r="A108" t="s">
        <v>181</v>
      </c>
      <c r="B108" s="1" t="s">
        <v>182</v>
      </c>
      <c r="C108" s="1">
        <v>2007</v>
      </c>
      <c r="D108" s="1" t="s">
        <v>183</v>
      </c>
      <c r="E108" s="1" t="s">
        <v>278</v>
      </c>
      <c r="F108" s="1" t="s">
        <v>283</v>
      </c>
      <c r="H108" s="1">
        <v>1996</v>
      </c>
      <c r="I108" s="1">
        <v>9</v>
      </c>
    </row>
    <row r="109" spans="1:9" x14ac:dyDescent="0.3">
      <c r="A109" t="s">
        <v>181</v>
      </c>
      <c r="B109" s="1" t="s">
        <v>182</v>
      </c>
      <c r="C109" s="1">
        <v>2007</v>
      </c>
      <c r="D109" s="1" t="s">
        <v>183</v>
      </c>
      <c r="E109" s="1" t="s">
        <v>284</v>
      </c>
      <c r="F109" s="1" t="s">
        <v>284</v>
      </c>
      <c r="H109" s="1">
        <v>1996</v>
      </c>
      <c r="I109" s="1">
        <v>35361</v>
      </c>
    </row>
    <row r="110" spans="1:9" x14ac:dyDescent="0.3">
      <c r="A110" t="s">
        <v>181</v>
      </c>
      <c r="B110" s="1" t="s">
        <v>182</v>
      </c>
      <c r="C110" s="1">
        <v>2006</v>
      </c>
      <c r="D110" s="1" t="s">
        <v>183</v>
      </c>
      <c r="E110" s="1" t="s">
        <v>278</v>
      </c>
      <c r="F110" s="1" t="s">
        <v>279</v>
      </c>
      <c r="H110" s="1">
        <v>1995</v>
      </c>
      <c r="I110" s="1">
        <v>32630</v>
      </c>
    </row>
    <row r="111" spans="1:9" x14ac:dyDescent="0.3">
      <c r="A111" t="s">
        <v>181</v>
      </c>
      <c r="B111" s="1" t="s">
        <v>182</v>
      </c>
      <c r="C111" s="1">
        <v>2006</v>
      </c>
      <c r="D111" s="1" t="s">
        <v>183</v>
      </c>
      <c r="E111" s="1" t="s">
        <v>278</v>
      </c>
      <c r="F111" s="1" t="s">
        <v>280</v>
      </c>
      <c r="H111" s="1">
        <v>1995</v>
      </c>
      <c r="I111" s="1">
        <v>1930</v>
      </c>
    </row>
    <row r="112" spans="1:9" x14ac:dyDescent="0.3">
      <c r="A112" t="s">
        <v>181</v>
      </c>
      <c r="B112" s="1" t="s">
        <v>182</v>
      </c>
      <c r="C112" s="1">
        <v>2006</v>
      </c>
      <c r="D112" s="1" t="s">
        <v>183</v>
      </c>
      <c r="E112" s="1" t="s">
        <v>278</v>
      </c>
      <c r="F112" s="1" t="s">
        <v>281</v>
      </c>
      <c r="H112" s="1">
        <v>1995</v>
      </c>
      <c r="I112" s="1">
        <v>65</v>
      </c>
    </row>
    <row r="113" spans="1:9" x14ac:dyDescent="0.3">
      <c r="A113" t="s">
        <v>181</v>
      </c>
      <c r="B113" s="1" t="s">
        <v>182</v>
      </c>
      <c r="C113" s="1">
        <v>2006</v>
      </c>
      <c r="D113" s="1" t="s">
        <v>183</v>
      </c>
      <c r="E113" s="1" t="s">
        <v>278</v>
      </c>
      <c r="F113" s="1" t="s">
        <v>431</v>
      </c>
      <c r="H113" s="1">
        <v>1995</v>
      </c>
      <c r="I113" s="1">
        <v>187</v>
      </c>
    </row>
    <row r="114" spans="1:9" x14ac:dyDescent="0.3">
      <c r="A114" t="s">
        <v>181</v>
      </c>
      <c r="B114" s="1" t="s">
        <v>182</v>
      </c>
      <c r="C114" s="1">
        <v>2006</v>
      </c>
      <c r="D114" s="1" t="s">
        <v>183</v>
      </c>
      <c r="E114" s="1" t="s">
        <v>278</v>
      </c>
      <c r="F114" s="1" t="s">
        <v>283</v>
      </c>
      <c r="H114" s="1">
        <v>1995</v>
      </c>
      <c r="I114" s="1">
        <v>9</v>
      </c>
    </row>
    <row r="115" spans="1:9" x14ac:dyDescent="0.3">
      <c r="A115" t="s">
        <v>181</v>
      </c>
      <c r="B115" s="1" t="s">
        <v>182</v>
      </c>
      <c r="C115" s="1">
        <v>2006</v>
      </c>
      <c r="D115" s="1" t="s">
        <v>183</v>
      </c>
      <c r="E115" s="1" t="s">
        <v>284</v>
      </c>
      <c r="F115" s="1" t="s">
        <v>284</v>
      </c>
      <c r="H115" s="1">
        <v>1995</v>
      </c>
      <c r="I115" s="1">
        <v>34821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8"/>
  <sheetViews>
    <sheetView topLeftCell="A5" workbookViewId="0">
      <selection activeCell="L28" sqref="L28"/>
    </sheetView>
  </sheetViews>
  <sheetFormatPr defaultRowHeight="14.4" x14ac:dyDescent="0.3"/>
  <cols>
    <col min="1" max="3" width="8.88671875" style="1"/>
    <col min="4" max="4" width="11.21875" style="1" bestFit="1" customWidth="1"/>
    <col min="5" max="16384" width="8.88671875" style="1"/>
  </cols>
  <sheetData>
    <row r="1" spans="1:13" x14ac:dyDescent="0.3">
      <c r="A1" s="2" t="s">
        <v>0</v>
      </c>
      <c r="B1" s="2" t="s">
        <v>27</v>
      </c>
      <c r="C1" s="2" t="s">
        <v>2</v>
      </c>
      <c r="D1" s="2" t="s">
        <v>24</v>
      </c>
      <c r="E1" s="2" t="s">
        <v>134</v>
      </c>
      <c r="F1" s="2" t="s">
        <v>137</v>
      </c>
      <c r="G1" s="2" t="s">
        <v>135</v>
      </c>
      <c r="H1" s="2" t="s">
        <v>110</v>
      </c>
      <c r="I1" s="2" t="s">
        <v>138</v>
      </c>
      <c r="J1" s="2" t="s">
        <v>176</v>
      </c>
      <c r="K1" s="4" t="s">
        <v>139</v>
      </c>
      <c r="L1" s="4" t="s">
        <v>177</v>
      </c>
      <c r="M1" s="4" t="s">
        <v>96</v>
      </c>
    </row>
    <row r="2" spans="1:13" x14ac:dyDescent="0.3">
      <c r="A2" t="s">
        <v>181</v>
      </c>
      <c r="B2" s="1" t="s">
        <v>182</v>
      </c>
      <c r="C2" s="1">
        <v>2014</v>
      </c>
      <c r="D2" s="1" t="s">
        <v>183</v>
      </c>
      <c r="E2" s="1" t="s">
        <v>285</v>
      </c>
      <c r="F2" s="1" t="s">
        <v>392</v>
      </c>
      <c r="G2" s="1" t="s">
        <v>286</v>
      </c>
      <c r="H2" s="1">
        <v>2013</v>
      </c>
      <c r="K2" s="1">
        <v>3905.9</v>
      </c>
      <c r="L2" s="20">
        <v>0.46</v>
      </c>
    </row>
    <row r="3" spans="1:13" x14ac:dyDescent="0.3">
      <c r="A3" t="s">
        <v>181</v>
      </c>
      <c r="B3" s="1" t="s">
        <v>182</v>
      </c>
      <c r="C3" s="1">
        <v>2014</v>
      </c>
      <c r="D3" s="1" t="s">
        <v>183</v>
      </c>
      <c r="E3" s="1" t="s">
        <v>285</v>
      </c>
      <c r="F3" s="1" t="s">
        <v>392</v>
      </c>
      <c r="G3" s="1" t="s">
        <v>281</v>
      </c>
      <c r="H3" s="1">
        <v>2013</v>
      </c>
      <c r="K3" s="1">
        <v>2559.3000000000002</v>
      </c>
    </row>
    <row r="4" spans="1:13" x14ac:dyDescent="0.3">
      <c r="A4" t="s">
        <v>181</v>
      </c>
      <c r="B4" s="1" t="s">
        <v>182</v>
      </c>
      <c r="C4" s="1">
        <v>2014</v>
      </c>
      <c r="D4" s="1" t="s">
        <v>183</v>
      </c>
      <c r="E4" s="1" t="s">
        <v>285</v>
      </c>
      <c r="F4" s="1" t="s">
        <v>392</v>
      </c>
      <c r="G4" s="1" t="s">
        <v>287</v>
      </c>
      <c r="H4" s="1">
        <v>2013</v>
      </c>
      <c r="K4" s="1">
        <v>2012.7</v>
      </c>
    </row>
    <row r="5" spans="1:13" x14ac:dyDescent="0.3">
      <c r="A5" t="s">
        <v>181</v>
      </c>
      <c r="B5" s="1" t="s">
        <v>182</v>
      </c>
      <c r="C5" s="1">
        <v>2014</v>
      </c>
      <c r="D5" s="1" t="s">
        <v>183</v>
      </c>
      <c r="E5" s="1" t="s">
        <v>285</v>
      </c>
      <c r="F5" s="1" t="s">
        <v>392</v>
      </c>
      <c r="G5" s="1" t="s">
        <v>282</v>
      </c>
      <c r="H5" s="1">
        <v>2013</v>
      </c>
      <c r="K5" s="1">
        <v>9.9</v>
      </c>
    </row>
    <row r="6" spans="1:13" x14ac:dyDescent="0.3">
      <c r="A6" t="s">
        <v>181</v>
      </c>
      <c r="B6" s="1" t="s">
        <v>182</v>
      </c>
      <c r="C6" s="1">
        <v>2014</v>
      </c>
      <c r="D6" s="1" t="s">
        <v>183</v>
      </c>
      <c r="E6" s="1" t="s">
        <v>285</v>
      </c>
      <c r="F6" s="1" t="s">
        <v>392</v>
      </c>
      <c r="G6" s="1" t="s">
        <v>286</v>
      </c>
      <c r="H6" s="1">
        <v>2012</v>
      </c>
      <c r="K6" s="1">
        <v>3967.6</v>
      </c>
      <c r="L6" s="20">
        <v>0.47</v>
      </c>
    </row>
    <row r="7" spans="1:13" x14ac:dyDescent="0.3">
      <c r="A7" t="s">
        <v>181</v>
      </c>
      <c r="B7" s="1" t="s">
        <v>182</v>
      </c>
      <c r="C7" s="1">
        <v>2014</v>
      </c>
      <c r="D7" s="1" t="s">
        <v>183</v>
      </c>
      <c r="E7" s="1" t="s">
        <v>285</v>
      </c>
      <c r="F7" s="1" t="s">
        <v>392</v>
      </c>
      <c r="G7" s="1" t="s">
        <v>281</v>
      </c>
      <c r="H7" s="1">
        <v>2012</v>
      </c>
      <c r="K7" s="1">
        <v>2506.5</v>
      </c>
    </row>
    <row r="8" spans="1:13" x14ac:dyDescent="0.3">
      <c r="A8" t="s">
        <v>181</v>
      </c>
      <c r="B8" s="1" t="s">
        <v>182</v>
      </c>
      <c r="C8" s="1">
        <v>2014</v>
      </c>
      <c r="D8" s="1" t="s">
        <v>183</v>
      </c>
      <c r="E8" s="1" t="s">
        <v>285</v>
      </c>
      <c r="F8" s="1" t="s">
        <v>392</v>
      </c>
      <c r="G8" s="1" t="s">
        <v>287</v>
      </c>
      <c r="H8" s="1">
        <v>2012</v>
      </c>
      <c r="K8" s="1">
        <v>2035.3</v>
      </c>
    </row>
    <row r="9" spans="1:13" x14ac:dyDescent="0.3">
      <c r="A9" t="s">
        <v>181</v>
      </c>
      <c r="B9" s="1" t="s">
        <v>182</v>
      </c>
      <c r="C9" s="1">
        <v>2014</v>
      </c>
      <c r="D9" s="1" t="s">
        <v>183</v>
      </c>
      <c r="E9" s="1" t="s">
        <v>285</v>
      </c>
      <c r="F9" s="1" t="s">
        <v>392</v>
      </c>
      <c r="G9" s="1" t="s">
        <v>282</v>
      </c>
      <c r="H9" s="1">
        <v>2012</v>
      </c>
      <c r="K9" s="1">
        <v>8</v>
      </c>
    </row>
    <row r="10" spans="1:13" x14ac:dyDescent="0.3">
      <c r="A10" t="s">
        <v>181</v>
      </c>
      <c r="B10" s="1" t="s">
        <v>182</v>
      </c>
      <c r="C10" s="1">
        <v>2014</v>
      </c>
      <c r="D10" s="1" t="s">
        <v>183</v>
      </c>
      <c r="E10" s="1" t="s">
        <v>345</v>
      </c>
      <c r="F10" s="1" t="s">
        <v>392</v>
      </c>
      <c r="G10" s="1" t="s">
        <v>388</v>
      </c>
      <c r="H10" s="1">
        <v>2014</v>
      </c>
      <c r="I10" s="1">
        <v>60</v>
      </c>
      <c r="J10" s="1" t="s">
        <v>386</v>
      </c>
      <c r="K10" s="1">
        <f>I10*365</f>
        <v>21900</v>
      </c>
    </row>
    <row r="11" spans="1:13" x14ac:dyDescent="0.3">
      <c r="A11" t="s">
        <v>181</v>
      </c>
      <c r="B11" s="1" t="s">
        <v>182</v>
      </c>
      <c r="C11" s="1">
        <v>2012</v>
      </c>
      <c r="D11" s="1" t="s">
        <v>183</v>
      </c>
      <c r="E11" s="1" t="s">
        <v>387</v>
      </c>
      <c r="F11" s="1" t="s">
        <v>392</v>
      </c>
      <c r="G11" s="1" t="s">
        <v>388</v>
      </c>
      <c r="H11" s="1">
        <v>2012</v>
      </c>
      <c r="I11" s="1">
        <v>60</v>
      </c>
      <c r="K11" s="1">
        <f>I11*365</f>
        <v>21900</v>
      </c>
    </row>
    <row r="12" spans="1:13" x14ac:dyDescent="0.3">
      <c r="A12" t="s">
        <v>181</v>
      </c>
      <c r="B12" s="1" t="s">
        <v>182</v>
      </c>
      <c r="C12" s="1">
        <v>2012</v>
      </c>
      <c r="D12" s="1" t="s">
        <v>183</v>
      </c>
      <c r="E12" s="1" t="s">
        <v>345</v>
      </c>
      <c r="F12" s="1" t="s">
        <v>392</v>
      </c>
      <c r="G12" s="1" t="s">
        <v>389</v>
      </c>
      <c r="H12" s="1">
        <v>2012</v>
      </c>
      <c r="I12" s="1">
        <v>54</v>
      </c>
      <c r="K12" s="1">
        <f>I12*365</f>
        <v>19710</v>
      </c>
      <c r="M12" s="1" t="s">
        <v>390</v>
      </c>
    </row>
    <row r="13" spans="1:13" x14ac:dyDescent="0.3">
      <c r="A13" t="s">
        <v>181</v>
      </c>
      <c r="B13" s="1" t="s">
        <v>182</v>
      </c>
      <c r="C13" s="1">
        <v>2012</v>
      </c>
      <c r="D13" s="1" t="s">
        <v>183</v>
      </c>
      <c r="E13" s="1" t="s">
        <v>391</v>
      </c>
      <c r="F13" s="1" t="s">
        <v>392</v>
      </c>
      <c r="G13" s="1" t="s">
        <v>284</v>
      </c>
      <c r="H13" s="1">
        <v>2001</v>
      </c>
      <c r="I13" s="1">
        <v>35.64</v>
      </c>
      <c r="K13" s="1">
        <f>I13*365</f>
        <v>13008.6</v>
      </c>
      <c r="L13" s="21">
        <f>K13/$K$12</f>
        <v>0.66</v>
      </c>
      <c r="M13" s="1" t="s">
        <v>393</v>
      </c>
    </row>
    <row r="14" spans="1:13" x14ac:dyDescent="0.3">
      <c r="A14" t="s">
        <v>181</v>
      </c>
      <c r="B14" s="1" t="s">
        <v>182</v>
      </c>
      <c r="C14" s="1">
        <v>2012</v>
      </c>
      <c r="D14" s="1" t="s">
        <v>183</v>
      </c>
      <c r="E14" s="1" t="s">
        <v>391</v>
      </c>
      <c r="F14" s="1" t="s">
        <v>392</v>
      </c>
      <c r="G14" s="1" t="s">
        <v>284</v>
      </c>
      <c r="H14" s="1">
        <v>2002</v>
      </c>
      <c r="I14" s="1">
        <v>33.979999999999997</v>
      </c>
      <c r="K14" s="1">
        <f t="shared" ref="K14:K28" si="0">I14*365</f>
        <v>12402.699999999999</v>
      </c>
      <c r="L14" s="21">
        <f t="shared" ref="L14:L28" si="1">K14/$K$12</f>
        <v>0.62925925925925918</v>
      </c>
    </row>
    <row r="15" spans="1:13" x14ac:dyDescent="0.3">
      <c r="A15" t="s">
        <v>181</v>
      </c>
      <c r="B15" s="1" t="s">
        <v>182</v>
      </c>
      <c r="C15" s="1">
        <v>2012</v>
      </c>
      <c r="D15" s="1" t="s">
        <v>183</v>
      </c>
      <c r="E15" s="1" t="s">
        <v>391</v>
      </c>
      <c r="F15" s="1" t="s">
        <v>392</v>
      </c>
      <c r="G15" s="1" t="s">
        <v>284</v>
      </c>
      <c r="H15" s="1">
        <v>2003</v>
      </c>
      <c r="I15" s="1">
        <v>33.71</v>
      </c>
      <c r="K15" s="1">
        <f t="shared" si="0"/>
        <v>12304.15</v>
      </c>
      <c r="L15" s="21">
        <f t="shared" si="1"/>
        <v>0.62425925925925929</v>
      </c>
    </row>
    <row r="16" spans="1:13" x14ac:dyDescent="0.3">
      <c r="A16" t="s">
        <v>181</v>
      </c>
      <c r="B16" s="1" t="s">
        <v>182</v>
      </c>
      <c r="C16" s="1">
        <v>2012</v>
      </c>
      <c r="D16" s="1" t="s">
        <v>183</v>
      </c>
      <c r="E16" s="1" t="s">
        <v>391</v>
      </c>
      <c r="F16" s="1" t="s">
        <v>392</v>
      </c>
      <c r="G16" s="1" t="s">
        <v>284</v>
      </c>
      <c r="H16" s="1">
        <v>2004</v>
      </c>
      <c r="I16" s="1">
        <v>33.71</v>
      </c>
      <c r="K16" s="1">
        <f t="shared" si="0"/>
        <v>12304.15</v>
      </c>
      <c r="L16" s="21">
        <f t="shared" si="1"/>
        <v>0.62425925925925929</v>
      </c>
    </row>
    <row r="17" spans="1:12" x14ac:dyDescent="0.3">
      <c r="A17" t="s">
        <v>181</v>
      </c>
      <c r="B17" s="1" t="s">
        <v>182</v>
      </c>
      <c r="C17" s="1">
        <v>2012</v>
      </c>
      <c r="D17" s="1" t="s">
        <v>183</v>
      </c>
      <c r="E17" s="1" t="s">
        <v>391</v>
      </c>
      <c r="F17" s="1" t="s">
        <v>392</v>
      </c>
      <c r="G17" s="1" t="s">
        <v>284</v>
      </c>
      <c r="H17" s="1">
        <v>2005</v>
      </c>
      <c r="I17" s="1">
        <v>34.200000000000003</v>
      </c>
      <c r="K17" s="1">
        <f t="shared" si="0"/>
        <v>12483.000000000002</v>
      </c>
      <c r="L17" s="21">
        <f t="shared" si="1"/>
        <v>0.63333333333333341</v>
      </c>
    </row>
    <row r="18" spans="1:12" x14ac:dyDescent="0.3">
      <c r="A18" t="s">
        <v>181</v>
      </c>
      <c r="B18" s="1" t="s">
        <v>182</v>
      </c>
      <c r="C18" s="1">
        <v>2012</v>
      </c>
      <c r="D18" s="1" t="s">
        <v>183</v>
      </c>
      <c r="E18" s="1" t="s">
        <v>391</v>
      </c>
      <c r="F18" s="1" t="s">
        <v>392</v>
      </c>
      <c r="G18" s="1" t="s">
        <v>284</v>
      </c>
      <c r="H18" s="1">
        <v>2006</v>
      </c>
      <c r="I18" s="1">
        <v>34.21</v>
      </c>
      <c r="K18" s="1">
        <f t="shared" si="0"/>
        <v>12486.65</v>
      </c>
      <c r="L18" s="21">
        <f t="shared" si="1"/>
        <v>0.63351851851851848</v>
      </c>
    </row>
    <row r="19" spans="1:12" x14ac:dyDescent="0.3">
      <c r="A19" t="s">
        <v>181</v>
      </c>
      <c r="B19" s="1" t="s">
        <v>182</v>
      </c>
      <c r="C19" s="1">
        <v>2012</v>
      </c>
      <c r="D19" s="1" t="s">
        <v>183</v>
      </c>
      <c r="E19" s="1" t="s">
        <v>391</v>
      </c>
      <c r="F19" s="1" t="s">
        <v>392</v>
      </c>
      <c r="G19" s="1" t="s">
        <v>284</v>
      </c>
      <c r="H19" s="1">
        <v>2007</v>
      </c>
      <c r="I19" s="1">
        <v>33.99</v>
      </c>
      <c r="K19" s="1">
        <f t="shared" si="0"/>
        <v>12406.35</v>
      </c>
      <c r="L19" s="21">
        <f t="shared" si="1"/>
        <v>0.62944444444444447</v>
      </c>
    </row>
    <row r="20" spans="1:12" x14ac:dyDescent="0.3">
      <c r="A20" t="s">
        <v>181</v>
      </c>
      <c r="B20" s="1" t="s">
        <v>182</v>
      </c>
      <c r="C20" s="1">
        <v>2012</v>
      </c>
      <c r="D20" s="1" t="s">
        <v>183</v>
      </c>
      <c r="E20" s="1" t="s">
        <v>391</v>
      </c>
      <c r="F20" s="1" t="s">
        <v>392</v>
      </c>
      <c r="G20" s="1" t="s">
        <v>284</v>
      </c>
      <c r="H20" s="1">
        <v>2008</v>
      </c>
      <c r="I20" s="1">
        <v>32.93</v>
      </c>
      <c r="K20" s="1">
        <f t="shared" si="0"/>
        <v>12019.45</v>
      </c>
      <c r="L20" s="21">
        <f t="shared" si="1"/>
        <v>0.60981481481481481</v>
      </c>
    </row>
    <row r="21" spans="1:12" x14ac:dyDescent="0.3">
      <c r="A21" t="s">
        <v>181</v>
      </c>
      <c r="B21" s="1" t="s">
        <v>182</v>
      </c>
      <c r="C21" s="1">
        <v>2012</v>
      </c>
      <c r="D21" s="1" t="s">
        <v>183</v>
      </c>
      <c r="E21" s="1" t="s">
        <v>391</v>
      </c>
      <c r="F21" s="1" t="s">
        <v>392</v>
      </c>
      <c r="G21" s="1" t="s">
        <v>284</v>
      </c>
      <c r="H21" s="1">
        <v>2009</v>
      </c>
      <c r="I21" s="1">
        <v>31.43</v>
      </c>
      <c r="K21" s="1">
        <f t="shared" si="0"/>
        <v>11471.95</v>
      </c>
      <c r="L21" s="21">
        <f t="shared" si="1"/>
        <v>0.58203703703703702</v>
      </c>
    </row>
    <row r="22" spans="1:12" x14ac:dyDescent="0.3">
      <c r="A22" t="s">
        <v>181</v>
      </c>
      <c r="B22" s="1" t="s">
        <v>182</v>
      </c>
      <c r="C22" s="1">
        <v>2012</v>
      </c>
      <c r="D22" s="1" t="s">
        <v>183</v>
      </c>
      <c r="E22" s="1" t="s">
        <v>391</v>
      </c>
      <c r="F22" s="1" t="s">
        <v>392</v>
      </c>
      <c r="G22" s="1" t="s">
        <v>284</v>
      </c>
      <c r="H22" s="1">
        <v>2010</v>
      </c>
      <c r="I22" s="1">
        <v>32.42</v>
      </c>
      <c r="K22" s="1">
        <f t="shared" si="0"/>
        <v>11833.300000000001</v>
      </c>
      <c r="L22" s="21">
        <f t="shared" si="1"/>
        <v>0.60037037037037044</v>
      </c>
    </row>
    <row r="23" spans="1:12" x14ac:dyDescent="0.3">
      <c r="A23" t="s">
        <v>181</v>
      </c>
      <c r="B23" s="1" t="s">
        <v>182</v>
      </c>
      <c r="C23" s="1">
        <v>2009</v>
      </c>
      <c r="D23" s="1" t="s">
        <v>183</v>
      </c>
      <c r="E23" s="1" t="s">
        <v>391</v>
      </c>
      <c r="F23" s="1" t="s">
        <v>392</v>
      </c>
      <c r="G23" s="1" t="s">
        <v>284</v>
      </c>
      <c r="H23" s="1">
        <v>2000</v>
      </c>
      <c r="I23" s="1">
        <v>33.700000000000003</v>
      </c>
      <c r="K23" s="1">
        <f t="shared" si="0"/>
        <v>12300.500000000002</v>
      </c>
      <c r="L23" s="21">
        <f t="shared" si="1"/>
        <v>0.62407407407407411</v>
      </c>
    </row>
    <row r="24" spans="1:12" x14ac:dyDescent="0.3">
      <c r="A24" t="s">
        <v>181</v>
      </c>
      <c r="B24" s="1" t="s">
        <v>182</v>
      </c>
      <c r="C24" s="1">
        <v>2009</v>
      </c>
      <c r="D24" s="1" t="s">
        <v>183</v>
      </c>
      <c r="E24" s="1" t="s">
        <v>391</v>
      </c>
      <c r="F24" s="1" t="s">
        <v>392</v>
      </c>
      <c r="G24" s="1" t="s">
        <v>284</v>
      </c>
      <c r="H24" s="1">
        <v>1999</v>
      </c>
      <c r="I24" s="1">
        <v>34.72</v>
      </c>
      <c r="K24" s="1">
        <f t="shared" si="0"/>
        <v>12672.8</v>
      </c>
      <c r="L24" s="21">
        <f t="shared" si="1"/>
        <v>0.64296296296296296</v>
      </c>
    </row>
    <row r="25" spans="1:12" x14ac:dyDescent="0.3">
      <c r="A25" t="s">
        <v>181</v>
      </c>
      <c r="B25" s="1" t="s">
        <v>182</v>
      </c>
      <c r="C25" s="1">
        <v>2009</v>
      </c>
      <c r="D25" s="1" t="s">
        <v>183</v>
      </c>
      <c r="E25" s="1" t="s">
        <v>345</v>
      </c>
      <c r="F25" s="1" t="s">
        <v>392</v>
      </c>
      <c r="G25" s="1" t="s">
        <v>389</v>
      </c>
      <c r="H25" s="1">
        <v>1996</v>
      </c>
      <c r="I25" s="1">
        <v>60</v>
      </c>
      <c r="K25" s="1">
        <f t="shared" si="0"/>
        <v>21900</v>
      </c>
      <c r="L25" s="21"/>
    </row>
    <row r="26" spans="1:12" x14ac:dyDescent="0.3">
      <c r="A26" t="s">
        <v>181</v>
      </c>
      <c r="B26" s="1" t="s">
        <v>182</v>
      </c>
      <c r="C26" s="1">
        <v>2008</v>
      </c>
      <c r="D26" s="1" t="s">
        <v>183</v>
      </c>
      <c r="E26" s="1" t="s">
        <v>391</v>
      </c>
      <c r="F26" s="1" t="s">
        <v>392</v>
      </c>
      <c r="G26" s="1" t="s">
        <v>284</v>
      </c>
      <c r="H26" s="1">
        <v>1998</v>
      </c>
      <c r="I26" s="1">
        <v>34.31</v>
      </c>
      <c r="K26" s="1">
        <f t="shared" si="0"/>
        <v>12523.150000000001</v>
      </c>
      <c r="L26" s="21">
        <f t="shared" si="1"/>
        <v>0.63537037037037047</v>
      </c>
    </row>
    <row r="27" spans="1:12" x14ac:dyDescent="0.3">
      <c r="A27" t="s">
        <v>181</v>
      </c>
      <c r="B27" s="1" t="s">
        <v>182</v>
      </c>
      <c r="C27" s="1">
        <v>2008</v>
      </c>
      <c r="D27" s="1" t="s">
        <v>183</v>
      </c>
      <c r="E27" s="1" t="s">
        <v>391</v>
      </c>
      <c r="F27" s="1" t="s">
        <v>392</v>
      </c>
      <c r="G27" s="1" t="s">
        <v>284</v>
      </c>
      <c r="H27" s="1">
        <v>1997</v>
      </c>
      <c r="I27" s="1">
        <v>34.409999999999997</v>
      </c>
      <c r="K27" s="1">
        <f t="shared" si="0"/>
        <v>12559.65</v>
      </c>
      <c r="L27" s="21">
        <f t="shared" si="1"/>
        <v>0.63722222222222225</v>
      </c>
    </row>
    <row r="28" spans="1:12" x14ac:dyDescent="0.3">
      <c r="A28" t="s">
        <v>181</v>
      </c>
      <c r="B28" s="1" t="s">
        <v>182</v>
      </c>
      <c r="C28" s="1">
        <v>2006</v>
      </c>
      <c r="D28" s="1" t="s">
        <v>183</v>
      </c>
      <c r="E28" s="1" t="s">
        <v>391</v>
      </c>
      <c r="F28" s="1" t="s">
        <v>392</v>
      </c>
      <c r="G28" s="1" t="s">
        <v>284</v>
      </c>
      <c r="H28" s="1">
        <v>1996</v>
      </c>
      <c r="I28" s="1">
        <v>32.200000000000003</v>
      </c>
      <c r="K28" s="1">
        <f t="shared" si="0"/>
        <v>11753.000000000002</v>
      </c>
      <c r="L28" s="21">
        <f t="shared" si="1"/>
        <v>0.59629629629629644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
  <sheetViews>
    <sheetView workbookViewId="0">
      <selection sqref="A1:H1"/>
    </sheetView>
  </sheetViews>
  <sheetFormatPr defaultRowHeight="14.4" x14ac:dyDescent="0.3"/>
  <cols>
    <col min="1" max="4" width="8.88671875" style="1"/>
    <col min="5" max="5" width="11.77734375" style="1" bestFit="1" customWidth="1"/>
    <col min="6" max="6" width="14.88671875" style="1" bestFit="1" customWidth="1"/>
    <col min="7" max="16384" width="8.88671875" style="1"/>
  </cols>
  <sheetData>
    <row r="1" spans="1:8" x14ac:dyDescent="0.3">
      <c r="A1" s="2" t="s">
        <v>0</v>
      </c>
      <c r="B1" s="2" t="s">
        <v>27</v>
      </c>
      <c r="C1" s="2" t="s">
        <v>2</v>
      </c>
      <c r="D1" s="2" t="s">
        <v>110</v>
      </c>
      <c r="E1" s="2" t="s">
        <v>140</v>
      </c>
      <c r="F1" s="2" t="s">
        <v>141</v>
      </c>
      <c r="G1" s="2" t="s">
        <v>142</v>
      </c>
      <c r="H1" s="2" t="s">
        <v>96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72"/>
  <sheetViews>
    <sheetView topLeftCell="A148" workbookViewId="0">
      <selection activeCell="L162" sqref="L162:L171"/>
    </sheetView>
  </sheetViews>
  <sheetFormatPr defaultRowHeight="14.4" x14ac:dyDescent="0.3"/>
  <cols>
    <col min="1" max="4" width="8.88671875" style="1"/>
    <col min="5" max="5" width="23.44140625" style="1" customWidth="1"/>
    <col min="6" max="8" width="8.88671875" style="1"/>
    <col min="9" max="9" width="10" style="1" bestFit="1" customWidth="1"/>
    <col min="10" max="16384" width="8.88671875" style="1"/>
  </cols>
  <sheetData>
    <row r="1" spans="1:13" x14ac:dyDescent="0.3">
      <c r="A1" s="2" t="s">
        <v>0</v>
      </c>
      <c r="B1" s="2" t="s">
        <v>27</v>
      </c>
      <c r="C1" s="2" t="s">
        <v>2</v>
      </c>
      <c r="D1" s="2" t="s">
        <v>24</v>
      </c>
      <c r="E1" s="2" t="s">
        <v>143</v>
      </c>
      <c r="F1" s="2" t="s">
        <v>109</v>
      </c>
      <c r="G1" s="2" t="s">
        <v>110</v>
      </c>
      <c r="H1" s="5" t="s">
        <v>144</v>
      </c>
      <c r="I1" s="4" t="s">
        <v>145</v>
      </c>
      <c r="J1" s="4" t="s">
        <v>31</v>
      </c>
      <c r="K1" s="2" t="s">
        <v>146</v>
      </c>
      <c r="L1" s="2" t="s">
        <v>147</v>
      </c>
      <c r="M1" s="4" t="s">
        <v>96</v>
      </c>
    </row>
    <row r="2" spans="1:13" x14ac:dyDescent="0.3">
      <c r="A2" t="s">
        <v>181</v>
      </c>
      <c r="B2" s="1" t="s">
        <v>182</v>
      </c>
      <c r="C2" s="1">
        <v>2014</v>
      </c>
      <c r="D2" s="1" t="s">
        <v>183</v>
      </c>
      <c r="E2" s="1" t="s">
        <v>288</v>
      </c>
      <c r="F2" s="1" t="s">
        <v>301</v>
      </c>
      <c r="G2" s="1">
        <v>2009</v>
      </c>
      <c r="I2" s="1">
        <v>2920884</v>
      </c>
      <c r="J2" s="1" t="s">
        <v>346</v>
      </c>
      <c r="L2" s="22">
        <f>I2/fiscal!$Z$14</f>
        <v>7.3315528908462116E-2</v>
      </c>
      <c r="M2" s="1" t="s">
        <v>289</v>
      </c>
    </row>
    <row r="3" spans="1:13" x14ac:dyDescent="0.3">
      <c r="A3" t="s">
        <v>181</v>
      </c>
      <c r="B3" s="1" t="s">
        <v>182</v>
      </c>
      <c r="C3" s="1">
        <v>2014</v>
      </c>
      <c r="D3" s="1" t="s">
        <v>183</v>
      </c>
      <c r="E3" s="1" t="s">
        <v>290</v>
      </c>
      <c r="F3" s="1" t="s">
        <v>301</v>
      </c>
      <c r="G3" s="1">
        <v>2009</v>
      </c>
      <c r="I3" s="1">
        <v>1273988</v>
      </c>
      <c r="J3" s="1" t="s">
        <v>346</v>
      </c>
      <c r="L3" s="22">
        <f>I3/fiscal!$Z$14</f>
        <v>3.1977683483162572E-2</v>
      </c>
    </row>
    <row r="4" spans="1:13" x14ac:dyDescent="0.3">
      <c r="A4" t="s">
        <v>181</v>
      </c>
      <c r="B4" s="1" t="s">
        <v>182</v>
      </c>
      <c r="C4" s="1">
        <v>2014</v>
      </c>
      <c r="D4" s="1" t="s">
        <v>183</v>
      </c>
      <c r="E4" s="1" t="s">
        <v>291</v>
      </c>
      <c r="F4" s="1" t="s">
        <v>299</v>
      </c>
      <c r="G4" s="1">
        <v>2009</v>
      </c>
      <c r="I4" s="1">
        <v>772036</v>
      </c>
      <c r="J4" s="1" t="s">
        <v>346</v>
      </c>
      <c r="L4" s="22">
        <f>I4/fiscal!$Z$14</f>
        <v>1.9378457917662413E-2</v>
      </c>
    </row>
    <row r="5" spans="1:13" x14ac:dyDescent="0.3">
      <c r="A5" t="s">
        <v>181</v>
      </c>
      <c r="B5" s="1" t="s">
        <v>182</v>
      </c>
      <c r="C5" s="1">
        <v>2014</v>
      </c>
      <c r="D5" s="1" t="s">
        <v>183</v>
      </c>
      <c r="E5" s="1" t="s">
        <v>292</v>
      </c>
      <c r="F5" s="1" t="s">
        <v>300</v>
      </c>
      <c r="G5" s="1">
        <v>2009</v>
      </c>
      <c r="I5" s="1">
        <v>627142</v>
      </c>
      <c r="J5" s="1" t="s">
        <v>346</v>
      </c>
      <c r="L5" s="22">
        <f>I5/fiscal!$Z$14</f>
        <v>1.574155202011129E-2</v>
      </c>
    </row>
    <row r="6" spans="1:13" x14ac:dyDescent="0.3">
      <c r="A6" t="s">
        <v>181</v>
      </c>
      <c r="B6" s="1" t="s">
        <v>182</v>
      </c>
      <c r="C6" s="1">
        <v>2014</v>
      </c>
      <c r="D6" s="1" t="s">
        <v>183</v>
      </c>
      <c r="E6" s="1" t="s">
        <v>293</v>
      </c>
      <c r="F6" s="1" t="s">
        <v>301</v>
      </c>
      <c r="G6" s="1">
        <v>2009</v>
      </c>
      <c r="I6" s="1">
        <v>1773531</v>
      </c>
      <c r="J6" s="1" t="s">
        <v>346</v>
      </c>
      <c r="L6" s="22">
        <f>I6/fiscal!$Z$14</f>
        <v>4.4516442043077961E-2</v>
      </c>
    </row>
    <row r="7" spans="1:13" x14ac:dyDescent="0.3">
      <c r="A7" t="s">
        <v>181</v>
      </c>
      <c r="B7" s="1" t="s">
        <v>182</v>
      </c>
      <c r="C7" s="1">
        <v>2014</v>
      </c>
      <c r="D7" s="1" t="s">
        <v>183</v>
      </c>
      <c r="E7" s="1" t="s">
        <v>294</v>
      </c>
      <c r="F7" s="1" t="s">
        <v>300</v>
      </c>
      <c r="G7" s="1">
        <v>2009</v>
      </c>
      <c r="I7" s="1">
        <v>273879</v>
      </c>
      <c r="J7" s="1" t="s">
        <v>346</v>
      </c>
      <c r="L7" s="22">
        <f>I7/fiscal!$Z$14</f>
        <v>6.8744885938368987E-3</v>
      </c>
    </row>
    <row r="8" spans="1:13" x14ac:dyDescent="0.3">
      <c r="A8" t="s">
        <v>181</v>
      </c>
      <c r="B8" s="1" t="s">
        <v>182</v>
      </c>
      <c r="C8" s="1">
        <v>2014</v>
      </c>
      <c r="D8" s="1" t="s">
        <v>183</v>
      </c>
      <c r="E8" s="1" t="s">
        <v>295</v>
      </c>
      <c r="F8" s="1" t="s">
        <v>302</v>
      </c>
      <c r="G8" s="1">
        <v>2009</v>
      </c>
      <c r="I8" s="1">
        <v>214848</v>
      </c>
      <c r="J8" s="1" t="s">
        <v>346</v>
      </c>
      <c r="L8" s="22">
        <f>I8/fiscal!$Z$14</f>
        <v>5.3927834021910044E-3</v>
      </c>
    </row>
    <row r="9" spans="1:13" x14ac:dyDescent="0.3">
      <c r="A9" t="s">
        <v>181</v>
      </c>
      <c r="B9" s="1" t="s">
        <v>182</v>
      </c>
      <c r="C9" s="1">
        <v>2014</v>
      </c>
      <c r="D9" s="1" t="s">
        <v>183</v>
      </c>
      <c r="E9" s="1" t="s">
        <v>296</v>
      </c>
      <c r="F9" s="1" t="s">
        <v>301</v>
      </c>
      <c r="G9" s="1">
        <v>2009</v>
      </c>
      <c r="I9" s="1">
        <v>273259</v>
      </c>
      <c r="J9" s="1" t="s">
        <v>346</v>
      </c>
      <c r="L9" s="22">
        <f>I9/fiscal!$Z$14</f>
        <v>6.8589263092945314E-3</v>
      </c>
    </row>
    <row r="10" spans="1:13" x14ac:dyDescent="0.3">
      <c r="A10" t="s">
        <v>181</v>
      </c>
      <c r="B10" s="1" t="s">
        <v>182</v>
      </c>
      <c r="C10" s="1">
        <v>2014</v>
      </c>
      <c r="D10" s="1" t="s">
        <v>183</v>
      </c>
      <c r="E10" s="1" t="s">
        <v>297</v>
      </c>
      <c r="F10" s="1" t="s">
        <v>303</v>
      </c>
      <c r="G10" s="1">
        <v>2009</v>
      </c>
      <c r="I10" s="1">
        <v>182977</v>
      </c>
      <c r="J10" s="1" t="s">
        <v>346</v>
      </c>
      <c r="L10" s="22">
        <f>I10/fiscal!$Z$14</f>
        <v>4.5928066753365328E-3</v>
      </c>
    </row>
    <row r="11" spans="1:13" x14ac:dyDescent="0.3">
      <c r="A11" t="s">
        <v>181</v>
      </c>
      <c r="B11" s="1" t="s">
        <v>182</v>
      </c>
      <c r="C11" s="1">
        <v>2014</v>
      </c>
      <c r="D11" s="1" t="s">
        <v>183</v>
      </c>
      <c r="E11" s="1" t="s">
        <v>298</v>
      </c>
      <c r="F11" s="1" t="s">
        <v>302</v>
      </c>
      <c r="G11" s="1">
        <v>2009</v>
      </c>
      <c r="I11" s="1">
        <v>181982</v>
      </c>
      <c r="J11" s="1" t="s">
        <v>346</v>
      </c>
      <c r="L11" s="22">
        <f>I11/fiscal!$Z$14</f>
        <v>4.5678317186919276E-3</v>
      </c>
    </row>
    <row r="12" spans="1:13" x14ac:dyDescent="0.3">
      <c r="A12" t="s">
        <v>181</v>
      </c>
      <c r="B12" s="1" t="s">
        <v>182</v>
      </c>
      <c r="C12" s="1">
        <v>2014</v>
      </c>
      <c r="D12" s="1" t="s">
        <v>183</v>
      </c>
      <c r="E12" s="1" t="s">
        <v>288</v>
      </c>
      <c r="F12" s="1" t="s">
        <v>301</v>
      </c>
      <c r="G12" s="1">
        <v>2010</v>
      </c>
      <c r="I12" s="1">
        <v>3272603</v>
      </c>
      <c r="J12" s="1" t="s">
        <v>346</v>
      </c>
      <c r="L12" s="29">
        <f>I12/fiscal!$AA$14</f>
        <v>7.5519956128959426E-2</v>
      </c>
    </row>
    <row r="13" spans="1:13" x14ac:dyDescent="0.3">
      <c r="A13" t="s">
        <v>181</v>
      </c>
      <c r="B13" s="1" t="s">
        <v>182</v>
      </c>
      <c r="C13" s="1">
        <v>2014</v>
      </c>
      <c r="D13" s="1" t="s">
        <v>183</v>
      </c>
      <c r="E13" s="1" t="s">
        <v>290</v>
      </c>
      <c r="F13" s="1" t="s">
        <v>301</v>
      </c>
      <c r="G13" s="1">
        <v>2010</v>
      </c>
      <c r="I13" s="1">
        <v>1390861</v>
      </c>
      <c r="J13" s="1" t="s">
        <v>346</v>
      </c>
      <c r="L13" s="29">
        <f>I13/fiscal!$AA$14</f>
        <v>3.2096090390884763E-2</v>
      </c>
    </row>
    <row r="14" spans="1:13" x14ac:dyDescent="0.3">
      <c r="A14" t="s">
        <v>181</v>
      </c>
      <c r="B14" s="1" t="s">
        <v>182</v>
      </c>
      <c r="C14" s="1">
        <v>2014</v>
      </c>
      <c r="D14" s="1" t="s">
        <v>183</v>
      </c>
      <c r="E14" s="1" t="s">
        <v>291</v>
      </c>
      <c r="F14" s="1" t="s">
        <v>299</v>
      </c>
      <c r="G14" s="1">
        <v>2010</v>
      </c>
      <c r="I14" s="1">
        <v>894061</v>
      </c>
      <c r="J14" s="1" t="s">
        <v>346</v>
      </c>
      <c r="L14" s="29">
        <f>I14/fiscal!$AA$14</f>
        <v>2.0631725723105915E-2</v>
      </c>
    </row>
    <row r="15" spans="1:13" x14ac:dyDescent="0.3">
      <c r="A15" t="s">
        <v>181</v>
      </c>
      <c r="B15" s="1" t="s">
        <v>182</v>
      </c>
      <c r="C15" s="1">
        <v>2014</v>
      </c>
      <c r="D15" s="1" t="s">
        <v>183</v>
      </c>
      <c r="E15" s="1" t="s">
        <v>292</v>
      </c>
      <c r="F15" s="1" t="s">
        <v>300</v>
      </c>
      <c r="G15" s="1">
        <v>2010</v>
      </c>
      <c r="I15" s="1">
        <v>688507</v>
      </c>
      <c r="J15" s="1" t="s">
        <v>346</v>
      </c>
      <c r="L15" s="29">
        <f>I15/fiscal!$AA$14</f>
        <v>1.5888275612557182E-2</v>
      </c>
    </row>
    <row r="16" spans="1:13" x14ac:dyDescent="0.3">
      <c r="A16" t="s">
        <v>181</v>
      </c>
      <c r="B16" s="1" t="s">
        <v>182</v>
      </c>
      <c r="C16" s="1">
        <v>2014</v>
      </c>
      <c r="D16" s="1" t="s">
        <v>183</v>
      </c>
      <c r="E16" s="1" t="s">
        <v>293</v>
      </c>
      <c r="F16" s="1" t="s">
        <v>301</v>
      </c>
      <c r="G16" s="1">
        <v>2010</v>
      </c>
      <c r="I16" s="1">
        <v>1878691</v>
      </c>
      <c r="J16" s="1" t="s">
        <v>346</v>
      </c>
      <c r="L16" s="29">
        <f>I16/fiscal!$AA$14</f>
        <v>4.3353459585495371E-2</v>
      </c>
    </row>
    <row r="17" spans="1:12" x14ac:dyDescent="0.3">
      <c r="A17" t="s">
        <v>181</v>
      </c>
      <c r="B17" s="1" t="s">
        <v>182</v>
      </c>
      <c r="C17" s="1">
        <v>2014</v>
      </c>
      <c r="D17" s="1" t="s">
        <v>183</v>
      </c>
      <c r="E17" s="1" t="s">
        <v>294</v>
      </c>
      <c r="F17" s="1" t="s">
        <v>300</v>
      </c>
      <c r="G17" s="1">
        <v>2010</v>
      </c>
      <c r="I17" s="1">
        <v>314961</v>
      </c>
      <c r="J17" s="1" t="s">
        <v>346</v>
      </c>
      <c r="L17" s="29">
        <f>I17/fiscal!$AA$14</f>
        <v>7.2681718199039697E-3</v>
      </c>
    </row>
    <row r="18" spans="1:12" x14ac:dyDescent="0.3">
      <c r="A18" t="s">
        <v>181</v>
      </c>
      <c r="B18" s="1" t="s">
        <v>182</v>
      </c>
      <c r="C18" s="1">
        <v>2014</v>
      </c>
      <c r="D18" s="1" t="s">
        <v>183</v>
      </c>
      <c r="E18" s="1" t="s">
        <v>295</v>
      </c>
      <c r="F18" s="1" t="s">
        <v>302</v>
      </c>
      <c r="G18" s="1">
        <v>2010</v>
      </c>
      <c r="I18" s="1">
        <v>228937</v>
      </c>
      <c r="J18" s="1" t="s">
        <v>346</v>
      </c>
      <c r="L18" s="29">
        <f>I18/fiscal!$AA$14</f>
        <v>5.2830460023093493E-3</v>
      </c>
    </row>
    <row r="19" spans="1:12" x14ac:dyDescent="0.3">
      <c r="A19" t="s">
        <v>181</v>
      </c>
      <c r="B19" s="1" t="s">
        <v>182</v>
      </c>
      <c r="C19" s="1">
        <v>2014</v>
      </c>
      <c r="D19" s="1" t="s">
        <v>183</v>
      </c>
      <c r="E19" s="1" t="s">
        <v>296</v>
      </c>
      <c r="F19" s="1" t="s">
        <v>301</v>
      </c>
      <c r="G19" s="1">
        <v>2010</v>
      </c>
      <c r="I19" s="1">
        <v>286305</v>
      </c>
      <c r="J19" s="1" t="s">
        <v>346</v>
      </c>
      <c r="L19" s="29">
        <f>I19/fiscal!$AA$14</f>
        <v>6.6068939738494793E-3</v>
      </c>
    </row>
    <row r="20" spans="1:12" x14ac:dyDescent="0.3">
      <c r="A20" t="s">
        <v>181</v>
      </c>
      <c r="B20" s="1" t="s">
        <v>182</v>
      </c>
      <c r="C20" s="1">
        <v>2014</v>
      </c>
      <c r="D20" s="1" t="s">
        <v>183</v>
      </c>
      <c r="E20" s="1" t="s">
        <v>297</v>
      </c>
      <c r="F20" s="1" t="s">
        <v>303</v>
      </c>
      <c r="G20" s="1">
        <v>2010</v>
      </c>
      <c r="I20" s="1">
        <v>189081</v>
      </c>
      <c r="J20" s="1" t="s">
        <v>346</v>
      </c>
      <c r="L20" s="29">
        <f>I20/fiscal!$AA$14</f>
        <v>4.3633122700247407E-3</v>
      </c>
    </row>
    <row r="21" spans="1:12" x14ac:dyDescent="0.3">
      <c r="A21" t="s">
        <v>181</v>
      </c>
      <c r="B21" s="1" t="s">
        <v>182</v>
      </c>
      <c r="C21" s="1">
        <v>2014</v>
      </c>
      <c r="D21" s="1" t="s">
        <v>183</v>
      </c>
      <c r="E21" s="1" t="s">
        <v>298</v>
      </c>
      <c r="F21" s="1" t="s">
        <v>302</v>
      </c>
      <c r="G21" s="1">
        <v>2010</v>
      </c>
      <c r="I21" s="1">
        <v>203314</v>
      </c>
      <c r="J21" s="1" t="s">
        <v>346</v>
      </c>
      <c r="L21" s="29">
        <f>I21/fiscal!$AA$14</f>
        <v>4.6917589333027128E-3</v>
      </c>
    </row>
    <row r="22" spans="1:12" x14ac:dyDescent="0.3">
      <c r="A22" t="s">
        <v>181</v>
      </c>
      <c r="B22" s="1" t="s">
        <v>182</v>
      </c>
      <c r="C22" s="1">
        <v>2014</v>
      </c>
      <c r="D22" s="1" t="s">
        <v>183</v>
      </c>
      <c r="E22" s="1" t="s">
        <v>288</v>
      </c>
      <c r="F22" s="1" t="s">
        <v>301</v>
      </c>
      <c r="G22" s="1">
        <v>2011</v>
      </c>
      <c r="I22" s="1">
        <v>2989268</v>
      </c>
      <c r="J22" s="1" t="s">
        <v>346</v>
      </c>
      <c r="L22" s="29">
        <f>I22/fiscal!$AB$14</f>
        <v>6.8126834091868677E-2</v>
      </c>
    </row>
    <row r="23" spans="1:12" x14ac:dyDescent="0.3">
      <c r="A23" t="s">
        <v>181</v>
      </c>
      <c r="B23" s="1" t="s">
        <v>182</v>
      </c>
      <c r="C23" s="1">
        <v>2014</v>
      </c>
      <c r="D23" s="1" t="s">
        <v>183</v>
      </c>
      <c r="E23" s="1" t="s">
        <v>290</v>
      </c>
      <c r="F23" s="1" t="s">
        <v>301</v>
      </c>
      <c r="G23" s="1">
        <v>2011</v>
      </c>
      <c r="I23" s="1">
        <v>1392694</v>
      </c>
      <c r="J23" s="1" t="s">
        <v>346</v>
      </c>
      <c r="L23" s="29">
        <f>I23/fiscal!$AB$14</f>
        <v>3.1740156144829085E-2</v>
      </c>
    </row>
    <row r="24" spans="1:12" x14ac:dyDescent="0.3">
      <c r="A24" t="s">
        <v>181</v>
      </c>
      <c r="B24" s="1" t="s">
        <v>182</v>
      </c>
      <c r="C24" s="1">
        <v>2014</v>
      </c>
      <c r="D24" s="1" t="s">
        <v>183</v>
      </c>
      <c r="E24" s="1" t="s">
        <v>291</v>
      </c>
      <c r="F24" s="1" t="s">
        <v>299</v>
      </c>
      <c r="G24" s="1">
        <v>2011</v>
      </c>
      <c r="I24" s="1">
        <v>905362</v>
      </c>
      <c r="J24" s="1" t="s">
        <v>346</v>
      </c>
      <c r="L24" s="29">
        <f>I24/fiscal!$AB$14</f>
        <v>2.0633628957685429E-2</v>
      </c>
    </row>
    <row r="25" spans="1:12" x14ac:dyDescent="0.3">
      <c r="A25" t="s">
        <v>181</v>
      </c>
      <c r="B25" s="1" t="s">
        <v>182</v>
      </c>
      <c r="C25" s="1">
        <v>2014</v>
      </c>
      <c r="D25" s="1" t="s">
        <v>183</v>
      </c>
      <c r="E25" s="1" t="s">
        <v>292</v>
      </c>
      <c r="F25" s="1" t="s">
        <v>300</v>
      </c>
      <c r="G25" s="1">
        <v>2011</v>
      </c>
      <c r="I25" s="1">
        <v>933730</v>
      </c>
      <c r="J25" s="1" t="s">
        <v>346</v>
      </c>
      <c r="L25" s="29">
        <f>I25/fiscal!$AB$14</f>
        <v>2.1280149118981816E-2</v>
      </c>
    </row>
    <row r="26" spans="1:12" x14ac:dyDescent="0.3">
      <c r="A26" t="s">
        <v>181</v>
      </c>
      <c r="B26" s="1" t="s">
        <v>182</v>
      </c>
      <c r="C26" s="1">
        <v>2014</v>
      </c>
      <c r="D26" s="1" t="s">
        <v>183</v>
      </c>
      <c r="E26" s="1" t="s">
        <v>293</v>
      </c>
      <c r="F26" s="1" t="s">
        <v>301</v>
      </c>
      <c r="G26" s="1">
        <v>2011</v>
      </c>
      <c r="I26" s="1">
        <v>1532504</v>
      </c>
      <c r="J26" s="1" t="s">
        <v>346</v>
      </c>
      <c r="L26" s="29">
        <f>I26/fiscal!$AB$14</f>
        <v>3.4926492289458523E-2</v>
      </c>
    </row>
    <row r="27" spans="1:12" x14ac:dyDescent="0.3">
      <c r="A27" t="s">
        <v>181</v>
      </c>
      <c r="B27" s="1" t="s">
        <v>182</v>
      </c>
      <c r="C27" s="1">
        <v>2014</v>
      </c>
      <c r="D27" s="1" t="s">
        <v>183</v>
      </c>
      <c r="E27" s="1" t="s">
        <v>294</v>
      </c>
      <c r="F27" s="1" t="s">
        <v>300</v>
      </c>
      <c r="G27" s="1">
        <v>2011</v>
      </c>
      <c r="I27" s="1">
        <v>329727</v>
      </c>
      <c r="J27" s="1" t="s">
        <v>346</v>
      </c>
      <c r="L27" s="29">
        <f>I27/fiscal!$AB$14</f>
        <v>7.5146345609057412E-3</v>
      </c>
    </row>
    <row r="28" spans="1:12" x14ac:dyDescent="0.3">
      <c r="A28" t="s">
        <v>181</v>
      </c>
      <c r="B28" s="1" t="s">
        <v>182</v>
      </c>
      <c r="C28" s="1">
        <v>2014</v>
      </c>
      <c r="D28" s="1" t="s">
        <v>183</v>
      </c>
      <c r="E28" s="1" t="s">
        <v>295</v>
      </c>
      <c r="F28" s="1" t="s">
        <v>302</v>
      </c>
      <c r="G28" s="1">
        <v>2011</v>
      </c>
      <c r="I28" s="1">
        <v>237405</v>
      </c>
      <c r="J28" s="1" t="s">
        <v>346</v>
      </c>
      <c r="L28" s="29">
        <f>I28/fiscal!$AB$14</f>
        <v>5.410572436991291E-3</v>
      </c>
    </row>
    <row r="29" spans="1:12" x14ac:dyDescent="0.3">
      <c r="A29" t="s">
        <v>181</v>
      </c>
      <c r="B29" s="1" t="s">
        <v>182</v>
      </c>
      <c r="C29" s="1">
        <v>2014</v>
      </c>
      <c r="D29" s="1" t="s">
        <v>183</v>
      </c>
      <c r="E29" s="1" t="s">
        <v>296</v>
      </c>
      <c r="F29" s="1" t="s">
        <v>301</v>
      </c>
      <c r="G29" s="1">
        <v>2011</v>
      </c>
      <c r="I29" s="1">
        <v>293726</v>
      </c>
      <c r="J29" s="1" t="s">
        <v>346</v>
      </c>
      <c r="L29" s="29">
        <f>I29/fiscal!$AB$14</f>
        <v>6.6941547129491961E-3</v>
      </c>
    </row>
    <row r="30" spans="1:12" x14ac:dyDescent="0.3">
      <c r="A30" t="s">
        <v>181</v>
      </c>
      <c r="B30" s="1" t="s">
        <v>182</v>
      </c>
      <c r="C30" s="1">
        <v>2014</v>
      </c>
      <c r="D30" s="1" t="s">
        <v>183</v>
      </c>
      <c r="E30" s="1" t="s">
        <v>297</v>
      </c>
      <c r="F30" s="1" t="s">
        <v>303</v>
      </c>
      <c r="G30" s="1">
        <v>2011</v>
      </c>
      <c r="I30" s="1">
        <v>196296</v>
      </c>
      <c r="J30" s="1" t="s">
        <v>346</v>
      </c>
      <c r="L30" s="29">
        <f>I30/fiscal!$AB$14</f>
        <v>4.4736788487674756E-3</v>
      </c>
    </row>
    <row r="31" spans="1:12" x14ac:dyDescent="0.3">
      <c r="A31" t="s">
        <v>181</v>
      </c>
      <c r="B31" s="1" t="s">
        <v>182</v>
      </c>
      <c r="C31" s="1">
        <v>2014</v>
      </c>
      <c r="D31" s="1" t="s">
        <v>183</v>
      </c>
      <c r="E31" s="1" t="s">
        <v>298</v>
      </c>
      <c r="F31" s="1" t="s">
        <v>302</v>
      </c>
      <c r="G31" s="1">
        <v>2011</v>
      </c>
      <c r="I31" s="1">
        <v>192052</v>
      </c>
      <c r="J31" s="1" t="s">
        <v>346</v>
      </c>
      <c r="L31" s="29">
        <f>I31/fiscal!$AB$14</f>
        <v>4.3769560778797898E-3</v>
      </c>
    </row>
    <row r="32" spans="1:12" x14ac:dyDescent="0.3">
      <c r="A32" t="s">
        <v>181</v>
      </c>
      <c r="B32" s="1" t="s">
        <v>182</v>
      </c>
      <c r="C32" s="1">
        <v>2014</v>
      </c>
      <c r="D32" s="1" t="s">
        <v>183</v>
      </c>
      <c r="E32" s="1" t="s">
        <v>288</v>
      </c>
      <c r="F32" s="1" t="s">
        <v>301</v>
      </c>
      <c r="G32" s="1">
        <v>2012</v>
      </c>
      <c r="I32" s="1">
        <v>1333871</v>
      </c>
      <c r="J32" s="1" t="s">
        <v>346</v>
      </c>
      <c r="L32" s="29">
        <f>I32/fiscal!$AC$14</f>
        <v>3.1695882292445084E-2</v>
      </c>
    </row>
    <row r="33" spans="1:12" x14ac:dyDescent="0.3">
      <c r="A33" t="s">
        <v>181</v>
      </c>
      <c r="B33" s="1" t="s">
        <v>182</v>
      </c>
      <c r="C33" s="1">
        <v>2014</v>
      </c>
      <c r="D33" s="1" t="s">
        <v>183</v>
      </c>
      <c r="E33" s="1" t="s">
        <v>290</v>
      </c>
      <c r="F33" s="1" t="s">
        <v>301</v>
      </c>
      <c r="G33" s="1">
        <v>2012</v>
      </c>
      <c r="I33" s="1">
        <v>1427374</v>
      </c>
      <c r="J33" s="1" t="s">
        <v>346</v>
      </c>
      <c r="L33" s="29">
        <f>I33/fiscal!$AC$14</f>
        <v>3.3917731393288034E-2</v>
      </c>
    </row>
    <row r="34" spans="1:12" x14ac:dyDescent="0.3">
      <c r="A34" t="s">
        <v>181</v>
      </c>
      <c r="B34" s="1" t="s">
        <v>182</v>
      </c>
      <c r="C34" s="1">
        <v>2014</v>
      </c>
      <c r="D34" s="1" t="s">
        <v>183</v>
      </c>
      <c r="E34" s="1" t="s">
        <v>291</v>
      </c>
      <c r="F34" s="1" t="s">
        <v>299</v>
      </c>
      <c r="G34" s="1">
        <v>2012</v>
      </c>
      <c r="I34" s="1">
        <v>913429</v>
      </c>
      <c r="J34" s="1" t="s">
        <v>346</v>
      </c>
      <c r="L34" s="29">
        <f>I34/fiscal!$AC$14</f>
        <v>2.1705200927605306E-2</v>
      </c>
    </row>
    <row r="35" spans="1:12" x14ac:dyDescent="0.3">
      <c r="A35" t="s">
        <v>181</v>
      </c>
      <c r="B35" s="1" t="s">
        <v>182</v>
      </c>
      <c r="C35" s="1">
        <v>2014</v>
      </c>
      <c r="D35" s="1" t="s">
        <v>183</v>
      </c>
      <c r="E35" s="1" t="s">
        <v>292</v>
      </c>
      <c r="F35" s="1" t="s">
        <v>300</v>
      </c>
      <c r="G35" s="1">
        <v>2012</v>
      </c>
      <c r="I35" s="1">
        <v>830645</v>
      </c>
      <c r="J35" s="1" t="s">
        <v>346</v>
      </c>
      <c r="L35" s="29">
        <f>I35/fiscal!$AC$14</f>
        <v>1.9738060237315336E-2</v>
      </c>
    </row>
    <row r="36" spans="1:12" x14ac:dyDescent="0.3">
      <c r="A36" t="s">
        <v>181</v>
      </c>
      <c r="B36" s="1" t="s">
        <v>182</v>
      </c>
      <c r="C36" s="1">
        <v>2014</v>
      </c>
      <c r="D36" s="1" t="s">
        <v>183</v>
      </c>
      <c r="E36" s="1" t="s">
        <v>293</v>
      </c>
      <c r="F36" s="1" t="s">
        <v>301</v>
      </c>
      <c r="G36" s="1">
        <v>2012</v>
      </c>
      <c r="I36" s="1">
        <v>826240</v>
      </c>
      <c r="J36" s="1" t="s">
        <v>346</v>
      </c>
      <c r="L36" s="29">
        <f>I36/fiscal!$AC$14</f>
        <v>1.9633387175603804E-2</v>
      </c>
    </row>
    <row r="37" spans="1:12" x14ac:dyDescent="0.3">
      <c r="A37" t="s">
        <v>181</v>
      </c>
      <c r="B37" s="1" t="s">
        <v>182</v>
      </c>
      <c r="C37" s="1">
        <v>2014</v>
      </c>
      <c r="D37" s="1" t="s">
        <v>183</v>
      </c>
      <c r="E37" s="1" t="s">
        <v>294</v>
      </c>
      <c r="F37" s="1" t="s">
        <v>300</v>
      </c>
      <c r="G37" s="1">
        <v>2012</v>
      </c>
      <c r="I37" s="1">
        <v>323745</v>
      </c>
      <c r="J37" s="1" t="s">
        <v>346</v>
      </c>
      <c r="L37" s="29">
        <f>I37/fiscal!$AC$14</f>
        <v>7.6929353833823759E-3</v>
      </c>
    </row>
    <row r="38" spans="1:12" x14ac:dyDescent="0.3">
      <c r="A38" t="s">
        <v>181</v>
      </c>
      <c r="B38" s="1" t="s">
        <v>182</v>
      </c>
      <c r="C38" s="1">
        <v>2014</v>
      </c>
      <c r="D38" s="1" t="s">
        <v>183</v>
      </c>
      <c r="E38" s="1" t="s">
        <v>295</v>
      </c>
      <c r="F38" s="1" t="s">
        <v>302</v>
      </c>
      <c r="G38" s="1">
        <v>2012</v>
      </c>
      <c r="I38" s="1">
        <v>256342</v>
      </c>
      <c r="J38" s="1" t="s">
        <v>346</v>
      </c>
      <c r="L38" s="29">
        <f>I38/fiscal!$AC$14</f>
        <v>6.0912830840538232E-3</v>
      </c>
    </row>
    <row r="39" spans="1:12" x14ac:dyDescent="0.3">
      <c r="A39" t="s">
        <v>181</v>
      </c>
      <c r="B39" s="1" t="s">
        <v>182</v>
      </c>
      <c r="C39" s="1">
        <v>2014</v>
      </c>
      <c r="D39" s="1" t="s">
        <v>183</v>
      </c>
      <c r="E39" s="1" t="s">
        <v>296</v>
      </c>
      <c r="F39" s="1" t="s">
        <v>301</v>
      </c>
      <c r="G39" s="1">
        <v>2012</v>
      </c>
      <c r="I39" s="1">
        <v>328951</v>
      </c>
      <c r="J39" s="1" t="s">
        <v>346</v>
      </c>
      <c r="L39" s="29">
        <f>I39/fiscal!$AC$14</f>
        <v>7.8166420710714165E-3</v>
      </c>
    </row>
    <row r="40" spans="1:12" x14ac:dyDescent="0.3">
      <c r="A40" t="s">
        <v>181</v>
      </c>
      <c r="B40" s="1" t="s">
        <v>182</v>
      </c>
      <c r="C40" s="1">
        <v>2014</v>
      </c>
      <c r="D40" s="1" t="s">
        <v>183</v>
      </c>
      <c r="E40" s="1" t="s">
        <v>297</v>
      </c>
      <c r="F40" s="1" t="s">
        <v>303</v>
      </c>
      <c r="G40" s="1">
        <v>2012</v>
      </c>
      <c r="I40" s="1">
        <v>208104</v>
      </c>
      <c r="J40" s="1" t="s">
        <v>346</v>
      </c>
      <c r="L40" s="29">
        <f>I40/fiscal!$AC$14</f>
        <v>4.9450358307414968E-3</v>
      </c>
    </row>
    <row r="41" spans="1:12" x14ac:dyDescent="0.3">
      <c r="A41" t="s">
        <v>181</v>
      </c>
      <c r="B41" s="1" t="s">
        <v>182</v>
      </c>
      <c r="C41" s="1">
        <v>2014</v>
      </c>
      <c r="D41" s="1" t="s">
        <v>183</v>
      </c>
      <c r="E41" s="1" t="s">
        <v>298</v>
      </c>
      <c r="F41" s="1" t="s">
        <v>302</v>
      </c>
      <c r="G41" s="1">
        <v>2012</v>
      </c>
      <c r="I41" s="1">
        <v>190562</v>
      </c>
      <c r="J41" s="1" t="s">
        <v>346</v>
      </c>
      <c r="L41" s="29">
        <f>I41/fiscal!$AC$14</f>
        <v>4.528197045601051E-3</v>
      </c>
    </row>
    <row r="42" spans="1:12" x14ac:dyDescent="0.3">
      <c r="A42" t="s">
        <v>181</v>
      </c>
      <c r="B42" s="1" t="s">
        <v>182</v>
      </c>
      <c r="C42" s="1">
        <v>2014</v>
      </c>
      <c r="D42" s="1" t="s">
        <v>183</v>
      </c>
      <c r="E42" s="1" t="s">
        <v>288</v>
      </c>
      <c r="F42" s="1" t="s">
        <v>301</v>
      </c>
      <c r="G42" s="1">
        <v>2013</v>
      </c>
      <c r="I42" s="1">
        <v>2944399</v>
      </c>
      <c r="J42" s="1" t="s">
        <v>346</v>
      </c>
      <c r="L42" s="29">
        <f>I42/fiscal!$AD$14</f>
        <v>7.0985535064983341E-2</v>
      </c>
    </row>
    <row r="43" spans="1:12" x14ac:dyDescent="0.3">
      <c r="A43" t="s">
        <v>181</v>
      </c>
      <c r="B43" s="1" t="s">
        <v>182</v>
      </c>
      <c r="C43" s="1">
        <v>2014</v>
      </c>
      <c r="D43" s="1" t="s">
        <v>183</v>
      </c>
      <c r="E43" s="1" t="s">
        <v>290</v>
      </c>
      <c r="F43" s="1" t="s">
        <v>301</v>
      </c>
      <c r="G43" s="1">
        <v>2013</v>
      </c>
      <c r="I43" s="1">
        <v>1299927</v>
      </c>
      <c r="J43" s="1" t="s">
        <v>346</v>
      </c>
      <c r="L43" s="29">
        <f>I43/fiscal!$AD$14</f>
        <v>3.1339507193290927E-2</v>
      </c>
    </row>
    <row r="44" spans="1:12" x14ac:dyDescent="0.3">
      <c r="A44" t="s">
        <v>181</v>
      </c>
      <c r="B44" s="1" t="s">
        <v>182</v>
      </c>
      <c r="C44" s="1">
        <v>2014</v>
      </c>
      <c r="D44" s="1" t="s">
        <v>183</v>
      </c>
      <c r="E44" s="1" t="s">
        <v>291</v>
      </c>
      <c r="F44" s="1" t="s">
        <v>299</v>
      </c>
      <c r="G44" s="1">
        <v>2013</v>
      </c>
      <c r="I44" s="1">
        <v>821387</v>
      </c>
      <c r="J44" s="1" t="s">
        <v>346</v>
      </c>
      <c r="L44" s="29">
        <f>I44/fiscal!$AD$14</f>
        <v>1.9802545677546243E-2</v>
      </c>
    </row>
    <row r="45" spans="1:12" x14ac:dyDescent="0.3">
      <c r="A45" t="s">
        <v>181</v>
      </c>
      <c r="B45" s="1" t="s">
        <v>182</v>
      </c>
      <c r="C45" s="1">
        <v>2014</v>
      </c>
      <c r="D45" s="1" t="s">
        <v>183</v>
      </c>
      <c r="E45" s="1" t="s">
        <v>292</v>
      </c>
      <c r="F45" s="1" t="s">
        <v>300</v>
      </c>
      <c r="G45" s="1">
        <v>2013</v>
      </c>
      <c r="I45" s="1">
        <v>614908</v>
      </c>
      <c r="J45" s="1" t="s">
        <v>346</v>
      </c>
      <c r="L45" s="29">
        <f>I45/fiscal!$AD$14</f>
        <v>1.48246122199263E-2</v>
      </c>
    </row>
    <row r="46" spans="1:12" x14ac:dyDescent="0.3">
      <c r="A46" t="s">
        <v>181</v>
      </c>
      <c r="B46" s="1" t="s">
        <v>182</v>
      </c>
      <c r="C46" s="1">
        <v>2014</v>
      </c>
      <c r="D46" s="1" t="s">
        <v>183</v>
      </c>
      <c r="E46" s="1" t="s">
        <v>293</v>
      </c>
      <c r="F46" s="1" t="s">
        <v>301</v>
      </c>
      <c r="G46" s="1">
        <v>2013</v>
      </c>
      <c r="I46" s="1">
        <v>608032</v>
      </c>
      <c r="J46" s="1" t="s">
        <v>346</v>
      </c>
      <c r="L46" s="29">
        <f>I46/fiscal!$AD$14</f>
        <v>1.4658841025496867E-2</v>
      </c>
    </row>
    <row r="47" spans="1:12" x14ac:dyDescent="0.3">
      <c r="A47" t="s">
        <v>181</v>
      </c>
      <c r="B47" s="1" t="s">
        <v>182</v>
      </c>
      <c r="C47" s="1">
        <v>2014</v>
      </c>
      <c r="D47" s="1" t="s">
        <v>183</v>
      </c>
      <c r="E47" s="1" t="s">
        <v>294</v>
      </c>
      <c r="F47" s="1" t="s">
        <v>300</v>
      </c>
      <c r="G47" s="1">
        <v>2013</v>
      </c>
      <c r="I47" s="1">
        <v>299019</v>
      </c>
      <c r="J47" s="1" t="s">
        <v>346</v>
      </c>
      <c r="L47" s="29">
        <f>I47/fiscal!$AD$14</f>
        <v>7.2089495036495579E-3</v>
      </c>
    </row>
    <row r="48" spans="1:12" x14ac:dyDescent="0.3">
      <c r="A48" t="s">
        <v>181</v>
      </c>
      <c r="B48" s="1" t="s">
        <v>182</v>
      </c>
      <c r="C48" s="1">
        <v>2014</v>
      </c>
      <c r="D48" s="1" t="s">
        <v>183</v>
      </c>
      <c r="E48" s="1" t="s">
        <v>295</v>
      </c>
      <c r="F48" s="1" t="s">
        <v>302</v>
      </c>
      <c r="G48" s="1">
        <v>2013</v>
      </c>
      <c r="I48" s="1">
        <v>263568</v>
      </c>
      <c r="J48" s="1" t="s">
        <v>346</v>
      </c>
      <c r="L48" s="29">
        <f>I48/fiscal!$AD$14</f>
        <v>6.3542731491239915E-3</v>
      </c>
    </row>
    <row r="49" spans="1:13" x14ac:dyDescent="0.3">
      <c r="A49" t="s">
        <v>181</v>
      </c>
      <c r="B49" s="1" t="s">
        <v>182</v>
      </c>
      <c r="C49" s="1">
        <v>2014</v>
      </c>
      <c r="D49" s="1" t="s">
        <v>183</v>
      </c>
      <c r="E49" s="1" t="s">
        <v>296</v>
      </c>
      <c r="F49" s="1" t="s">
        <v>301</v>
      </c>
      <c r="G49" s="1">
        <v>2013</v>
      </c>
      <c r="I49" s="1">
        <v>258801</v>
      </c>
      <c r="J49" s="1" t="s">
        <v>346</v>
      </c>
      <c r="L49" s="29">
        <f>I49/fiscal!$AD$14</f>
        <v>6.2393471334397117E-3</v>
      </c>
    </row>
    <row r="50" spans="1:13" x14ac:dyDescent="0.3">
      <c r="A50" t="s">
        <v>181</v>
      </c>
      <c r="B50" s="1" t="s">
        <v>182</v>
      </c>
      <c r="C50" s="1">
        <v>2014</v>
      </c>
      <c r="D50" s="1" t="s">
        <v>183</v>
      </c>
      <c r="E50" s="1" t="s">
        <v>297</v>
      </c>
      <c r="F50" s="1" t="s">
        <v>303</v>
      </c>
      <c r="G50" s="1">
        <v>2013</v>
      </c>
      <c r="I50" s="1">
        <v>187446</v>
      </c>
      <c r="J50" s="1" t="s">
        <v>346</v>
      </c>
      <c r="L50" s="29">
        <f>I50/fiscal!$AD$14</f>
        <v>4.5190731982285241E-3</v>
      </c>
    </row>
    <row r="51" spans="1:13" x14ac:dyDescent="0.3">
      <c r="A51" t="s">
        <v>181</v>
      </c>
      <c r="B51" s="1" t="s">
        <v>182</v>
      </c>
      <c r="C51" s="1">
        <v>2014</v>
      </c>
      <c r="D51" s="1" t="s">
        <v>183</v>
      </c>
      <c r="E51" s="1" t="s">
        <v>298</v>
      </c>
      <c r="F51" s="1" t="s">
        <v>302</v>
      </c>
      <c r="G51" s="1">
        <v>2013</v>
      </c>
      <c r="I51" s="1">
        <v>176856</v>
      </c>
      <c r="J51" s="1" t="s">
        <v>346</v>
      </c>
      <c r="L51" s="29">
        <f>I51/fiscal!$AD$14</f>
        <v>4.2637624144868597E-3</v>
      </c>
    </row>
    <row r="52" spans="1:13" x14ac:dyDescent="0.3">
      <c r="A52" t="s">
        <v>181</v>
      </c>
      <c r="B52" s="1" t="s">
        <v>182</v>
      </c>
      <c r="C52" s="1">
        <v>2014</v>
      </c>
      <c r="D52" s="1" t="s">
        <v>183</v>
      </c>
      <c r="E52" s="1" t="s">
        <v>288</v>
      </c>
      <c r="F52" s="1" t="s">
        <v>301</v>
      </c>
      <c r="G52" s="1">
        <v>2014</v>
      </c>
      <c r="I52" s="1">
        <v>2178407</v>
      </c>
      <c r="J52" s="1" t="s">
        <v>346</v>
      </c>
      <c r="M52" s="1" t="s">
        <v>304</v>
      </c>
    </row>
    <row r="53" spans="1:13" x14ac:dyDescent="0.3">
      <c r="A53" t="s">
        <v>181</v>
      </c>
      <c r="B53" s="1" t="s">
        <v>182</v>
      </c>
      <c r="C53" s="1">
        <v>2014</v>
      </c>
      <c r="D53" s="1" t="s">
        <v>183</v>
      </c>
      <c r="E53" s="1" t="s">
        <v>290</v>
      </c>
      <c r="F53" s="1" t="s">
        <v>301</v>
      </c>
      <c r="G53" s="1">
        <v>2014</v>
      </c>
      <c r="I53" s="1">
        <v>652300</v>
      </c>
      <c r="J53" s="1" t="s">
        <v>346</v>
      </c>
      <c r="M53" s="1" t="s">
        <v>304</v>
      </c>
    </row>
    <row r="54" spans="1:13" x14ac:dyDescent="0.3">
      <c r="A54" t="s">
        <v>181</v>
      </c>
      <c r="B54" s="1" t="s">
        <v>182</v>
      </c>
      <c r="C54" s="1">
        <v>2014</v>
      </c>
      <c r="D54" s="1" t="s">
        <v>183</v>
      </c>
      <c r="E54" s="1" t="s">
        <v>291</v>
      </c>
      <c r="F54" s="1" t="s">
        <v>299</v>
      </c>
      <c r="G54" s="1">
        <v>2014</v>
      </c>
      <c r="I54" s="1">
        <v>651947</v>
      </c>
      <c r="J54" s="1" t="s">
        <v>346</v>
      </c>
      <c r="M54" s="1" t="s">
        <v>304</v>
      </c>
    </row>
    <row r="55" spans="1:13" x14ac:dyDescent="0.3">
      <c r="A55" t="s">
        <v>181</v>
      </c>
      <c r="B55" s="1" t="s">
        <v>182</v>
      </c>
      <c r="C55" s="1">
        <v>2014</v>
      </c>
      <c r="D55" s="1" t="s">
        <v>183</v>
      </c>
      <c r="E55" s="1" t="s">
        <v>292</v>
      </c>
      <c r="F55" s="1" t="s">
        <v>300</v>
      </c>
      <c r="G55" s="1">
        <v>2014</v>
      </c>
      <c r="I55" s="1">
        <v>500991</v>
      </c>
      <c r="J55" s="1" t="s">
        <v>346</v>
      </c>
      <c r="M55" s="1" t="s">
        <v>304</v>
      </c>
    </row>
    <row r="56" spans="1:13" x14ac:dyDescent="0.3">
      <c r="A56" t="s">
        <v>181</v>
      </c>
      <c r="B56" s="1" t="s">
        <v>182</v>
      </c>
      <c r="C56" s="1">
        <v>2014</v>
      </c>
      <c r="D56" s="1" t="s">
        <v>183</v>
      </c>
      <c r="E56" s="1" t="s">
        <v>293</v>
      </c>
      <c r="F56" s="1" t="s">
        <v>301</v>
      </c>
      <c r="G56" s="1">
        <v>2014</v>
      </c>
      <c r="I56" s="1">
        <v>465628</v>
      </c>
      <c r="J56" s="1" t="s">
        <v>346</v>
      </c>
      <c r="M56" s="1" t="s">
        <v>304</v>
      </c>
    </row>
    <row r="57" spans="1:13" x14ac:dyDescent="0.3">
      <c r="A57" t="s">
        <v>181</v>
      </c>
      <c r="B57" s="1" t="s">
        <v>182</v>
      </c>
      <c r="C57" s="1">
        <v>2014</v>
      </c>
      <c r="D57" s="1" t="s">
        <v>183</v>
      </c>
      <c r="E57" s="1" t="s">
        <v>294</v>
      </c>
      <c r="F57" s="1" t="s">
        <v>300</v>
      </c>
      <c r="G57" s="1">
        <v>2014</v>
      </c>
      <c r="I57" s="1">
        <v>205450</v>
      </c>
      <c r="J57" s="1" t="s">
        <v>346</v>
      </c>
      <c r="M57" s="1" t="s">
        <v>304</v>
      </c>
    </row>
    <row r="58" spans="1:13" x14ac:dyDescent="0.3">
      <c r="A58" t="s">
        <v>181</v>
      </c>
      <c r="B58" s="1" t="s">
        <v>182</v>
      </c>
      <c r="C58" s="1">
        <v>2014</v>
      </c>
      <c r="D58" s="1" t="s">
        <v>183</v>
      </c>
      <c r="E58" s="1" t="s">
        <v>295</v>
      </c>
      <c r="F58" s="1" t="s">
        <v>302</v>
      </c>
      <c r="G58" s="1">
        <v>2014</v>
      </c>
      <c r="I58" s="1">
        <v>187399</v>
      </c>
      <c r="J58" s="1" t="s">
        <v>346</v>
      </c>
      <c r="M58" s="1" t="s">
        <v>304</v>
      </c>
    </row>
    <row r="59" spans="1:13" x14ac:dyDescent="0.3">
      <c r="A59" t="s">
        <v>181</v>
      </c>
      <c r="B59" s="1" t="s">
        <v>182</v>
      </c>
      <c r="C59" s="1">
        <v>2014</v>
      </c>
      <c r="D59" s="1" t="s">
        <v>183</v>
      </c>
      <c r="E59" s="1" t="s">
        <v>296</v>
      </c>
      <c r="F59" s="1" t="s">
        <v>301</v>
      </c>
      <c r="G59" s="1">
        <v>2014</v>
      </c>
      <c r="I59" s="1">
        <v>166895</v>
      </c>
      <c r="J59" s="1" t="s">
        <v>346</v>
      </c>
      <c r="M59" s="1" t="s">
        <v>304</v>
      </c>
    </row>
    <row r="60" spans="1:13" x14ac:dyDescent="0.3">
      <c r="A60" t="s">
        <v>181</v>
      </c>
      <c r="B60" s="1" t="s">
        <v>182</v>
      </c>
      <c r="C60" s="1">
        <v>2014</v>
      </c>
      <c r="D60" s="1" t="s">
        <v>183</v>
      </c>
      <c r="E60" s="1" t="s">
        <v>297</v>
      </c>
      <c r="F60" s="1" t="s">
        <v>303</v>
      </c>
      <c r="G60" s="1">
        <v>2014</v>
      </c>
      <c r="I60" s="1">
        <v>113492</v>
      </c>
      <c r="J60" s="1" t="s">
        <v>346</v>
      </c>
      <c r="M60" s="1" t="s">
        <v>304</v>
      </c>
    </row>
    <row r="61" spans="1:13" x14ac:dyDescent="0.3">
      <c r="A61" t="s">
        <v>181</v>
      </c>
      <c r="B61" s="1" t="s">
        <v>182</v>
      </c>
      <c r="C61" s="1">
        <v>2014</v>
      </c>
      <c r="D61" s="1" t="s">
        <v>183</v>
      </c>
      <c r="E61" s="1" t="s">
        <v>298</v>
      </c>
      <c r="F61" s="1" t="s">
        <v>302</v>
      </c>
      <c r="G61" s="1">
        <v>2014</v>
      </c>
      <c r="I61" s="1">
        <v>113558</v>
      </c>
      <c r="J61" s="1" t="s">
        <v>346</v>
      </c>
      <c r="M61" s="1" t="s">
        <v>304</v>
      </c>
    </row>
    <row r="62" spans="1:13" x14ac:dyDescent="0.3">
      <c r="A62" t="s">
        <v>181</v>
      </c>
      <c r="B62" s="1" t="s">
        <v>182</v>
      </c>
      <c r="C62" s="1">
        <v>2014</v>
      </c>
      <c r="D62" s="1" t="s">
        <v>183</v>
      </c>
      <c r="E62" s="1" t="s">
        <v>228</v>
      </c>
      <c r="G62" s="1">
        <v>2009</v>
      </c>
      <c r="I62" s="1">
        <v>3199516</v>
      </c>
      <c r="J62" s="1" t="s">
        <v>346</v>
      </c>
      <c r="L62" s="29">
        <f>I62/fiscal!$Z$14</f>
        <v>8.0309319983637509E-2</v>
      </c>
    </row>
    <row r="63" spans="1:13" x14ac:dyDescent="0.3">
      <c r="A63" t="s">
        <v>181</v>
      </c>
      <c r="B63" s="1" t="s">
        <v>182</v>
      </c>
      <c r="C63" s="1">
        <v>2014</v>
      </c>
      <c r="D63" s="1" t="s">
        <v>183</v>
      </c>
      <c r="E63" s="1" t="s">
        <v>229</v>
      </c>
      <c r="G63" s="1">
        <v>2009</v>
      </c>
      <c r="I63" s="1">
        <v>1000285</v>
      </c>
      <c r="J63" s="1" t="s">
        <v>346</v>
      </c>
      <c r="L63" s="29">
        <f>I63/fiscal!$Z$14</f>
        <v>2.5107612570098994E-2</v>
      </c>
    </row>
    <row r="64" spans="1:13" x14ac:dyDescent="0.3">
      <c r="A64" t="s">
        <v>181</v>
      </c>
      <c r="B64" s="1" t="s">
        <v>182</v>
      </c>
      <c r="C64" s="1">
        <v>2014</v>
      </c>
      <c r="D64" s="1" t="s">
        <v>183</v>
      </c>
      <c r="E64" s="1" t="s">
        <v>230</v>
      </c>
      <c r="G64" s="1">
        <v>2009</v>
      </c>
      <c r="I64" s="1">
        <v>434179</v>
      </c>
      <c r="J64" s="1" t="s">
        <v>346</v>
      </c>
      <c r="L64" s="29">
        <f>I64/fiscal!$Z$14</f>
        <v>1.0898092161806896E-2</v>
      </c>
    </row>
    <row r="65" spans="1:12" x14ac:dyDescent="0.3">
      <c r="A65" t="s">
        <v>181</v>
      </c>
      <c r="B65" s="1" t="s">
        <v>182</v>
      </c>
      <c r="C65" s="1">
        <v>2014</v>
      </c>
      <c r="D65" s="1" t="s">
        <v>183</v>
      </c>
      <c r="E65" s="1" t="s">
        <v>305</v>
      </c>
      <c r="G65" s="1">
        <v>2009</v>
      </c>
      <c r="I65" s="1">
        <v>377158</v>
      </c>
      <c r="J65" s="1" t="s">
        <v>346</v>
      </c>
      <c r="L65" s="29">
        <f>I65/fiscal!$Z$14</f>
        <v>9.4668388926289967E-3</v>
      </c>
    </row>
    <row r="66" spans="1:12" x14ac:dyDescent="0.3">
      <c r="A66" t="s">
        <v>181</v>
      </c>
      <c r="B66" s="1" t="s">
        <v>182</v>
      </c>
      <c r="C66" s="1">
        <v>2014</v>
      </c>
      <c r="D66" s="1" t="s">
        <v>183</v>
      </c>
      <c r="E66" s="1" t="s">
        <v>232</v>
      </c>
      <c r="G66" s="1">
        <v>2009</v>
      </c>
      <c r="I66" s="1">
        <v>213157</v>
      </c>
      <c r="J66" s="1" t="s">
        <v>346</v>
      </c>
      <c r="L66" s="29">
        <f>I66/fiscal!$Z$14</f>
        <v>5.3503385261246452E-3</v>
      </c>
    </row>
    <row r="67" spans="1:12" x14ac:dyDescent="0.3">
      <c r="A67" t="s">
        <v>181</v>
      </c>
      <c r="B67" s="1" t="s">
        <v>182</v>
      </c>
      <c r="C67" s="1">
        <v>2014</v>
      </c>
      <c r="D67" s="1" t="s">
        <v>183</v>
      </c>
      <c r="E67" s="1" t="s">
        <v>306</v>
      </c>
      <c r="G67" s="1">
        <v>2009</v>
      </c>
      <c r="I67" s="1">
        <v>191029</v>
      </c>
      <c r="J67" s="1" t="s">
        <v>346</v>
      </c>
      <c r="L67" s="29">
        <f>I67/fiscal!$Z$14</f>
        <v>4.7949155707157865E-3</v>
      </c>
    </row>
    <row r="68" spans="1:12" x14ac:dyDescent="0.3">
      <c r="A68" t="s">
        <v>181</v>
      </c>
      <c r="B68" s="1" t="s">
        <v>182</v>
      </c>
      <c r="C68" s="1">
        <v>2014</v>
      </c>
      <c r="D68" s="1" t="s">
        <v>183</v>
      </c>
      <c r="E68" s="1" t="s">
        <v>234</v>
      </c>
      <c r="G68" s="1">
        <v>2009</v>
      </c>
      <c r="I68" s="1">
        <v>107595</v>
      </c>
      <c r="J68" s="1" t="s">
        <v>346</v>
      </c>
      <c r="L68" s="29">
        <f>I68/fiscal!$Z$14</f>
        <v>2.7006838795741225E-3</v>
      </c>
    </row>
    <row r="69" spans="1:12" x14ac:dyDescent="0.3">
      <c r="A69" t="s">
        <v>181</v>
      </c>
      <c r="B69" s="1" t="s">
        <v>182</v>
      </c>
      <c r="C69" s="1">
        <v>2014</v>
      </c>
      <c r="D69" s="1" t="s">
        <v>183</v>
      </c>
      <c r="E69" s="1" t="s">
        <v>235</v>
      </c>
      <c r="G69" s="1">
        <v>2009</v>
      </c>
      <c r="I69" s="1">
        <v>147720</v>
      </c>
      <c r="J69" s="1" t="s">
        <v>346</v>
      </c>
      <c r="L69" s="29">
        <f>I69/fiscal!$Z$14</f>
        <v>3.707839794513587E-3</v>
      </c>
    </row>
    <row r="70" spans="1:12" x14ac:dyDescent="0.3">
      <c r="A70" t="s">
        <v>181</v>
      </c>
      <c r="B70" s="1" t="s">
        <v>182</v>
      </c>
      <c r="C70" s="1">
        <v>2014</v>
      </c>
      <c r="D70" s="1" t="s">
        <v>183</v>
      </c>
      <c r="E70" s="1" t="s">
        <v>307</v>
      </c>
      <c r="G70" s="1">
        <v>2009</v>
      </c>
      <c r="I70" s="1">
        <v>105285</v>
      </c>
      <c r="J70" s="1" t="s">
        <v>346</v>
      </c>
      <c r="L70" s="29">
        <f>I70/fiscal!$Z$14</f>
        <v>2.6427018194243364E-3</v>
      </c>
    </row>
    <row r="71" spans="1:12" x14ac:dyDescent="0.3">
      <c r="A71" t="s">
        <v>181</v>
      </c>
      <c r="B71" s="1" t="s">
        <v>182</v>
      </c>
      <c r="C71" s="1">
        <v>2014</v>
      </c>
      <c r="D71" s="1" t="s">
        <v>183</v>
      </c>
      <c r="E71" s="1" t="s">
        <v>308</v>
      </c>
      <c r="G71" s="1">
        <v>2009</v>
      </c>
      <c r="I71" s="1">
        <v>126162</v>
      </c>
      <c r="J71" s="1" t="s">
        <v>346</v>
      </c>
      <c r="L71" s="29">
        <f>I71/fiscal!$Z$14</f>
        <v>3.1667241007001298E-3</v>
      </c>
    </row>
    <row r="72" spans="1:12" x14ac:dyDescent="0.3">
      <c r="A72" t="s">
        <v>181</v>
      </c>
      <c r="B72" s="1" t="s">
        <v>182</v>
      </c>
      <c r="C72" s="1">
        <v>2014</v>
      </c>
      <c r="D72" s="1" t="s">
        <v>183</v>
      </c>
      <c r="E72" s="1" t="s">
        <v>228</v>
      </c>
      <c r="G72" s="1">
        <v>2010</v>
      </c>
      <c r="I72" s="1">
        <v>3518195</v>
      </c>
      <c r="J72" s="1" t="s">
        <v>346</v>
      </c>
      <c r="L72" s="29">
        <f>I72/fiscal!$AA$14</f>
        <v>8.1187339879944004E-2</v>
      </c>
    </row>
    <row r="73" spans="1:12" x14ac:dyDescent="0.3">
      <c r="A73" t="s">
        <v>181</v>
      </c>
      <c r="B73" s="1" t="s">
        <v>182</v>
      </c>
      <c r="C73" s="1">
        <v>2014</v>
      </c>
      <c r="D73" s="1" t="s">
        <v>183</v>
      </c>
      <c r="E73" s="1" t="s">
        <v>229</v>
      </c>
      <c r="G73" s="1">
        <v>2010</v>
      </c>
      <c r="I73" s="1">
        <v>1130455</v>
      </c>
      <c r="J73" s="1" t="s">
        <v>346</v>
      </c>
      <c r="L73" s="29">
        <f>I73/fiscal!$AA$14</f>
        <v>2.6086852577524015E-2</v>
      </c>
    </row>
    <row r="74" spans="1:12" x14ac:dyDescent="0.3">
      <c r="A74" t="s">
        <v>181</v>
      </c>
      <c r="B74" s="1" t="s">
        <v>182</v>
      </c>
      <c r="C74" s="1">
        <v>2014</v>
      </c>
      <c r="D74" s="1" t="s">
        <v>183</v>
      </c>
      <c r="E74" s="1" t="s">
        <v>230</v>
      </c>
      <c r="G74" s="1">
        <v>2010</v>
      </c>
      <c r="I74" s="1">
        <v>492295</v>
      </c>
      <c r="J74" s="1" t="s">
        <v>346</v>
      </c>
      <c r="L74" s="29">
        <f>I74/fiscal!$AA$14</f>
        <v>1.136040540282646E-2</v>
      </c>
    </row>
    <row r="75" spans="1:12" x14ac:dyDescent="0.3">
      <c r="A75" t="s">
        <v>181</v>
      </c>
      <c r="B75" s="1" t="s">
        <v>182</v>
      </c>
      <c r="C75" s="1">
        <v>2014</v>
      </c>
      <c r="D75" s="1" t="s">
        <v>183</v>
      </c>
      <c r="E75" s="1" t="s">
        <v>305</v>
      </c>
      <c r="G75" s="1">
        <v>2010</v>
      </c>
      <c r="I75" s="1">
        <v>430684</v>
      </c>
      <c r="J75" s="1" t="s">
        <v>346</v>
      </c>
      <c r="L75" s="29">
        <f>I75/fiscal!$AA$14</f>
        <v>9.9386441879582583E-3</v>
      </c>
    </row>
    <row r="76" spans="1:12" x14ac:dyDescent="0.3">
      <c r="A76" t="s">
        <v>181</v>
      </c>
      <c r="B76" s="1" t="s">
        <v>182</v>
      </c>
      <c r="C76" s="1">
        <v>2014</v>
      </c>
      <c r="D76" s="1" t="s">
        <v>183</v>
      </c>
      <c r="E76" s="1" t="s">
        <v>232</v>
      </c>
      <c r="G76" s="1">
        <v>2010</v>
      </c>
      <c r="I76" s="1">
        <v>270614</v>
      </c>
      <c r="J76" s="1" t="s">
        <v>346</v>
      </c>
      <c r="L76" s="29">
        <f>I76/fiscal!$AA$14</f>
        <v>6.2448018925247654E-3</v>
      </c>
    </row>
    <row r="77" spans="1:12" x14ac:dyDescent="0.3">
      <c r="A77" t="s">
        <v>181</v>
      </c>
      <c r="B77" s="1" t="s">
        <v>182</v>
      </c>
      <c r="C77" s="1">
        <v>2014</v>
      </c>
      <c r="D77" s="1" t="s">
        <v>183</v>
      </c>
      <c r="E77" s="1" t="s">
        <v>306</v>
      </c>
      <c r="G77" s="1">
        <v>2010</v>
      </c>
      <c r="I77" s="1">
        <v>192052</v>
      </c>
      <c r="J77" s="1" t="s">
        <v>346</v>
      </c>
      <c r="L77" s="29">
        <f>I77/fiscal!$AA$14</f>
        <v>4.4318723091309629E-3</v>
      </c>
    </row>
    <row r="78" spans="1:12" x14ac:dyDescent="0.3">
      <c r="A78" t="s">
        <v>181</v>
      </c>
      <c r="B78" s="1" t="s">
        <v>182</v>
      </c>
      <c r="C78" s="1">
        <v>2014</v>
      </c>
      <c r="D78" s="1" t="s">
        <v>183</v>
      </c>
      <c r="E78" s="1" t="s">
        <v>234</v>
      </c>
      <c r="G78" s="1">
        <v>2010</v>
      </c>
      <c r="I78" s="1">
        <v>120685</v>
      </c>
      <c r="J78" s="1" t="s">
        <v>346</v>
      </c>
      <c r="L78" s="29">
        <f>I78/fiscal!$AA$14</f>
        <v>2.7849775562215975E-3</v>
      </c>
    </row>
    <row r="79" spans="1:12" x14ac:dyDescent="0.3">
      <c r="A79" t="s">
        <v>181</v>
      </c>
      <c r="B79" s="1" t="s">
        <v>182</v>
      </c>
      <c r="C79" s="1">
        <v>2014</v>
      </c>
      <c r="D79" s="1" t="s">
        <v>183</v>
      </c>
      <c r="E79" s="1" t="s">
        <v>235</v>
      </c>
      <c r="G79" s="1">
        <v>2010</v>
      </c>
      <c r="I79" s="1">
        <v>169874</v>
      </c>
      <c r="J79" s="1" t="s">
        <v>346</v>
      </c>
      <c r="L79" s="29">
        <f>I79/fiscal!$AA$14</f>
        <v>3.9200835015585009E-3</v>
      </c>
    </row>
    <row r="80" spans="1:12" x14ac:dyDescent="0.3">
      <c r="A80" t="s">
        <v>181</v>
      </c>
      <c r="B80" s="1" t="s">
        <v>182</v>
      </c>
      <c r="C80" s="1">
        <v>2014</v>
      </c>
      <c r="D80" s="1" t="s">
        <v>183</v>
      </c>
      <c r="E80" s="1" t="s">
        <v>307</v>
      </c>
      <c r="G80" s="1">
        <v>2010</v>
      </c>
      <c r="I80" s="1">
        <v>129013</v>
      </c>
      <c r="J80" s="1" t="s">
        <v>346</v>
      </c>
      <c r="L80" s="29">
        <f>I80/fiscal!$AA$14</f>
        <v>2.9771579687684216E-3</v>
      </c>
    </row>
    <row r="81" spans="1:12" x14ac:dyDescent="0.3">
      <c r="A81" t="s">
        <v>181</v>
      </c>
      <c r="B81" s="1" t="s">
        <v>182</v>
      </c>
      <c r="C81" s="1">
        <v>2014</v>
      </c>
      <c r="D81" s="1" t="s">
        <v>183</v>
      </c>
      <c r="E81" s="1" t="s">
        <v>308</v>
      </c>
      <c r="G81" s="1">
        <v>2010</v>
      </c>
      <c r="I81" s="1">
        <v>111202</v>
      </c>
      <c r="J81" s="1" t="s">
        <v>346</v>
      </c>
      <c r="L81" s="29">
        <f>I81/fiscal!$AA$14</f>
        <v>2.5661438804072925E-3</v>
      </c>
    </row>
    <row r="82" spans="1:12" x14ac:dyDescent="0.3">
      <c r="A82" t="s">
        <v>181</v>
      </c>
      <c r="B82" s="1" t="s">
        <v>182</v>
      </c>
      <c r="C82" s="1">
        <v>2014</v>
      </c>
      <c r="D82" s="1" t="s">
        <v>183</v>
      </c>
      <c r="E82" s="1" t="s">
        <v>228</v>
      </c>
      <c r="G82" s="1">
        <v>2011</v>
      </c>
      <c r="I82" s="1">
        <v>3668965</v>
      </c>
      <c r="J82" s="1" t="s">
        <v>346</v>
      </c>
      <c r="L82" s="29">
        <f>I82/fiscal!$AB$14</f>
        <v>8.3617450775197458E-2</v>
      </c>
    </row>
    <row r="83" spans="1:12" x14ac:dyDescent="0.3">
      <c r="A83" t="s">
        <v>181</v>
      </c>
      <c r="B83" s="1" t="s">
        <v>182</v>
      </c>
      <c r="C83" s="1">
        <v>2014</v>
      </c>
      <c r="D83" s="1" t="s">
        <v>183</v>
      </c>
      <c r="E83" s="1" t="s">
        <v>229</v>
      </c>
      <c r="G83" s="1">
        <v>2011</v>
      </c>
      <c r="I83" s="1">
        <v>1176760</v>
      </c>
      <c r="J83" s="1" t="s">
        <v>346</v>
      </c>
      <c r="L83" s="29">
        <f>I83/fiscal!$AB$14</f>
        <v>2.6818917971204784E-2</v>
      </c>
    </row>
    <row r="84" spans="1:12" x14ac:dyDescent="0.3">
      <c r="A84" t="s">
        <v>181</v>
      </c>
      <c r="B84" s="1" t="s">
        <v>182</v>
      </c>
      <c r="C84" s="1">
        <v>2014</v>
      </c>
      <c r="D84" s="1" t="s">
        <v>183</v>
      </c>
      <c r="E84" s="1" t="s">
        <v>230</v>
      </c>
      <c r="G84" s="1">
        <v>2011</v>
      </c>
      <c r="I84" s="1">
        <v>505534</v>
      </c>
      <c r="J84" s="1" t="s">
        <v>346</v>
      </c>
      <c r="L84" s="29">
        <f>I84/fiscal!$AB$14</f>
        <v>1.152135939159645E-2</v>
      </c>
    </row>
    <row r="85" spans="1:12" x14ac:dyDescent="0.3">
      <c r="A85" t="s">
        <v>181</v>
      </c>
      <c r="B85" s="1" t="s">
        <v>182</v>
      </c>
      <c r="C85" s="1">
        <v>2014</v>
      </c>
      <c r="D85" s="1" t="s">
        <v>183</v>
      </c>
      <c r="E85" s="1" t="s">
        <v>305</v>
      </c>
      <c r="G85" s="1">
        <v>2011</v>
      </c>
      <c r="I85" s="1">
        <v>421059</v>
      </c>
      <c r="J85" s="1" t="s">
        <v>346</v>
      </c>
      <c r="L85" s="29">
        <f>I85/fiscal!$AB$14</f>
        <v>9.5961341157394155E-3</v>
      </c>
    </row>
    <row r="86" spans="1:12" x14ac:dyDescent="0.3">
      <c r="A86" t="s">
        <v>181</v>
      </c>
      <c r="B86" s="1" t="s">
        <v>182</v>
      </c>
      <c r="C86" s="1">
        <v>2014</v>
      </c>
      <c r="D86" s="1" t="s">
        <v>183</v>
      </c>
      <c r="E86" s="1" t="s">
        <v>232</v>
      </c>
      <c r="G86" s="1">
        <v>2011</v>
      </c>
      <c r="I86" s="1">
        <v>297607</v>
      </c>
      <c r="J86" s="1" t="s">
        <v>346</v>
      </c>
      <c r="L86" s="29">
        <f>I86/fiscal!$AB$14</f>
        <v>6.7826045418405978E-3</v>
      </c>
    </row>
    <row r="87" spans="1:12" x14ac:dyDescent="0.3">
      <c r="A87" t="s">
        <v>181</v>
      </c>
      <c r="B87" s="1" t="s">
        <v>182</v>
      </c>
      <c r="C87" s="1">
        <v>2014</v>
      </c>
      <c r="D87" s="1" t="s">
        <v>183</v>
      </c>
      <c r="E87" s="1" t="s">
        <v>306</v>
      </c>
      <c r="G87" s="1">
        <v>2011</v>
      </c>
      <c r="I87" s="1">
        <v>183369</v>
      </c>
      <c r="J87" s="1" t="s">
        <v>346</v>
      </c>
      <c r="L87" s="29">
        <f>I87/fiscal!$AB$14</f>
        <v>4.1790663937097197E-3</v>
      </c>
    </row>
    <row r="88" spans="1:12" x14ac:dyDescent="0.3">
      <c r="A88" t="s">
        <v>181</v>
      </c>
      <c r="B88" s="1" t="s">
        <v>182</v>
      </c>
      <c r="C88" s="1">
        <v>2014</v>
      </c>
      <c r="D88" s="1" t="s">
        <v>183</v>
      </c>
      <c r="E88" s="1" t="s">
        <v>234</v>
      </c>
      <c r="G88" s="1">
        <v>2011</v>
      </c>
      <c r="I88" s="1">
        <v>203074</v>
      </c>
      <c r="J88" s="1" t="s">
        <v>346</v>
      </c>
      <c r="L88" s="29">
        <f>I88/fiscal!$AB$14</f>
        <v>4.6281526803124175E-3</v>
      </c>
    </row>
    <row r="89" spans="1:12" x14ac:dyDescent="0.3">
      <c r="A89" t="s">
        <v>181</v>
      </c>
      <c r="B89" s="1" t="s">
        <v>182</v>
      </c>
      <c r="C89" s="1">
        <v>2014</v>
      </c>
      <c r="D89" s="1" t="s">
        <v>183</v>
      </c>
      <c r="E89" s="1" t="s">
        <v>235</v>
      </c>
      <c r="G89" s="1">
        <v>2011</v>
      </c>
      <c r="I89" s="1">
        <v>162284</v>
      </c>
      <c r="J89" s="1" t="s">
        <v>346</v>
      </c>
      <c r="L89" s="29">
        <f>I89/fiscal!$AB$14</f>
        <v>3.6985292532368511E-3</v>
      </c>
    </row>
    <row r="90" spans="1:12" x14ac:dyDescent="0.3">
      <c r="A90" t="s">
        <v>181</v>
      </c>
      <c r="B90" s="1" t="s">
        <v>182</v>
      </c>
      <c r="C90" s="1">
        <v>2014</v>
      </c>
      <c r="D90" s="1" t="s">
        <v>183</v>
      </c>
      <c r="E90" s="1" t="s">
        <v>307</v>
      </c>
      <c r="G90" s="1">
        <v>2011</v>
      </c>
      <c r="I90" s="1">
        <v>120045</v>
      </c>
      <c r="J90" s="1" t="s">
        <v>346</v>
      </c>
      <c r="L90" s="29">
        <f>I90/fiscal!$AB$14</f>
        <v>2.7358824295976056E-3</v>
      </c>
    </row>
    <row r="91" spans="1:12" x14ac:dyDescent="0.3">
      <c r="A91" t="s">
        <v>181</v>
      </c>
      <c r="B91" s="1" t="s">
        <v>182</v>
      </c>
      <c r="C91" s="1">
        <v>2014</v>
      </c>
      <c r="D91" s="1" t="s">
        <v>183</v>
      </c>
      <c r="E91" s="1" t="s">
        <v>308</v>
      </c>
      <c r="G91" s="1">
        <v>2011</v>
      </c>
      <c r="I91" s="1">
        <v>45484</v>
      </c>
      <c r="J91" s="1" t="s">
        <v>346</v>
      </c>
      <c r="L91" s="29">
        <f>I91/fiscal!$AB$14</f>
        <v>1.0366019111817859E-3</v>
      </c>
    </row>
    <row r="92" spans="1:12" x14ac:dyDescent="0.3">
      <c r="A92" t="s">
        <v>181</v>
      </c>
      <c r="B92" s="1" t="s">
        <v>182</v>
      </c>
      <c r="C92" s="1">
        <v>2014</v>
      </c>
      <c r="D92" s="1" t="s">
        <v>183</v>
      </c>
      <c r="E92" s="1" t="s">
        <v>228</v>
      </c>
      <c r="G92" s="1">
        <v>2012</v>
      </c>
      <c r="I92" s="1">
        <v>3742864</v>
      </c>
      <c r="J92" s="1" t="s">
        <v>346</v>
      </c>
      <c r="L92" s="29">
        <f>I92/fiscal!$AC$14</f>
        <v>8.893916786603065E-2</v>
      </c>
    </row>
    <row r="93" spans="1:12" x14ac:dyDescent="0.3">
      <c r="A93" t="s">
        <v>181</v>
      </c>
      <c r="B93" s="1" t="s">
        <v>182</v>
      </c>
      <c r="C93" s="1">
        <v>2014</v>
      </c>
      <c r="D93" s="1" t="s">
        <v>183</v>
      </c>
      <c r="E93" s="1" t="s">
        <v>229</v>
      </c>
      <c r="G93" s="1">
        <v>2012</v>
      </c>
      <c r="I93" s="1">
        <v>1132630</v>
      </c>
      <c r="J93" s="1" t="s">
        <v>346</v>
      </c>
      <c r="L93" s="29">
        <f>I93/fiscal!$AC$14</f>
        <v>2.6913927329473442E-2</v>
      </c>
    </row>
    <row r="94" spans="1:12" x14ac:dyDescent="0.3">
      <c r="A94" t="s">
        <v>181</v>
      </c>
      <c r="B94" s="1" t="s">
        <v>182</v>
      </c>
      <c r="C94" s="1">
        <v>2014</v>
      </c>
      <c r="D94" s="1" t="s">
        <v>183</v>
      </c>
      <c r="E94" s="1" t="s">
        <v>230</v>
      </c>
      <c r="G94" s="1">
        <v>2012</v>
      </c>
      <c r="I94" s="1">
        <v>461860</v>
      </c>
      <c r="J94" s="1" t="s">
        <v>346</v>
      </c>
      <c r="L94" s="29">
        <f>I94/fiscal!$AC$14</f>
        <v>1.0974869530553318E-2</v>
      </c>
    </row>
    <row r="95" spans="1:12" x14ac:dyDescent="0.3">
      <c r="A95" t="s">
        <v>181</v>
      </c>
      <c r="B95" s="1" t="s">
        <v>182</v>
      </c>
      <c r="C95" s="1">
        <v>2014</v>
      </c>
      <c r="D95" s="1" t="s">
        <v>183</v>
      </c>
      <c r="E95" s="1" t="s">
        <v>305</v>
      </c>
      <c r="G95" s="1">
        <v>2012</v>
      </c>
      <c r="I95" s="1">
        <v>410071</v>
      </c>
      <c r="J95" s="1" t="s">
        <v>346</v>
      </c>
      <c r="L95" s="29">
        <f>I95/fiscal!$AC$14</f>
        <v>9.7442422449736492E-3</v>
      </c>
    </row>
    <row r="96" spans="1:12" x14ac:dyDescent="0.3">
      <c r="A96" t="s">
        <v>181</v>
      </c>
      <c r="B96" s="1" t="s">
        <v>182</v>
      </c>
      <c r="C96" s="1">
        <v>2014</v>
      </c>
      <c r="D96" s="1" t="s">
        <v>183</v>
      </c>
      <c r="E96" s="1" t="s">
        <v>232</v>
      </c>
      <c r="G96" s="1">
        <v>2012</v>
      </c>
      <c r="I96" s="1">
        <v>327535</v>
      </c>
      <c r="J96" s="1" t="s">
        <v>346</v>
      </c>
      <c r="L96" s="29">
        <f>I96/fiscal!$AC$14</f>
        <v>7.7829946124145432E-3</v>
      </c>
    </row>
    <row r="97" spans="1:13" x14ac:dyDescent="0.3">
      <c r="A97" t="s">
        <v>181</v>
      </c>
      <c r="B97" s="1" t="s">
        <v>182</v>
      </c>
      <c r="C97" s="1">
        <v>2014</v>
      </c>
      <c r="D97" s="1" t="s">
        <v>183</v>
      </c>
      <c r="E97" s="1" t="s">
        <v>306</v>
      </c>
      <c r="G97" s="1">
        <v>2012</v>
      </c>
      <c r="I97" s="1">
        <v>178720</v>
      </c>
      <c r="J97" s="1" t="s">
        <v>346</v>
      </c>
      <c r="L97" s="29">
        <f>I97/fiscal!$AC$14</f>
        <v>4.2468035389522565E-3</v>
      </c>
    </row>
    <row r="98" spans="1:13" x14ac:dyDescent="0.3">
      <c r="A98" t="s">
        <v>181</v>
      </c>
      <c r="B98" s="1" t="s">
        <v>182</v>
      </c>
      <c r="C98" s="1">
        <v>2014</v>
      </c>
      <c r="D98" s="1" t="s">
        <v>183</v>
      </c>
      <c r="E98" s="1" t="s">
        <v>234</v>
      </c>
      <c r="G98" s="1">
        <v>2012</v>
      </c>
      <c r="I98" s="1">
        <v>260135</v>
      </c>
      <c r="J98" s="1" t="s">
        <v>346</v>
      </c>
      <c r="L98" s="29">
        <f>I98/fiscal!$AC$14</f>
        <v>6.1814136000746707E-3</v>
      </c>
    </row>
    <row r="99" spans="1:13" x14ac:dyDescent="0.3">
      <c r="A99" t="s">
        <v>181</v>
      </c>
      <c r="B99" s="1" t="s">
        <v>182</v>
      </c>
      <c r="C99" s="1">
        <v>2014</v>
      </c>
      <c r="D99" s="1" t="s">
        <v>183</v>
      </c>
      <c r="E99" s="1" t="s">
        <v>235</v>
      </c>
      <c r="G99" s="1">
        <v>2012</v>
      </c>
      <c r="I99" s="1">
        <v>161635</v>
      </c>
      <c r="J99" s="1" t="s">
        <v>346</v>
      </c>
      <c r="L99" s="29">
        <f>I99/fiscal!$AC$14</f>
        <v>3.8408241384207025E-3</v>
      </c>
    </row>
    <row r="100" spans="1:13" x14ac:dyDescent="0.3">
      <c r="A100" t="s">
        <v>181</v>
      </c>
      <c r="B100" s="1" t="s">
        <v>182</v>
      </c>
      <c r="C100" s="1">
        <v>2014</v>
      </c>
      <c r="D100" s="1" t="s">
        <v>183</v>
      </c>
      <c r="E100" s="1" t="s">
        <v>307</v>
      </c>
      <c r="G100" s="1">
        <v>2012</v>
      </c>
      <c r="I100" s="1">
        <v>116404</v>
      </c>
      <c r="J100" s="1" t="s">
        <v>346</v>
      </c>
      <c r="L100" s="29">
        <f>I100/fiscal!$AC$14</f>
        <v>2.7660302100951119E-3</v>
      </c>
    </row>
    <row r="101" spans="1:13" x14ac:dyDescent="0.3">
      <c r="A101" t="s">
        <v>181</v>
      </c>
      <c r="B101" s="1" t="s">
        <v>182</v>
      </c>
      <c r="C101" s="1">
        <v>2014</v>
      </c>
      <c r="D101" s="1" t="s">
        <v>183</v>
      </c>
      <c r="E101" s="1" t="s">
        <v>308</v>
      </c>
      <c r="G101" s="1">
        <v>2012</v>
      </c>
      <c r="I101" s="1">
        <v>28780</v>
      </c>
      <c r="J101" s="1" t="s">
        <v>346</v>
      </c>
      <c r="L101" s="29">
        <f>I101/fiscal!$AC$14</f>
        <v>6.8387984473503765E-4</v>
      </c>
    </row>
    <row r="102" spans="1:13" x14ac:dyDescent="0.3">
      <c r="A102" t="s">
        <v>181</v>
      </c>
      <c r="B102" s="1" t="s">
        <v>182</v>
      </c>
      <c r="C102" s="1">
        <v>2014</v>
      </c>
      <c r="D102" s="1" t="s">
        <v>183</v>
      </c>
      <c r="E102" s="1" t="s">
        <v>228</v>
      </c>
      <c r="G102" s="1">
        <v>2013</v>
      </c>
      <c r="I102" s="1">
        <v>3758777</v>
      </c>
      <c r="J102" s="1" t="s">
        <v>346</v>
      </c>
      <c r="L102" s="29">
        <f>I102/fiscal!$AD$14</f>
        <v>9.0619103095386497E-2</v>
      </c>
    </row>
    <row r="103" spans="1:13" x14ac:dyDescent="0.3">
      <c r="A103" t="s">
        <v>181</v>
      </c>
      <c r="B103" s="1" t="s">
        <v>182</v>
      </c>
      <c r="C103" s="1">
        <v>2014</v>
      </c>
      <c r="D103" s="1" t="s">
        <v>183</v>
      </c>
      <c r="E103" s="1" t="s">
        <v>229</v>
      </c>
      <c r="G103" s="1">
        <v>2013</v>
      </c>
      <c r="I103" s="1">
        <v>1186795</v>
      </c>
      <c r="J103" s="1" t="s">
        <v>346</v>
      </c>
      <c r="L103" s="29">
        <f>I103/fiscal!$AD$14</f>
        <v>2.8612045475985729E-2</v>
      </c>
    </row>
    <row r="104" spans="1:13" x14ac:dyDescent="0.3">
      <c r="A104" t="s">
        <v>181</v>
      </c>
      <c r="B104" s="1" t="s">
        <v>182</v>
      </c>
      <c r="C104" s="1">
        <v>2014</v>
      </c>
      <c r="D104" s="1" t="s">
        <v>183</v>
      </c>
      <c r="E104" s="1" t="s">
        <v>230</v>
      </c>
      <c r="G104" s="1">
        <v>2013</v>
      </c>
      <c r="I104" s="1">
        <v>443852</v>
      </c>
      <c r="J104" s="1" t="s">
        <v>346</v>
      </c>
      <c r="L104" s="29">
        <f>I104/fiscal!$AD$14</f>
        <v>1.0700680074155366E-2</v>
      </c>
    </row>
    <row r="105" spans="1:13" x14ac:dyDescent="0.3">
      <c r="A105" t="s">
        <v>181</v>
      </c>
      <c r="B105" s="1" t="s">
        <v>182</v>
      </c>
      <c r="C105" s="1">
        <v>2014</v>
      </c>
      <c r="D105" s="1" t="s">
        <v>183</v>
      </c>
      <c r="E105" s="1" t="s">
        <v>305</v>
      </c>
      <c r="G105" s="1">
        <v>2013</v>
      </c>
      <c r="I105" s="1">
        <v>413338</v>
      </c>
      <c r="J105" s="1" t="s">
        <v>346</v>
      </c>
      <c r="L105" s="29">
        <f>I105/fiscal!$AD$14</f>
        <v>9.9650282087074774E-3</v>
      </c>
    </row>
    <row r="106" spans="1:13" x14ac:dyDescent="0.3">
      <c r="A106" t="s">
        <v>181</v>
      </c>
      <c r="B106" s="1" t="s">
        <v>182</v>
      </c>
      <c r="C106" s="1">
        <v>2014</v>
      </c>
      <c r="D106" s="1" t="s">
        <v>183</v>
      </c>
      <c r="E106" s="1" t="s">
        <v>232</v>
      </c>
      <c r="G106" s="1">
        <v>2013</v>
      </c>
      <c r="I106" s="1">
        <v>294719</v>
      </c>
      <c r="J106" s="1" t="s">
        <v>346</v>
      </c>
      <c r="L106" s="29">
        <f>I106/fiscal!$AD$14</f>
        <v>7.1052822354636131E-3</v>
      </c>
    </row>
    <row r="107" spans="1:13" x14ac:dyDescent="0.3">
      <c r="A107" t="s">
        <v>181</v>
      </c>
      <c r="B107" s="1" t="s">
        <v>182</v>
      </c>
      <c r="C107" s="1">
        <v>2014</v>
      </c>
      <c r="D107" s="1" t="s">
        <v>183</v>
      </c>
      <c r="E107" s="1" t="s">
        <v>306</v>
      </c>
      <c r="G107" s="1">
        <v>2013</v>
      </c>
      <c r="I107" s="1">
        <v>181106</v>
      </c>
      <c r="J107" s="1" t="s">
        <v>346</v>
      </c>
      <c r="L107" s="29">
        <f>I107/fiscal!$AD$14</f>
        <v>4.3662242493218055E-3</v>
      </c>
    </row>
    <row r="108" spans="1:13" x14ac:dyDescent="0.3">
      <c r="A108" t="s">
        <v>181</v>
      </c>
      <c r="B108" s="1" t="s">
        <v>182</v>
      </c>
      <c r="C108" s="1">
        <v>2014</v>
      </c>
      <c r="D108" s="1" t="s">
        <v>183</v>
      </c>
      <c r="E108" s="1" t="s">
        <v>234</v>
      </c>
      <c r="G108" s="1">
        <v>2013</v>
      </c>
      <c r="I108" s="1">
        <v>161957</v>
      </c>
      <c r="J108" s="1" t="s">
        <v>346</v>
      </c>
      <c r="L108" s="29">
        <f>I108/fiscal!$AD$14</f>
        <v>3.90456738455607E-3</v>
      </c>
    </row>
    <row r="109" spans="1:13" x14ac:dyDescent="0.3">
      <c r="A109" t="s">
        <v>181</v>
      </c>
      <c r="B109" s="1" t="s">
        <v>182</v>
      </c>
      <c r="C109" s="1">
        <v>2014</v>
      </c>
      <c r="D109" s="1" t="s">
        <v>183</v>
      </c>
      <c r="E109" s="1" t="s">
        <v>235</v>
      </c>
      <c r="G109" s="1">
        <v>2013</v>
      </c>
      <c r="I109" s="1">
        <v>150848</v>
      </c>
      <c r="J109" s="1" t="s">
        <v>346</v>
      </c>
      <c r="L109" s="29">
        <f>I109/fiscal!$AD$14</f>
        <v>3.6367442026310317E-3</v>
      </c>
    </row>
    <row r="110" spans="1:13" x14ac:dyDescent="0.3">
      <c r="A110" t="s">
        <v>181</v>
      </c>
      <c r="B110" s="1" t="s">
        <v>182</v>
      </c>
      <c r="C110" s="1">
        <v>2014</v>
      </c>
      <c r="D110" s="1" t="s">
        <v>183</v>
      </c>
      <c r="E110" s="1" t="s">
        <v>307</v>
      </c>
      <c r="G110" s="1">
        <v>2013</v>
      </c>
      <c r="I110" s="1">
        <v>120707</v>
      </c>
      <c r="J110" s="1" t="s">
        <v>346</v>
      </c>
      <c r="L110" s="29">
        <f>I110/fiscal!$AD$14</f>
        <v>2.910084869981597E-3</v>
      </c>
    </row>
    <row r="111" spans="1:13" x14ac:dyDescent="0.3">
      <c r="A111" t="s">
        <v>181</v>
      </c>
      <c r="B111" s="1" t="s">
        <v>182</v>
      </c>
      <c r="C111" s="1">
        <v>2014</v>
      </c>
      <c r="D111" s="1" t="s">
        <v>183</v>
      </c>
      <c r="E111" s="1" t="s">
        <v>308</v>
      </c>
      <c r="G111" s="1">
        <v>2013</v>
      </c>
      <c r="I111" s="1">
        <v>33949</v>
      </c>
      <c r="J111" s="1" t="s">
        <v>346</v>
      </c>
      <c r="L111" s="29">
        <f>I111/fiscal!$AD$14</f>
        <v>8.1846513666154611E-4</v>
      </c>
    </row>
    <row r="112" spans="1:13" x14ac:dyDescent="0.3">
      <c r="A112" t="s">
        <v>181</v>
      </c>
      <c r="B112" s="1" t="s">
        <v>182</v>
      </c>
      <c r="C112" s="1">
        <v>2014</v>
      </c>
      <c r="D112" s="1" t="s">
        <v>183</v>
      </c>
      <c r="E112" s="1" t="s">
        <v>228</v>
      </c>
      <c r="G112" s="1">
        <v>2014</v>
      </c>
      <c r="I112" s="1">
        <v>2736265</v>
      </c>
      <c r="J112" s="1" t="s">
        <v>346</v>
      </c>
      <c r="M112" s="1" t="s">
        <v>304</v>
      </c>
    </row>
    <row r="113" spans="1:13" x14ac:dyDescent="0.3">
      <c r="A113" t="s">
        <v>181</v>
      </c>
      <c r="B113" s="1" t="s">
        <v>182</v>
      </c>
      <c r="C113" s="1">
        <v>2014</v>
      </c>
      <c r="D113" s="1" t="s">
        <v>183</v>
      </c>
      <c r="E113" s="1" t="s">
        <v>229</v>
      </c>
      <c r="G113" s="1">
        <v>2014</v>
      </c>
      <c r="I113" s="1">
        <v>762856</v>
      </c>
      <c r="J113" s="1" t="s">
        <v>346</v>
      </c>
      <c r="M113" s="1" t="s">
        <v>304</v>
      </c>
    </row>
    <row r="114" spans="1:13" x14ac:dyDescent="0.3">
      <c r="A114" t="s">
        <v>181</v>
      </c>
      <c r="B114" s="1" t="s">
        <v>182</v>
      </c>
      <c r="C114" s="1">
        <v>2014</v>
      </c>
      <c r="D114" s="1" t="s">
        <v>183</v>
      </c>
      <c r="E114" s="1" t="s">
        <v>230</v>
      </c>
      <c r="G114" s="1">
        <v>2014</v>
      </c>
      <c r="I114" s="1">
        <v>290074</v>
      </c>
      <c r="J114" s="1" t="s">
        <v>346</v>
      </c>
      <c r="M114" s="1" t="s">
        <v>304</v>
      </c>
    </row>
    <row r="115" spans="1:13" x14ac:dyDescent="0.3">
      <c r="A115" t="s">
        <v>181</v>
      </c>
      <c r="B115" s="1" t="s">
        <v>182</v>
      </c>
      <c r="C115" s="1">
        <v>2014</v>
      </c>
      <c r="D115" s="1" t="s">
        <v>183</v>
      </c>
      <c r="E115" s="1" t="s">
        <v>305</v>
      </c>
      <c r="G115" s="1">
        <v>2014</v>
      </c>
      <c r="I115" s="1">
        <v>261297</v>
      </c>
      <c r="J115" s="1" t="s">
        <v>346</v>
      </c>
      <c r="M115" s="1" t="s">
        <v>304</v>
      </c>
    </row>
    <row r="116" spans="1:13" x14ac:dyDescent="0.3">
      <c r="A116" t="s">
        <v>181</v>
      </c>
      <c r="B116" s="1" t="s">
        <v>182</v>
      </c>
      <c r="C116" s="1">
        <v>2014</v>
      </c>
      <c r="D116" s="1" t="s">
        <v>183</v>
      </c>
      <c r="E116" s="1" t="s">
        <v>232</v>
      </c>
      <c r="G116" s="1">
        <v>2014</v>
      </c>
      <c r="I116" s="1">
        <v>204844</v>
      </c>
      <c r="J116" s="1" t="s">
        <v>346</v>
      </c>
      <c r="M116" s="1" t="s">
        <v>304</v>
      </c>
    </row>
    <row r="117" spans="1:13" x14ac:dyDescent="0.3">
      <c r="A117" t="s">
        <v>181</v>
      </c>
      <c r="B117" s="1" t="s">
        <v>182</v>
      </c>
      <c r="C117" s="1">
        <v>2014</v>
      </c>
      <c r="D117" s="1" t="s">
        <v>183</v>
      </c>
      <c r="E117" s="1" t="s">
        <v>306</v>
      </c>
      <c r="G117" s="1">
        <v>2014</v>
      </c>
      <c r="I117" s="1">
        <v>126126</v>
      </c>
      <c r="J117" s="1" t="s">
        <v>346</v>
      </c>
      <c r="M117" s="1" t="s">
        <v>304</v>
      </c>
    </row>
    <row r="118" spans="1:13" x14ac:dyDescent="0.3">
      <c r="A118" t="s">
        <v>181</v>
      </c>
      <c r="B118" s="1" t="s">
        <v>182</v>
      </c>
      <c r="C118" s="1">
        <v>2014</v>
      </c>
      <c r="D118" s="1" t="s">
        <v>183</v>
      </c>
      <c r="E118" s="1" t="s">
        <v>234</v>
      </c>
      <c r="G118" s="1">
        <v>2014</v>
      </c>
      <c r="I118" s="1">
        <v>134291</v>
      </c>
      <c r="J118" s="1" t="s">
        <v>346</v>
      </c>
      <c r="M118" s="1" t="s">
        <v>304</v>
      </c>
    </row>
    <row r="119" spans="1:13" x14ac:dyDescent="0.3">
      <c r="A119" t="s">
        <v>181</v>
      </c>
      <c r="B119" s="1" t="s">
        <v>182</v>
      </c>
      <c r="C119" s="1">
        <v>2014</v>
      </c>
      <c r="D119" s="1" t="s">
        <v>183</v>
      </c>
      <c r="E119" s="1" t="s">
        <v>235</v>
      </c>
      <c r="G119" s="1">
        <v>2014</v>
      </c>
      <c r="I119" s="1">
        <v>120190</v>
      </c>
      <c r="J119" s="1" t="s">
        <v>346</v>
      </c>
      <c r="M119" s="1" t="s">
        <v>304</v>
      </c>
    </row>
    <row r="120" spans="1:13" x14ac:dyDescent="0.3">
      <c r="A120" t="s">
        <v>181</v>
      </c>
      <c r="B120" s="1" t="s">
        <v>182</v>
      </c>
      <c r="C120" s="1">
        <v>2014</v>
      </c>
      <c r="D120" s="1" t="s">
        <v>183</v>
      </c>
      <c r="E120" s="1" t="s">
        <v>307</v>
      </c>
      <c r="G120" s="1">
        <v>2014</v>
      </c>
      <c r="I120" s="1">
        <v>79206</v>
      </c>
      <c r="J120" s="1" t="s">
        <v>346</v>
      </c>
      <c r="M120" s="1" t="s">
        <v>304</v>
      </c>
    </row>
    <row r="121" spans="1:13" x14ac:dyDescent="0.3">
      <c r="A121" t="s">
        <v>181</v>
      </c>
      <c r="B121" s="1" t="s">
        <v>182</v>
      </c>
      <c r="C121" s="1">
        <v>2014</v>
      </c>
      <c r="D121" s="1" t="s">
        <v>183</v>
      </c>
      <c r="E121" s="1" t="s">
        <v>308</v>
      </c>
      <c r="G121" s="1">
        <v>2014</v>
      </c>
      <c r="I121" s="1">
        <v>11364</v>
      </c>
      <c r="J121" s="1" t="s">
        <v>346</v>
      </c>
      <c r="M121" s="1" t="s">
        <v>304</v>
      </c>
    </row>
    <row r="122" spans="1:13" x14ac:dyDescent="0.3">
      <c r="A122" t="s">
        <v>181</v>
      </c>
      <c r="B122" s="1" t="s">
        <v>182</v>
      </c>
      <c r="C122" s="1">
        <v>2009</v>
      </c>
      <c r="D122" s="1" t="s">
        <v>183</v>
      </c>
      <c r="E122" s="1" t="s">
        <v>288</v>
      </c>
      <c r="F122" s="1" t="s">
        <v>301</v>
      </c>
      <c r="G122" s="1">
        <v>2008</v>
      </c>
      <c r="I122" s="1">
        <v>2841252.02</v>
      </c>
      <c r="J122" s="1" t="s">
        <v>346</v>
      </c>
      <c r="L122" s="29">
        <f>I122/fiscal!$Y$14</f>
        <v>7.4743700514641423E-2</v>
      </c>
    </row>
    <row r="123" spans="1:13" x14ac:dyDescent="0.3">
      <c r="A123" t="s">
        <v>181</v>
      </c>
      <c r="B123" s="1" t="s">
        <v>182</v>
      </c>
      <c r="C123" s="1">
        <v>2009</v>
      </c>
      <c r="D123" s="1" t="s">
        <v>183</v>
      </c>
      <c r="E123" s="1" t="s">
        <v>290</v>
      </c>
      <c r="F123" s="1" t="s">
        <v>301</v>
      </c>
      <c r="G123" s="1">
        <v>2008</v>
      </c>
      <c r="I123" s="1">
        <v>1195462.03</v>
      </c>
      <c r="J123" s="1" t="s">
        <v>346</v>
      </c>
      <c r="L123" s="29">
        <f>I123/fiscal!$Y$14</f>
        <v>3.1448549906159071E-2</v>
      </c>
    </row>
    <row r="124" spans="1:13" x14ac:dyDescent="0.3">
      <c r="A124" t="s">
        <v>181</v>
      </c>
      <c r="B124" s="1" t="s">
        <v>182</v>
      </c>
      <c r="C124" s="1">
        <v>2009</v>
      </c>
      <c r="D124" s="1" t="s">
        <v>183</v>
      </c>
      <c r="E124" s="1" t="s">
        <v>291</v>
      </c>
      <c r="F124" s="1" t="s">
        <v>299</v>
      </c>
      <c r="G124" s="1">
        <v>2008</v>
      </c>
      <c r="I124" s="1">
        <v>835439.45</v>
      </c>
      <c r="J124" s="1" t="s">
        <v>346</v>
      </c>
      <c r="L124" s="29">
        <f>I124/fiscal!$Y$14</f>
        <v>2.1977577352999732E-2</v>
      </c>
    </row>
    <row r="125" spans="1:13" x14ac:dyDescent="0.3">
      <c r="A125" t="s">
        <v>181</v>
      </c>
      <c r="B125" s="1" t="s">
        <v>182</v>
      </c>
      <c r="C125" s="1">
        <v>2009</v>
      </c>
      <c r="D125" s="1" t="s">
        <v>183</v>
      </c>
      <c r="E125" s="1" t="s">
        <v>292</v>
      </c>
      <c r="F125" s="1" t="s">
        <v>300</v>
      </c>
      <c r="G125" s="1">
        <v>2008</v>
      </c>
      <c r="I125" s="1">
        <v>605073.35</v>
      </c>
      <c r="J125" s="1" t="s">
        <v>346</v>
      </c>
      <c r="L125" s="29">
        <f>I125/fiscal!$Y$14</f>
        <v>1.5917426874998159E-2</v>
      </c>
    </row>
    <row r="126" spans="1:13" x14ac:dyDescent="0.3">
      <c r="A126" t="s">
        <v>181</v>
      </c>
      <c r="B126" s="1" t="s">
        <v>182</v>
      </c>
      <c r="C126" s="1">
        <v>2009</v>
      </c>
      <c r="D126" s="1" t="s">
        <v>183</v>
      </c>
      <c r="E126" s="1" t="s">
        <v>293</v>
      </c>
      <c r="F126" s="1" t="s">
        <v>301</v>
      </c>
      <c r="G126" s="1">
        <v>2008</v>
      </c>
      <c r="I126" s="1">
        <v>1712007.54</v>
      </c>
      <c r="J126" s="1" t="s">
        <v>346</v>
      </c>
      <c r="L126" s="29">
        <f>I126/fiscal!$Y$14</f>
        <v>4.5037109678348064E-2</v>
      </c>
    </row>
    <row r="127" spans="1:13" x14ac:dyDescent="0.3">
      <c r="A127" t="s">
        <v>181</v>
      </c>
      <c r="B127" s="1" t="s">
        <v>182</v>
      </c>
      <c r="C127" s="1">
        <v>2009</v>
      </c>
      <c r="D127" s="1" t="s">
        <v>183</v>
      </c>
      <c r="E127" s="1" t="s">
        <v>294</v>
      </c>
      <c r="F127" s="1" t="s">
        <v>300</v>
      </c>
      <c r="G127" s="1">
        <v>2008</v>
      </c>
      <c r="I127" s="1">
        <v>294097.96000000002</v>
      </c>
      <c r="J127" s="1" t="s">
        <v>346</v>
      </c>
      <c r="L127" s="29">
        <f>I127/fiscal!$Y$14</f>
        <v>7.7367194777065188E-3</v>
      </c>
    </row>
    <row r="128" spans="1:13" x14ac:dyDescent="0.3">
      <c r="A128" t="s">
        <v>181</v>
      </c>
      <c r="B128" s="1" t="s">
        <v>182</v>
      </c>
      <c r="C128" s="1">
        <v>2009</v>
      </c>
      <c r="D128" s="1" t="s">
        <v>183</v>
      </c>
      <c r="E128" s="1" t="s">
        <v>295</v>
      </c>
      <c r="F128" s="1" t="s">
        <v>302</v>
      </c>
      <c r="G128" s="1">
        <v>2008</v>
      </c>
      <c r="I128" s="1">
        <v>193809.7</v>
      </c>
      <c r="J128" s="1" t="s">
        <v>346</v>
      </c>
      <c r="L128" s="29">
        <f>I128/fiscal!$Y$14</f>
        <v>5.098475626823311E-3</v>
      </c>
    </row>
    <row r="129" spans="1:12" x14ac:dyDescent="0.3">
      <c r="A129" t="s">
        <v>181</v>
      </c>
      <c r="B129" s="1" t="s">
        <v>182</v>
      </c>
      <c r="C129" s="1">
        <v>2009</v>
      </c>
      <c r="D129" s="1" t="s">
        <v>183</v>
      </c>
      <c r="E129" s="1" t="s">
        <v>296</v>
      </c>
      <c r="F129" s="1" t="s">
        <v>301</v>
      </c>
      <c r="G129" s="1">
        <v>2008</v>
      </c>
      <c r="I129" s="1">
        <v>279139.38</v>
      </c>
      <c r="J129" s="1" t="s">
        <v>346</v>
      </c>
      <c r="L129" s="29">
        <f>I129/fiscal!$Y$14</f>
        <v>7.3432099911230984E-3</v>
      </c>
    </row>
    <row r="130" spans="1:12" x14ac:dyDescent="0.3">
      <c r="A130" t="s">
        <v>181</v>
      </c>
      <c r="B130" s="1" t="s">
        <v>182</v>
      </c>
      <c r="C130" s="1">
        <v>2009</v>
      </c>
      <c r="D130" s="1" t="s">
        <v>183</v>
      </c>
      <c r="E130" s="1" t="s">
        <v>297</v>
      </c>
      <c r="F130" s="1" t="s">
        <v>303</v>
      </c>
      <c r="G130" s="1">
        <v>2008</v>
      </c>
      <c r="I130" s="1">
        <v>219708.39</v>
      </c>
      <c r="J130" s="1" t="s">
        <v>346</v>
      </c>
      <c r="L130" s="29">
        <f>I130/fiscal!$Y$14</f>
        <v>5.7797822886243083E-3</v>
      </c>
    </row>
    <row r="131" spans="1:12" x14ac:dyDescent="0.3">
      <c r="A131" t="s">
        <v>181</v>
      </c>
      <c r="B131" s="1" t="s">
        <v>182</v>
      </c>
      <c r="C131" s="1">
        <v>2009</v>
      </c>
      <c r="D131" s="1" t="s">
        <v>183</v>
      </c>
      <c r="E131" s="1" t="s">
        <v>298</v>
      </c>
      <c r="F131" s="1" t="s">
        <v>302</v>
      </c>
      <c r="G131" s="1">
        <v>2008</v>
      </c>
      <c r="I131" s="1">
        <v>162116.18</v>
      </c>
      <c r="J131" s="1" t="s">
        <v>346</v>
      </c>
      <c r="L131" s="29">
        <f>I131/fiscal!$Y$14</f>
        <v>4.2647266490980617E-3</v>
      </c>
    </row>
    <row r="132" spans="1:12" x14ac:dyDescent="0.3">
      <c r="A132" t="s">
        <v>181</v>
      </c>
      <c r="B132" s="1" t="s">
        <v>182</v>
      </c>
      <c r="C132" s="1">
        <v>2009</v>
      </c>
      <c r="D132" s="1" t="s">
        <v>183</v>
      </c>
      <c r="E132" s="1" t="s">
        <v>288</v>
      </c>
      <c r="F132" s="1" t="s">
        <v>301</v>
      </c>
      <c r="G132" s="1">
        <v>2007</v>
      </c>
      <c r="I132" s="1">
        <v>2740495.18</v>
      </c>
      <c r="J132" s="1" t="s">
        <v>346</v>
      </c>
      <c r="L132" s="29">
        <f>I132/fiscal!$X$14</f>
        <v>7.6644957502456812E-2</v>
      </c>
    </row>
    <row r="133" spans="1:12" x14ac:dyDescent="0.3">
      <c r="A133" t="s">
        <v>181</v>
      </c>
      <c r="B133" s="1" t="s">
        <v>182</v>
      </c>
      <c r="C133" s="1">
        <v>2009</v>
      </c>
      <c r="D133" s="1" t="s">
        <v>183</v>
      </c>
      <c r="E133" s="1" t="s">
        <v>290</v>
      </c>
      <c r="F133" s="1" t="s">
        <v>301</v>
      </c>
      <c r="G133" s="1">
        <v>2007</v>
      </c>
      <c r="I133" s="1">
        <v>1081546.1499999999</v>
      </c>
      <c r="J133" s="1" t="s">
        <v>346</v>
      </c>
      <c r="L133" s="29">
        <f>I133/fiscal!$X$14</f>
        <v>3.0248204524736939E-2</v>
      </c>
    </row>
    <row r="134" spans="1:12" x14ac:dyDescent="0.3">
      <c r="A134" t="s">
        <v>181</v>
      </c>
      <c r="B134" s="1" t="s">
        <v>182</v>
      </c>
      <c r="C134" s="1">
        <v>2009</v>
      </c>
      <c r="D134" s="1" t="s">
        <v>183</v>
      </c>
      <c r="E134" s="1" t="s">
        <v>291</v>
      </c>
      <c r="F134" s="1" t="s">
        <v>299</v>
      </c>
      <c r="G134" s="1">
        <v>2007</v>
      </c>
      <c r="I134" s="1">
        <v>803258.38</v>
      </c>
      <c r="J134" s="1" t="s">
        <v>346</v>
      </c>
      <c r="L134" s="29">
        <f>I134/fiscal!$X$14</f>
        <v>2.2465175216470297E-2</v>
      </c>
    </row>
    <row r="135" spans="1:12" x14ac:dyDescent="0.3">
      <c r="A135" t="s">
        <v>181</v>
      </c>
      <c r="B135" s="1" t="s">
        <v>182</v>
      </c>
      <c r="C135" s="1">
        <v>2009</v>
      </c>
      <c r="D135" s="1" t="s">
        <v>183</v>
      </c>
      <c r="E135" s="1" t="s">
        <v>292</v>
      </c>
      <c r="F135" s="1" t="s">
        <v>300</v>
      </c>
      <c r="G135" s="1">
        <v>2007</v>
      </c>
      <c r="I135" s="1">
        <v>581590.56000000006</v>
      </c>
      <c r="J135" s="1" t="s">
        <v>346</v>
      </c>
      <c r="L135" s="29">
        <f>I135/fiscal!$X$14</f>
        <v>1.6265667635667967E-2</v>
      </c>
    </row>
    <row r="136" spans="1:12" x14ac:dyDescent="0.3">
      <c r="A136" t="s">
        <v>181</v>
      </c>
      <c r="B136" s="1" t="s">
        <v>182</v>
      </c>
      <c r="C136" s="1">
        <v>2009</v>
      </c>
      <c r="D136" s="1" t="s">
        <v>183</v>
      </c>
      <c r="E136" s="1" t="s">
        <v>293</v>
      </c>
      <c r="F136" s="1" t="s">
        <v>301</v>
      </c>
      <c r="G136" s="1">
        <v>2007</v>
      </c>
      <c r="I136" s="1">
        <v>1600375.52</v>
      </c>
      <c r="J136" s="1" t="s">
        <v>346</v>
      </c>
      <c r="L136" s="29">
        <f>I136/fiscal!$X$14</f>
        <v>4.4758594947929164E-2</v>
      </c>
    </row>
    <row r="137" spans="1:12" x14ac:dyDescent="0.3">
      <c r="A137" t="s">
        <v>181</v>
      </c>
      <c r="B137" s="1" t="s">
        <v>182</v>
      </c>
      <c r="C137" s="1">
        <v>2009</v>
      </c>
      <c r="D137" s="1" t="s">
        <v>183</v>
      </c>
      <c r="E137" s="1" t="s">
        <v>294</v>
      </c>
      <c r="F137" s="1" t="s">
        <v>300</v>
      </c>
      <c r="G137" s="1">
        <v>2007</v>
      </c>
      <c r="I137" s="1">
        <v>238017.99</v>
      </c>
      <c r="J137" s="1" t="s">
        <v>346</v>
      </c>
      <c r="L137" s="29">
        <f>I137/fiscal!$X$14</f>
        <v>6.6567819062430134E-3</v>
      </c>
    </row>
    <row r="138" spans="1:12" x14ac:dyDescent="0.3">
      <c r="A138" t="s">
        <v>181</v>
      </c>
      <c r="B138" s="1" t="s">
        <v>182</v>
      </c>
      <c r="C138" s="1">
        <v>2009</v>
      </c>
      <c r="D138" s="1" t="s">
        <v>183</v>
      </c>
      <c r="E138" s="1" t="s">
        <v>295</v>
      </c>
      <c r="F138" s="1" t="s">
        <v>302</v>
      </c>
      <c r="G138" s="1">
        <v>2007</v>
      </c>
      <c r="I138" s="1">
        <v>194588.88</v>
      </c>
      <c r="J138" s="1" t="s">
        <v>346</v>
      </c>
      <c r="L138" s="29">
        <f>I138/fiscal!$X$14</f>
        <v>5.4421757596562047E-3</v>
      </c>
    </row>
    <row r="139" spans="1:12" x14ac:dyDescent="0.3">
      <c r="A139" t="s">
        <v>181</v>
      </c>
      <c r="B139" s="1" t="s">
        <v>182</v>
      </c>
      <c r="C139" s="1">
        <v>2009</v>
      </c>
      <c r="D139" s="1" t="s">
        <v>183</v>
      </c>
      <c r="E139" s="1" t="s">
        <v>296</v>
      </c>
      <c r="F139" s="1" t="s">
        <v>301</v>
      </c>
      <c r="G139" s="1">
        <v>2007</v>
      </c>
      <c r="I139" s="1">
        <v>314985.58</v>
      </c>
      <c r="J139" s="1" t="s">
        <v>346</v>
      </c>
      <c r="L139" s="29">
        <f>I139/fiscal!$X$14</f>
        <v>8.8093774326531427E-3</v>
      </c>
    </row>
    <row r="140" spans="1:12" x14ac:dyDescent="0.3">
      <c r="A140" t="s">
        <v>181</v>
      </c>
      <c r="B140" s="1" t="s">
        <v>182</v>
      </c>
      <c r="C140" s="1">
        <v>2009</v>
      </c>
      <c r="D140" s="1" t="s">
        <v>183</v>
      </c>
      <c r="E140" s="1" t="s">
        <v>297</v>
      </c>
      <c r="F140" s="1" t="s">
        <v>303</v>
      </c>
      <c r="G140" s="1">
        <v>2007</v>
      </c>
      <c r="I140" s="1">
        <v>152046.89000000001</v>
      </c>
      <c r="J140" s="1" t="s">
        <v>346</v>
      </c>
      <c r="L140" s="29">
        <f>I140/fiscal!$X$14</f>
        <v>4.2523801929951676E-3</v>
      </c>
    </row>
    <row r="141" spans="1:12" x14ac:dyDescent="0.3">
      <c r="A141" t="s">
        <v>181</v>
      </c>
      <c r="B141" s="1" t="s">
        <v>182</v>
      </c>
      <c r="C141" s="1">
        <v>2009</v>
      </c>
      <c r="D141" s="1" t="s">
        <v>183</v>
      </c>
      <c r="E141" s="1" t="s">
        <v>298</v>
      </c>
      <c r="F141" s="1" t="s">
        <v>302</v>
      </c>
      <c r="G141" s="1">
        <v>2007</v>
      </c>
      <c r="I141" s="1">
        <v>138139.22</v>
      </c>
      <c r="J141" s="1" t="s">
        <v>346</v>
      </c>
      <c r="L141" s="29">
        <f>I141/fiscal!$X$14</f>
        <v>3.8634166276192948E-3</v>
      </c>
    </row>
    <row r="142" spans="1:12" x14ac:dyDescent="0.3">
      <c r="A142" t="s">
        <v>181</v>
      </c>
      <c r="B142" s="1" t="s">
        <v>182</v>
      </c>
      <c r="C142" s="1">
        <v>2009</v>
      </c>
      <c r="D142" s="1" t="s">
        <v>183</v>
      </c>
      <c r="E142" s="1" t="s">
        <v>288</v>
      </c>
      <c r="F142" s="1" t="s">
        <v>301</v>
      </c>
      <c r="G142" s="1">
        <v>2006</v>
      </c>
      <c r="I142" s="1">
        <v>2144674.69</v>
      </c>
      <c r="J142" s="1" t="s">
        <v>346</v>
      </c>
      <c r="L142" s="29">
        <f>I142/fiscal!$W$14</f>
        <v>6.6199449593865728E-2</v>
      </c>
    </row>
    <row r="143" spans="1:12" x14ac:dyDescent="0.3">
      <c r="A143" t="s">
        <v>181</v>
      </c>
      <c r="B143" s="1" t="s">
        <v>182</v>
      </c>
      <c r="C143" s="1">
        <v>2009</v>
      </c>
      <c r="D143" s="1" t="s">
        <v>183</v>
      </c>
      <c r="E143" s="1" t="s">
        <v>290</v>
      </c>
      <c r="F143" s="1" t="s">
        <v>301</v>
      </c>
      <c r="G143" s="1">
        <v>2006</v>
      </c>
      <c r="I143" s="1">
        <v>944585.3</v>
      </c>
      <c r="J143" s="1" t="s">
        <v>346</v>
      </c>
      <c r="L143" s="29">
        <f>I143/fiscal!$W$14</f>
        <v>2.9156415770662424E-2</v>
      </c>
    </row>
    <row r="144" spans="1:12" x14ac:dyDescent="0.3">
      <c r="A144" t="s">
        <v>181</v>
      </c>
      <c r="B144" s="1" t="s">
        <v>182</v>
      </c>
      <c r="C144" s="1">
        <v>2009</v>
      </c>
      <c r="D144" s="1" t="s">
        <v>183</v>
      </c>
      <c r="E144" s="1" t="s">
        <v>291</v>
      </c>
      <c r="F144" s="1" t="s">
        <v>299</v>
      </c>
      <c r="G144" s="1">
        <v>2006</v>
      </c>
      <c r="I144" s="1">
        <v>655455.03</v>
      </c>
      <c r="J144" s="1" t="s">
        <v>346</v>
      </c>
      <c r="L144" s="29">
        <f>I144/fiscal!$W$14</f>
        <v>2.0231861933117119E-2</v>
      </c>
    </row>
    <row r="145" spans="1:12" x14ac:dyDescent="0.3">
      <c r="A145" t="s">
        <v>181</v>
      </c>
      <c r="B145" s="1" t="s">
        <v>182</v>
      </c>
      <c r="C145" s="1">
        <v>2009</v>
      </c>
      <c r="D145" s="1" t="s">
        <v>183</v>
      </c>
      <c r="E145" s="1" t="s">
        <v>292</v>
      </c>
      <c r="F145" s="1" t="s">
        <v>300</v>
      </c>
      <c r="G145" s="1">
        <v>2006</v>
      </c>
      <c r="I145" s="1">
        <v>655861.75</v>
      </c>
      <c r="J145" s="1" t="s">
        <v>346</v>
      </c>
      <c r="L145" s="29">
        <f>I145/fiscal!$W$14</f>
        <v>2.0244416116865522E-2</v>
      </c>
    </row>
    <row r="146" spans="1:12" x14ac:dyDescent="0.3">
      <c r="A146" t="s">
        <v>181</v>
      </c>
      <c r="B146" s="1" t="s">
        <v>182</v>
      </c>
      <c r="C146" s="1">
        <v>2009</v>
      </c>
      <c r="D146" s="1" t="s">
        <v>183</v>
      </c>
      <c r="E146" s="1" t="s">
        <v>293</v>
      </c>
      <c r="F146" s="1" t="s">
        <v>301</v>
      </c>
      <c r="G146" s="1">
        <v>2006</v>
      </c>
      <c r="I146" s="1">
        <v>1452893.45</v>
      </c>
      <c r="J146" s="1" t="s">
        <v>346</v>
      </c>
      <c r="L146" s="29">
        <f>I146/fiscal!$W$14</f>
        <v>4.4846310331816658E-2</v>
      </c>
    </row>
    <row r="147" spans="1:12" x14ac:dyDescent="0.3">
      <c r="A147" t="s">
        <v>181</v>
      </c>
      <c r="B147" s="1" t="s">
        <v>182</v>
      </c>
      <c r="C147" s="1">
        <v>2009</v>
      </c>
      <c r="D147" s="1" t="s">
        <v>183</v>
      </c>
      <c r="E147" s="1" t="s">
        <v>294</v>
      </c>
      <c r="F147" s="1" t="s">
        <v>300</v>
      </c>
      <c r="G147" s="1">
        <v>2006</v>
      </c>
      <c r="I147" s="1">
        <v>161740.69</v>
      </c>
      <c r="J147" s="1" t="s">
        <v>346</v>
      </c>
      <c r="L147" s="29">
        <f>I147/fiscal!$W$14</f>
        <v>4.9924329805617574E-3</v>
      </c>
    </row>
    <row r="148" spans="1:12" x14ac:dyDescent="0.3">
      <c r="A148" t="s">
        <v>181</v>
      </c>
      <c r="B148" s="1" t="s">
        <v>182</v>
      </c>
      <c r="C148" s="1">
        <v>2009</v>
      </c>
      <c r="D148" s="1" t="s">
        <v>183</v>
      </c>
      <c r="E148" s="1" t="s">
        <v>295</v>
      </c>
      <c r="F148" s="1" t="s">
        <v>302</v>
      </c>
      <c r="G148" s="1">
        <v>2006</v>
      </c>
      <c r="I148" s="1">
        <v>156872.04</v>
      </c>
      <c r="J148" s="1" t="s">
        <v>346</v>
      </c>
      <c r="L148" s="29">
        <f>I148/fiscal!$W$14</f>
        <v>4.8421528696582367E-3</v>
      </c>
    </row>
    <row r="149" spans="1:12" x14ac:dyDescent="0.3">
      <c r="A149" t="s">
        <v>181</v>
      </c>
      <c r="B149" s="1" t="s">
        <v>182</v>
      </c>
      <c r="C149" s="1">
        <v>2009</v>
      </c>
      <c r="D149" s="1" t="s">
        <v>183</v>
      </c>
      <c r="E149" s="1" t="s">
        <v>296</v>
      </c>
      <c r="F149" s="1" t="s">
        <v>301</v>
      </c>
      <c r="G149" s="1">
        <v>2006</v>
      </c>
      <c r="I149" s="1">
        <v>255261.19</v>
      </c>
      <c r="J149" s="1" t="s">
        <v>346</v>
      </c>
      <c r="L149" s="29">
        <f>I149/fiscal!$W$14</f>
        <v>7.8791204836175799E-3</v>
      </c>
    </row>
    <row r="150" spans="1:12" x14ac:dyDescent="0.3">
      <c r="A150" t="s">
        <v>181</v>
      </c>
      <c r="B150" s="1" t="s">
        <v>182</v>
      </c>
      <c r="C150" s="1">
        <v>2009</v>
      </c>
      <c r="D150" s="1" t="s">
        <v>183</v>
      </c>
      <c r="E150" s="1" t="s">
        <v>297</v>
      </c>
      <c r="F150" s="1" t="s">
        <v>303</v>
      </c>
      <c r="G150" s="1">
        <v>2006</v>
      </c>
      <c r="I150" s="1">
        <v>147103.1</v>
      </c>
      <c r="J150" s="1" t="s">
        <v>346</v>
      </c>
      <c r="L150" s="29">
        <f>I150/fiscal!$W$14</f>
        <v>4.5406160192767468E-3</v>
      </c>
    </row>
    <row r="151" spans="1:12" x14ac:dyDescent="0.3">
      <c r="A151" t="s">
        <v>181</v>
      </c>
      <c r="B151" s="1" t="s">
        <v>182</v>
      </c>
      <c r="C151" s="1">
        <v>2009</v>
      </c>
      <c r="D151" s="1" t="s">
        <v>183</v>
      </c>
      <c r="E151" s="1" t="s">
        <v>298</v>
      </c>
      <c r="F151" s="1" t="s">
        <v>302</v>
      </c>
      <c r="G151" s="1">
        <v>2006</v>
      </c>
      <c r="I151" s="1">
        <v>116919.27</v>
      </c>
      <c r="J151" s="1" t="s">
        <v>346</v>
      </c>
      <c r="L151" s="29">
        <f>I151/fiscal!$W$14</f>
        <v>3.6089348920868639E-3</v>
      </c>
    </row>
    <row r="152" spans="1:12" x14ac:dyDescent="0.3">
      <c r="A152" t="s">
        <v>181</v>
      </c>
      <c r="B152" s="1" t="s">
        <v>182</v>
      </c>
      <c r="C152" s="1">
        <v>2008</v>
      </c>
      <c r="D152" s="1" t="s">
        <v>183</v>
      </c>
      <c r="E152" s="1" t="s">
        <v>288</v>
      </c>
      <c r="F152" s="1" t="s">
        <v>301</v>
      </c>
      <c r="G152" s="1">
        <v>2005</v>
      </c>
      <c r="I152" s="1">
        <v>2046280.86</v>
      </c>
      <c r="J152" s="1" t="s">
        <v>346</v>
      </c>
      <c r="L152" s="29">
        <f>I152/fiscal!$V$14</f>
        <v>6.6973350948681828E-2</v>
      </c>
    </row>
    <row r="153" spans="1:12" x14ac:dyDescent="0.3">
      <c r="A153" t="s">
        <v>181</v>
      </c>
      <c r="B153" s="1" t="s">
        <v>182</v>
      </c>
      <c r="C153" s="1">
        <v>2008</v>
      </c>
      <c r="D153" s="1" t="s">
        <v>183</v>
      </c>
      <c r="E153" s="1" t="s">
        <v>290</v>
      </c>
      <c r="F153" s="1" t="s">
        <v>301</v>
      </c>
      <c r="G153" s="1">
        <v>2005</v>
      </c>
      <c r="I153" s="1">
        <v>865601.57</v>
      </c>
      <c r="J153" s="1" t="s">
        <v>346</v>
      </c>
      <c r="L153" s="29">
        <f>I153/fiscal!$V$14</f>
        <v>2.8330538032467337E-2</v>
      </c>
    </row>
    <row r="154" spans="1:12" x14ac:dyDescent="0.3">
      <c r="A154" t="s">
        <v>181</v>
      </c>
      <c r="B154" s="1" t="s">
        <v>182</v>
      </c>
      <c r="C154" s="1">
        <v>2008</v>
      </c>
      <c r="D154" s="1" t="s">
        <v>183</v>
      </c>
      <c r="E154" s="1" t="s">
        <v>291</v>
      </c>
      <c r="F154" s="1" t="s">
        <v>299</v>
      </c>
      <c r="G154" s="1">
        <v>2005</v>
      </c>
      <c r="I154" s="1">
        <v>598000.15</v>
      </c>
      <c r="J154" s="1" t="s">
        <v>346</v>
      </c>
      <c r="L154" s="29">
        <f>I154/fiscal!$V$14</f>
        <v>1.9572129464825457E-2</v>
      </c>
    </row>
    <row r="155" spans="1:12" x14ac:dyDescent="0.3">
      <c r="A155" t="s">
        <v>181</v>
      </c>
      <c r="B155" s="1" t="s">
        <v>182</v>
      </c>
      <c r="C155" s="1">
        <v>2008</v>
      </c>
      <c r="D155" s="1" t="s">
        <v>183</v>
      </c>
      <c r="E155" s="1" t="s">
        <v>292</v>
      </c>
      <c r="F155" s="1" t="s">
        <v>300</v>
      </c>
      <c r="G155" s="1">
        <v>2005</v>
      </c>
      <c r="I155" s="1">
        <v>665171.56000000006</v>
      </c>
      <c r="J155" s="1" t="s">
        <v>346</v>
      </c>
      <c r="L155" s="29">
        <f>I155/fiscal!$V$14</f>
        <v>2.1770603048577686E-2</v>
      </c>
    </row>
    <row r="156" spans="1:12" x14ac:dyDescent="0.3">
      <c r="A156" t="s">
        <v>181</v>
      </c>
      <c r="B156" s="1" t="s">
        <v>182</v>
      </c>
      <c r="C156" s="1">
        <v>2008</v>
      </c>
      <c r="D156" s="1" t="s">
        <v>183</v>
      </c>
      <c r="E156" s="1" t="s">
        <v>293</v>
      </c>
      <c r="F156" s="1" t="s">
        <v>301</v>
      </c>
      <c r="G156" s="1">
        <v>2005</v>
      </c>
      <c r="I156" s="1">
        <v>1443838.81</v>
      </c>
      <c r="J156" s="1" t="s">
        <v>346</v>
      </c>
      <c r="L156" s="29">
        <f>I156/fiscal!$V$14</f>
        <v>4.7255841182748073E-2</v>
      </c>
    </row>
    <row r="157" spans="1:12" x14ac:dyDescent="0.3">
      <c r="A157" t="s">
        <v>181</v>
      </c>
      <c r="B157" s="1" t="s">
        <v>182</v>
      </c>
      <c r="C157" s="1">
        <v>2008</v>
      </c>
      <c r="D157" s="1" t="s">
        <v>183</v>
      </c>
      <c r="E157" s="1" t="s">
        <v>294</v>
      </c>
      <c r="F157" s="1" t="s">
        <v>300</v>
      </c>
      <c r="G157" s="1">
        <v>2005</v>
      </c>
      <c r="I157" s="1">
        <v>180538.91</v>
      </c>
      <c r="J157" s="1" t="s">
        <v>346</v>
      </c>
      <c r="L157" s="29">
        <f>I157/fiscal!$V$14</f>
        <v>5.9089130997015153E-3</v>
      </c>
    </row>
    <row r="158" spans="1:12" x14ac:dyDescent="0.3">
      <c r="A158" t="s">
        <v>181</v>
      </c>
      <c r="B158" s="1" t="s">
        <v>182</v>
      </c>
      <c r="C158" s="1">
        <v>2008</v>
      </c>
      <c r="D158" s="1" t="s">
        <v>183</v>
      </c>
      <c r="E158" s="1" t="s">
        <v>295</v>
      </c>
      <c r="F158" s="1" t="s">
        <v>302</v>
      </c>
      <c r="G158" s="1">
        <v>2005</v>
      </c>
      <c r="I158" s="1">
        <v>139292.25</v>
      </c>
      <c r="J158" s="1" t="s">
        <v>346</v>
      </c>
      <c r="L158" s="29">
        <f>I158/fiscal!$V$14</f>
        <v>4.5589385729198125E-3</v>
      </c>
    </row>
    <row r="159" spans="1:12" x14ac:dyDescent="0.3">
      <c r="A159" t="s">
        <v>181</v>
      </c>
      <c r="B159" s="1" t="s">
        <v>182</v>
      </c>
      <c r="C159" s="1">
        <v>2008</v>
      </c>
      <c r="D159" s="1" t="s">
        <v>183</v>
      </c>
      <c r="E159" s="1" t="s">
        <v>296</v>
      </c>
      <c r="F159" s="1" t="s">
        <v>301</v>
      </c>
      <c r="G159" s="1">
        <v>2005</v>
      </c>
      <c r="I159" s="1">
        <v>246923.47</v>
      </c>
      <c r="J159" s="1" t="s">
        <v>346</v>
      </c>
      <c r="L159" s="29">
        <f>I159/fiscal!$V$14</f>
        <v>8.0816336295968221E-3</v>
      </c>
    </row>
    <row r="160" spans="1:12" x14ac:dyDescent="0.3">
      <c r="A160" t="s">
        <v>181</v>
      </c>
      <c r="B160" s="1" t="s">
        <v>182</v>
      </c>
      <c r="C160" s="1">
        <v>2008</v>
      </c>
      <c r="D160" s="1" t="s">
        <v>183</v>
      </c>
      <c r="E160" s="1" t="s">
        <v>297</v>
      </c>
      <c r="F160" s="1" t="s">
        <v>303</v>
      </c>
      <c r="G160" s="1">
        <v>2005</v>
      </c>
      <c r="I160" s="1">
        <v>137731.91</v>
      </c>
      <c r="J160" s="1" t="s">
        <v>346</v>
      </c>
      <c r="L160" s="29">
        <f>I160/fiscal!$V$14</f>
        <v>4.5078697287244621E-3</v>
      </c>
    </row>
    <row r="161" spans="1:12" x14ac:dyDescent="0.3">
      <c r="A161" t="s">
        <v>181</v>
      </c>
      <c r="B161" s="1" t="s">
        <v>182</v>
      </c>
      <c r="C161" s="1">
        <v>2008</v>
      </c>
      <c r="D161" s="1" t="s">
        <v>183</v>
      </c>
      <c r="E161" s="1" t="s">
        <v>298</v>
      </c>
      <c r="F161" s="1" t="s">
        <v>302</v>
      </c>
      <c r="G161" s="1">
        <v>2005</v>
      </c>
      <c r="I161" s="1">
        <v>105773.74</v>
      </c>
      <c r="J161" s="1" t="s">
        <v>346</v>
      </c>
      <c r="L161" s="29">
        <f>I161/fiscal!$V$14</f>
        <v>3.4619010267117607E-3</v>
      </c>
    </row>
    <row r="162" spans="1:12" x14ac:dyDescent="0.3">
      <c r="A162" t="s">
        <v>181</v>
      </c>
      <c r="B162" s="1" t="s">
        <v>182</v>
      </c>
      <c r="C162" s="1">
        <v>2006</v>
      </c>
      <c r="D162" s="1" t="s">
        <v>183</v>
      </c>
      <c r="E162" s="1" t="s">
        <v>288</v>
      </c>
      <c r="F162" s="1" t="s">
        <v>301</v>
      </c>
      <c r="G162" s="1">
        <v>2004</v>
      </c>
      <c r="I162" s="1">
        <v>1760868.1</v>
      </c>
      <c r="J162" s="1" t="s">
        <v>346</v>
      </c>
      <c r="L162" s="29">
        <f>I162/fiscal!$U$14</f>
        <v>6.4412288400208129E-2</v>
      </c>
    </row>
    <row r="163" spans="1:12" x14ac:dyDescent="0.3">
      <c r="A163" t="s">
        <v>181</v>
      </c>
      <c r="B163" s="1" t="s">
        <v>182</v>
      </c>
      <c r="C163" s="1">
        <v>2006</v>
      </c>
      <c r="D163" s="1" t="s">
        <v>183</v>
      </c>
      <c r="E163" s="1" t="s">
        <v>293</v>
      </c>
      <c r="F163" s="1" t="s">
        <v>301</v>
      </c>
      <c r="G163" s="1">
        <v>2004</v>
      </c>
      <c r="I163" s="1">
        <v>1569066.6</v>
      </c>
      <c r="J163" s="1" t="s">
        <v>346</v>
      </c>
      <c r="L163" s="29">
        <f>I163/fiscal!$U$14</f>
        <v>5.7396218580104894E-2</v>
      </c>
    </row>
    <row r="164" spans="1:12" x14ac:dyDescent="0.3">
      <c r="A164" t="s">
        <v>181</v>
      </c>
      <c r="B164" s="1" t="s">
        <v>182</v>
      </c>
      <c r="C164" s="1">
        <v>2006</v>
      </c>
      <c r="D164" s="1" t="s">
        <v>183</v>
      </c>
      <c r="E164" s="1" t="s">
        <v>290</v>
      </c>
      <c r="F164" s="1" t="s">
        <v>301</v>
      </c>
      <c r="G164" s="1">
        <v>2004</v>
      </c>
      <c r="I164" s="1">
        <v>851201</v>
      </c>
      <c r="J164" s="1" t="s">
        <v>346</v>
      </c>
      <c r="L164" s="29">
        <f>I164/fiscal!$U$14</f>
        <v>3.1136803658687186E-2</v>
      </c>
    </row>
    <row r="165" spans="1:12" x14ac:dyDescent="0.3">
      <c r="A165" t="s">
        <v>181</v>
      </c>
      <c r="B165" s="1" t="s">
        <v>182</v>
      </c>
      <c r="C165" s="1">
        <v>2006</v>
      </c>
      <c r="D165" s="1" t="s">
        <v>183</v>
      </c>
      <c r="E165" s="1" t="s">
        <v>292</v>
      </c>
      <c r="F165" s="1" t="s">
        <v>300</v>
      </c>
      <c r="G165" s="1">
        <v>2004</v>
      </c>
      <c r="I165" s="1">
        <v>437607</v>
      </c>
      <c r="J165" s="1" t="s">
        <v>346</v>
      </c>
      <c r="L165" s="29">
        <f>I165/fiscal!$U$14</f>
        <v>1.6007597780861541E-2</v>
      </c>
    </row>
    <row r="166" spans="1:12" x14ac:dyDescent="0.3">
      <c r="A166" t="s">
        <v>181</v>
      </c>
      <c r="B166" s="1" t="s">
        <v>182</v>
      </c>
      <c r="C166" s="1">
        <v>2006</v>
      </c>
      <c r="D166" s="1" t="s">
        <v>183</v>
      </c>
      <c r="E166" s="1" t="s">
        <v>461</v>
      </c>
      <c r="F166" s="1" t="s">
        <v>300</v>
      </c>
      <c r="G166" s="1">
        <v>2004</v>
      </c>
      <c r="I166" s="1">
        <v>284297.40000000002</v>
      </c>
      <c r="J166" s="1" t="s">
        <v>346</v>
      </c>
      <c r="L166" s="29">
        <f>I166/fiscal!$U$14</f>
        <v>1.0399555832847067E-2</v>
      </c>
    </row>
    <row r="167" spans="1:12" x14ac:dyDescent="0.3">
      <c r="A167" t="s">
        <v>181</v>
      </c>
      <c r="B167" s="1" t="s">
        <v>182</v>
      </c>
      <c r="C167" s="1">
        <v>2006</v>
      </c>
      <c r="D167" s="1" t="s">
        <v>183</v>
      </c>
      <c r="E167" s="1" t="s">
        <v>291</v>
      </c>
      <c r="F167" s="1" t="s">
        <v>299</v>
      </c>
      <c r="G167" s="1">
        <v>2004</v>
      </c>
      <c r="I167" s="1">
        <v>503241.2</v>
      </c>
      <c r="J167" s="1" t="s">
        <v>346</v>
      </c>
      <c r="L167" s="29">
        <f>I167/fiscal!$U$14</f>
        <v>1.8408486876028259E-2</v>
      </c>
    </row>
    <row r="168" spans="1:12" x14ac:dyDescent="0.3">
      <c r="A168" t="s">
        <v>181</v>
      </c>
      <c r="B168" s="1" t="s">
        <v>182</v>
      </c>
      <c r="C168" s="1">
        <v>2006</v>
      </c>
      <c r="D168" s="1" t="s">
        <v>183</v>
      </c>
      <c r="E168" s="1" t="s">
        <v>296</v>
      </c>
      <c r="F168" s="1" t="s">
        <v>301</v>
      </c>
      <c r="G168" s="1">
        <v>2004</v>
      </c>
      <c r="I168" s="1">
        <v>199558.39999999999</v>
      </c>
      <c r="J168" s="1" t="s">
        <v>346</v>
      </c>
      <c r="L168" s="29">
        <f>I168/fiscal!$U$14</f>
        <v>7.2998160472576524E-3</v>
      </c>
    </row>
    <row r="169" spans="1:12" x14ac:dyDescent="0.3">
      <c r="A169" t="s">
        <v>181</v>
      </c>
      <c r="B169" s="1" t="s">
        <v>182</v>
      </c>
      <c r="C169" s="1">
        <v>2006</v>
      </c>
      <c r="D169" s="1" t="s">
        <v>183</v>
      </c>
      <c r="E169" s="1" t="s">
        <v>294</v>
      </c>
      <c r="F169" s="1" t="s">
        <v>300</v>
      </c>
      <c r="G169" s="1">
        <v>2004</v>
      </c>
      <c r="I169" s="1">
        <v>169625.04</v>
      </c>
      <c r="J169" s="1" t="s">
        <v>346</v>
      </c>
      <c r="L169" s="29">
        <f>I169/fiscal!$U$14</f>
        <v>6.2048582721084215E-3</v>
      </c>
    </row>
    <row r="170" spans="1:12" x14ac:dyDescent="0.3">
      <c r="A170" t="s">
        <v>181</v>
      </c>
      <c r="B170" s="1" t="s">
        <v>182</v>
      </c>
      <c r="C170" s="1">
        <v>2006</v>
      </c>
      <c r="D170" s="1" t="s">
        <v>183</v>
      </c>
      <c r="E170" s="1" t="s">
        <v>295</v>
      </c>
      <c r="F170" s="1" t="s">
        <v>302</v>
      </c>
      <c r="G170" s="1">
        <v>2004</v>
      </c>
      <c r="I170" s="1">
        <v>131369.25</v>
      </c>
      <c r="J170" s="1" t="s">
        <v>346</v>
      </c>
      <c r="L170" s="29">
        <f>I170/fiscal!$U$14</f>
        <v>4.8054672680588858E-3</v>
      </c>
    </row>
    <row r="171" spans="1:12" x14ac:dyDescent="0.3">
      <c r="A171" t="s">
        <v>181</v>
      </c>
      <c r="B171" s="1" t="s">
        <v>182</v>
      </c>
      <c r="C171" s="1">
        <v>2006</v>
      </c>
      <c r="D171" s="1" t="s">
        <v>183</v>
      </c>
      <c r="E171" s="1" t="s">
        <v>297</v>
      </c>
      <c r="F171" s="1" t="s">
        <v>303</v>
      </c>
      <c r="G171" s="1">
        <v>2004</v>
      </c>
      <c r="I171" s="1">
        <v>129113</v>
      </c>
      <c r="J171" s="1" t="s">
        <v>346</v>
      </c>
      <c r="L171" s="29">
        <f>I171/fiscal!$U$14</f>
        <v>4.7229339847862945E-3</v>
      </c>
    </row>
    <row r="172" spans="1:12" x14ac:dyDescent="0.3">
      <c r="A172" t="s">
        <v>181</v>
      </c>
      <c r="B172" s="1" t="s">
        <v>182</v>
      </c>
      <c r="C172" s="1">
        <v>2006</v>
      </c>
      <c r="D172" s="1" t="s">
        <v>183</v>
      </c>
      <c r="E172" s="1" t="s">
        <v>298</v>
      </c>
      <c r="F172" s="1" t="s">
        <v>302</v>
      </c>
      <c r="G172" s="1">
        <v>2004</v>
      </c>
      <c r="I172" s="1" t="s">
        <v>395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321"/>
  <sheetViews>
    <sheetView topLeftCell="A296" workbookViewId="0">
      <selection activeCell="D276" sqref="D276:D321"/>
    </sheetView>
  </sheetViews>
  <sheetFormatPr defaultRowHeight="14.4" x14ac:dyDescent="0.3"/>
  <cols>
    <col min="1" max="7" width="8.88671875" style="1"/>
    <col min="8" max="8" width="18.77734375" style="1" customWidth="1"/>
    <col min="9" max="16384" width="8.88671875" style="1"/>
  </cols>
  <sheetData>
    <row r="1" spans="1:17" x14ac:dyDescent="0.3">
      <c r="A1" s="4" t="s">
        <v>0</v>
      </c>
      <c r="B1" s="4" t="s">
        <v>27</v>
      </c>
      <c r="C1" s="4" t="s">
        <v>2</v>
      </c>
      <c r="D1" s="4" t="s">
        <v>148</v>
      </c>
      <c r="E1" s="4" t="s">
        <v>149</v>
      </c>
      <c r="F1" s="4" t="s">
        <v>24</v>
      </c>
      <c r="G1" s="4" t="s">
        <v>150</v>
      </c>
      <c r="H1" s="4" t="s">
        <v>151</v>
      </c>
      <c r="I1" s="4" t="s">
        <v>152</v>
      </c>
      <c r="J1" s="4" t="s">
        <v>135</v>
      </c>
      <c r="K1" s="4" t="s">
        <v>153</v>
      </c>
      <c r="L1" s="4" t="s">
        <v>179</v>
      </c>
      <c r="M1" s="4" t="s">
        <v>180</v>
      </c>
      <c r="N1" s="4" t="s">
        <v>175</v>
      </c>
      <c r="O1" s="4" t="s">
        <v>154</v>
      </c>
      <c r="P1" s="4" t="s">
        <v>155</v>
      </c>
      <c r="Q1" s="4" t="s">
        <v>96</v>
      </c>
    </row>
    <row r="2" spans="1:17" x14ac:dyDescent="0.3">
      <c r="A2" t="s">
        <v>181</v>
      </c>
      <c r="B2" s="1" t="s">
        <v>182</v>
      </c>
      <c r="C2" s="1">
        <v>2014</v>
      </c>
      <c r="D2" s="1">
        <v>2014</v>
      </c>
      <c r="E2" s="1">
        <v>2010</v>
      </c>
      <c r="F2" s="1" t="s">
        <v>309</v>
      </c>
      <c r="G2" s="1" t="s">
        <v>310</v>
      </c>
      <c r="H2" s="1" t="s">
        <v>311</v>
      </c>
      <c r="I2" s="1" t="s">
        <v>312</v>
      </c>
      <c r="J2" s="1">
        <v>25000</v>
      </c>
      <c r="K2" s="1" t="s">
        <v>313</v>
      </c>
      <c r="N2" s="1" t="s">
        <v>315</v>
      </c>
      <c r="O2" s="1">
        <v>4.6100000000000003</v>
      </c>
      <c r="P2" s="1" t="s">
        <v>314</v>
      </c>
    </row>
    <row r="3" spans="1:17" x14ac:dyDescent="0.3">
      <c r="A3" t="s">
        <v>181</v>
      </c>
      <c r="B3" s="1" t="s">
        <v>182</v>
      </c>
      <c r="C3" s="1">
        <v>2014</v>
      </c>
      <c r="D3" s="1">
        <v>2014</v>
      </c>
      <c r="E3" s="1">
        <v>2010</v>
      </c>
      <c r="F3" s="1" t="s">
        <v>309</v>
      </c>
      <c r="G3" s="1" t="s">
        <v>310</v>
      </c>
      <c r="H3" s="1" t="s">
        <v>311</v>
      </c>
      <c r="I3" s="1" t="s">
        <v>312</v>
      </c>
      <c r="J3" s="1">
        <v>225000</v>
      </c>
      <c r="K3" s="1" t="s">
        <v>313</v>
      </c>
      <c r="N3" s="1" t="s">
        <v>315</v>
      </c>
      <c r="O3" s="1">
        <v>2.96</v>
      </c>
      <c r="P3" s="1" t="s">
        <v>314</v>
      </c>
    </row>
    <row r="4" spans="1:17" x14ac:dyDescent="0.3">
      <c r="A4" t="s">
        <v>181</v>
      </c>
      <c r="B4" s="1" t="s">
        <v>182</v>
      </c>
      <c r="C4" s="1">
        <v>2014</v>
      </c>
      <c r="D4" s="1">
        <v>2014</v>
      </c>
      <c r="E4" s="1">
        <v>2010</v>
      </c>
      <c r="F4" s="1" t="s">
        <v>309</v>
      </c>
      <c r="G4" s="1" t="s">
        <v>310</v>
      </c>
      <c r="H4" s="1" t="s">
        <v>311</v>
      </c>
      <c r="I4" s="1" t="s">
        <v>312</v>
      </c>
      <c r="J4" s="1">
        <v>250000</v>
      </c>
      <c r="K4" s="1" t="s">
        <v>313</v>
      </c>
      <c r="N4" s="1" t="s">
        <v>315</v>
      </c>
      <c r="O4" s="1">
        <v>2.31</v>
      </c>
      <c r="P4" s="1" t="s">
        <v>314</v>
      </c>
    </row>
    <row r="5" spans="1:17" x14ac:dyDescent="0.3">
      <c r="A5" t="s">
        <v>181</v>
      </c>
      <c r="B5" s="1" t="s">
        <v>182</v>
      </c>
      <c r="C5" s="1">
        <v>2014</v>
      </c>
      <c r="D5" s="1">
        <v>2014</v>
      </c>
      <c r="E5" s="1">
        <v>2010</v>
      </c>
      <c r="F5" s="1" t="s">
        <v>309</v>
      </c>
      <c r="G5" s="1" t="s">
        <v>310</v>
      </c>
      <c r="H5" s="1" t="s">
        <v>311</v>
      </c>
      <c r="I5" s="1" t="s">
        <v>312</v>
      </c>
      <c r="J5" s="1">
        <v>25000</v>
      </c>
      <c r="K5" s="1" t="s">
        <v>313</v>
      </c>
      <c r="N5" s="1" t="s">
        <v>316</v>
      </c>
      <c r="O5" s="1">
        <v>5.92</v>
      </c>
      <c r="P5" s="1" t="s">
        <v>314</v>
      </c>
    </row>
    <row r="6" spans="1:17" x14ac:dyDescent="0.3">
      <c r="A6" t="s">
        <v>181</v>
      </c>
      <c r="B6" s="1" t="s">
        <v>182</v>
      </c>
      <c r="C6" s="1">
        <v>2014</v>
      </c>
      <c r="D6" s="1">
        <v>2014</v>
      </c>
      <c r="E6" s="1">
        <v>2010</v>
      </c>
      <c r="F6" s="1" t="s">
        <v>309</v>
      </c>
      <c r="G6" s="1" t="s">
        <v>310</v>
      </c>
      <c r="H6" s="1" t="s">
        <v>311</v>
      </c>
      <c r="I6" s="1" t="s">
        <v>312</v>
      </c>
      <c r="J6" s="1">
        <v>225000</v>
      </c>
      <c r="K6" s="1" t="s">
        <v>313</v>
      </c>
      <c r="N6" s="1" t="s">
        <v>316</v>
      </c>
      <c r="O6" s="1">
        <v>4.1500000000000004</v>
      </c>
      <c r="P6" s="1" t="s">
        <v>314</v>
      </c>
    </row>
    <row r="7" spans="1:17" x14ac:dyDescent="0.3">
      <c r="A7" t="s">
        <v>181</v>
      </c>
      <c r="B7" s="1" t="s">
        <v>182</v>
      </c>
      <c r="C7" s="1">
        <v>2014</v>
      </c>
      <c r="D7" s="1">
        <v>2014</v>
      </c>
      <c r="E7" s="1">
        <v>2010</v>
      </c>
      <c r="F7" s="1" t="s">
        <v>309</v>
      </c>
      <c r="G7" s="1" t="s">
        <v>310</v>
      </c>
      <c r="H7" s="1" t="s">
        <v>311</v>
      </c>
      <c r="I7" s="1" t="s">
        <v>312</v>
      </c>
      <c r="J7" s="1">
        <v>250000</v>
      </c>
      <c r="K7" s="1" t="s">
        <v>313</v>
      </c>
      <c r="N7" s="1" t="s">
        <v>316</v>
      </c>
      <c r="O7" s="1">
        <v>2.95</v>
      </c>
      <c r="P7" s="1" t="s">
        <v>314</v>
      </c>
    </row>
    <row r="8" spans="1:17" x14ac:dyDescent="0.3">
      <c r="A8" t="s">
        <v>181</v>
      </c>
      <c r="B8" s="1" t="s">
        <v>182</v>
      </c>
      <c r="C8" s="1">
        <v>2014</v>
      </c>
      <c r="D8" s="1">
        <v>2014</v>
      </c>
      <c r="E8" s="1">
        <v>2010</v>
      </c>
      <c r="F8" s="1" t="s">
        <v>309</v>
      </c>
      <c r="G8" s="1" t="s">
        <v>310</v>
      </c>
      <c r="H8" s="1" t="s">
        <v>317</v>
      </c>
      <c r="I8" s="1" t="s">
        <v>318</v>
      </c>
      <c r="J8" s="25" t="s">
        <v>322</v>
      </c>
      <c r="K8" s="1" t="s">
        <v>319</v>
      </c>
      <c r="N8" s="1" t="s">
        <v>320</v>
      </c>
      <c r="O8" s="24">
        <v>12.1</v>
      </c>
      <c r="P8" s="1" t="s">
        <v>321</v>
      </c>
    </row>
    <row r="9" spans="1:17" x14ac:dyDescent="0.3">
      <c r="A9" t="s">
        <v>181</v>
      </c>
      <c r="B9" s="1" t="s">
        <v>182</v>
      </c>
      <c r="C9" s="1">
        <v>2014</v>
      </c>
      <c r="D9" s="1">
        <v>2014</v>
      </c>
      <c r="E9" s="1">
        <v>2010</v>
      </c>
      <c r="F9" s="1" t="s">
        <v>309</v>
      </c>
      <c r="G9" s="1" t="s">
        <v>310</v>
      </c>
      <c r="H9" s="1" t="s">
        <v>317</v>
      </c>
      <c r="I9" s="1" t="s">
        <v>318</v>
      </c>
      <c r="J9" s="26" t="s">
        <v>323</v>
      </c>
      <c r="K9" s="1" t="s">
        <v>319</v>
      </c>
      <c r="N9" s="1" t="s">
        <v>320</v>
      </c>
      <c r="O9" s="1">
        <v>14.26</v>
      </c>
      <c r="P9" s="1" t="s">
        <v>321</v>
      </c>
      <c r="Q9" s="1" t="s">
        <v>324</v>
      </c>
    </row>
    <row r="10" spans="1:17" x14ac:dyDescent="0.3">
      <c r="A10" t="s">
        <v>181</v>
      </c>
      <c r="B10" s="1" t="s">
        <v>182</v>
      </c>
      <c r="C10" s="1">
        <v>2014</v>
      </c>
      <c r="D10" s="1">
        <v>2014</v>
      </c>
      <c r="E10" s="1">
        <v>2010</v>
      </c>
      <c r="F10" s="1" t="s">
        <v>309</v>
      </c>
      <c r="G10" s="1" t="s">
        <v>310</v>
      </c>
      <c r="H10" s="1" t="s">
        <v>317</v>
      </c>
      <c r="I10" s="1" t="s">
        <v>318</v>
      </c>
      <c r="J10" s="26" t="s">
        <v>325</v>
      </c>
      <c r="K10" s="1" t="s">
        <v>319</v>
      </c>
      <c r="N10" s="1" t="s">
        <v>320</v>
      </c>
      <c r="O10" s="1">
        <v>18.36</v>
      </c>
      <c r="P10" s="1" t="s">
        <v>321</v>
      </c>
    </row>
    <row r="11" spans="1:17" x14ac:dyDescent="0.3">
      <c r="A11" t="s">
        <v>181</v>
      </c>
      <c r="B11" s="1" t="s">
        <v>182</v>
      </c>
      <c r="C11" s="1">
        <v>2014</v>
      </c>
      <c r="D11" s="1">
        <v>2014</v>
      </c>
      <c r="E11" s="1">
        <v>2010</v>
      </c>
      <c r="F11" s="1" t="s">
        <v>309</v>
      </c>
      <c r="G11" s="1" t="s">
        <v>310</v>
      </c>
      <c r="H11" s="1" t="s">
        <v>317</v>
      </c>
      <c r="I11" s="1" t="s">
        <v>318</v>
      </c>
      <c r="J11" s="1">
        <v>1</v>
      </c>
      <c r="K11" s="1" t="s">
        <v>319</v>
      </c>
      <c r="N11" s="1" t="s">
        <v>320</v>
      </c>
      <c r="O11" s="1">
        <v>27.54</v>
      </c>
      <c r="P11" s="1" t="s">
        <v>321</v>
      </c>
    </row>
    <row r="12" spans="1:17" x14ac:dyDescent="0.3">
      <c r="A12" t="s">
        <v>181</v>
      </c>
      <c r="B12" s="1" t="s">
        <v>182</v>
      </c>
      <c r="C12" s="1">
        <v>2014</v>
      </c>
      <c r="D12" s="1">
        <v>2014</v>
      </c>
      <c r="E12" s="1">
        <v>2010</v>
      </c>
      <c r="F12" s="1" t="s">
        <v>309</v>
      </c>
      <c r="G12" s="1" t="s">
        <v>310</v>
      </c>
      <c r="H12" s="1" t="s">
        <v>317</v>
      </c>
      <c r="I12" s="1" t="s">
        <v>318</v>
      </c>
      <c r="J12" s="1">
        <v>1.5</v>
      </c>
      <c r="K12" s="1" t="s">
        <v>319</v>
      </c>
      <c r="N12" s="1" t="s">
        <v>320</v>
      </c>
      <c r="O12" s="1">
        <v>61.56</v>
      </c>
      <c r="P12" s="1" t="s">
        <v>321</v>
      </c>
    </row>
    <row r="13" spans="1:17" x14ac:dyDescent="0.3">
      <c r="A13" t="s">
        <v>181</v>
      </c>
      <c r="B13" s="1" t="s">
        <v>182</v>
      </c>
      <c r="C13" s="1">
        <v>2014</v>
      </c>
      <c r="D13" s="1">
        <v>2014</v>
      </c>
      <c r="E13" s="1">
        <v>2010</v>
      </c>
      <c r="F13" s="1" t="s">
        <v>309</v>
      </c>
      <c r="G13" s="1" t="s">
        <v>310</v>
      </c>
      <c r="H13" s="1" t="s">
        <v>317</v>
      </c>
      <c r="I13" s="1" t="s">
        <v>318</v>
      </c>
      <c r="J13" s="1">
        <v>2</v>
      </c>
      <c r="K13" s="1" t="s">
        <v>319</v>
      </c>
      <c r="N13" s="1" t="s">
        <v>320</v>
      </c>
      <c r="O13" s="1">
        <v>104.87</v>
      </c>
      <c r="P13" s="1" t="s">
        <v>321</v>
      </c>
    </row>
    <row r="14" spans="1:17" x14ac:dyDescent="0.3">
      <c r="A14" t="s">
        <v>181</v>
      </c>
      <c r="B14" s="1" t="s">
        <v>182</v>
      </c>
      <c r="C14" s="1">
        <v>2014</v>
      </c>
      <c r="D14" s="1">
        <v>2014</v>
      </c>
      <c r="E14" s="1">
        <v>2010</v>
      </c>
      <c r="F14" s="1" t="s">
        <v>309</v>
      </c>
      <c r="G14" s="1" t="s">
        <v>310</v>
      </c>
      <c r="H14" s="1" t="s">
        <v>317</v>
      </c>
      <c r="I14" s="1" t="s">
        <v>318</v>
      </c>
      <c r="J14" s="1">
        <v>3</v>
      </c>
      <c r="K14" s="1" t="s">
        <v>319</v>
      </c>
      <c r="N14" s="1" t="s">
        <v>320</v>
      </c>
      <c r="O14" s="1">
        <v>222.59</v>
      </c>
      <c r="P14" s="1" t="s">
        <v>321</v>
      </c>
    </row>
    <row r="15" spans="1:17" x14ac:dyDescent="0.3">
      <c r="A15" t="s">
        <v>181</v>
      </c>
      <c r="B15" s="1" t="s">
        <v>182</v>
      </c>
      <c r="C15" s="1">
        <v>2014</v>
      </c>
      <c r="D15" s="1">
        <v>2014</v>
      </c>
      <c r="E15" s="1">
        <v>2010</v>
      </c>
      <c r="F15" s="1" t="s">
        <v>309</v>
      </c>
      <c r="G15" s="1" t="s">
        <v>310</v>
      </c>
      <c r="H15" s="1" t="s">
        <v>317</v>
      </c>
      <c r="I15" s="1" t="s">
        <v>318</v>
      </c>
      <c r="J15" s="1">
        <v>4</v>
      </c>
      <c r="K15" s="1" t="s">
        <v>319</v>
      </c>
      <c r="N15" s="1" t="s">
        <v>320</v>
      </c>
      <c r="O15" s="1">
        <v>365.9</v>
      </c>
      <c r="P15" s="1" t="s">
        <v>321</v>
      </c>
    </row>
    <row r="16" spans="1:17" x14ac:dyDescent="0.3">
      <c r="A16" t="s">
        <v>181</v>
      </c>
      <c r="B16" s="1" t="s">
        <v>182</v>
      </c>
      <c r="C16" s="1">
        <v>2014</v>
      </c>
      <c r="D16" s="1">
        <v>2014</v>
      </c>
      <c r="E16" s="1">
        <v>2010</v>
      </c>
      <c r="F16" s="1" t="s">
        <v>309</v>
      </c>
      <c r="G16" s="1" t="s">
        <v>310</v>
      </c>
      <c r="H16" s="1" t="s">
        <v>317</v>
      </c>
      <c r="I16" s="1" t="s">
        <v>318</v>
      </c>
      <c r="J16" s="1">
        <v>6</v>
      </c>
      <c r="K16" s="1" t="s">
        <v>319</v>
      </c>
      <c r="N16" s="1" t="s">
        <v>320</v>
      </c>
      <c r="O16" s="1">
        <v>663.01</v>
      </c>
      <c r="P16" s="1" t="s">
        <v>321</v>
      </c>
    </row>
    <row r="17" spans="1:16" x14ac:dyDescent="0.3">
      <c r="A17" t="s">
        <v>181</v>
      </c>
      <c r="B17" s="1" t="s">
        <v>182</v>
      </c>
      <c r="C17" s="1">
        <v>2014</v>
      </c>
      <c r="D17" s="1">
        <v>2014</v>
      </c>
      <c r="E17" s="1">
        <v>2010</v>
      </c>
      <c r="F17" s="1" t="s">
        <v>309</v>
      </c>
      <c r="G17" s="1" t="s">
        <v>310</v>
      </c>
      <c r="H17" s="1" t="s">
        <v>317</v>
      </c>
      <c r="I17" s="1" t="s">
        <v>318</v>
      </c>
      <c r="J17" s="1">
        <v>8</v>
      </c>
      <c r="K17" s="1" t="s">
        <v>319</v>
      </c>
      <c r="N17" s="1" t="s">
        <v>320</v>
      </c>
      <c r="O17" s="1">
        <v>1587.6</v>
      </c>
      <c r="P17" s="1" t="s">
        <v>321</v>
      </c>
    </row>
    <row r="18" spans="1:16" x14ac:dyDescent="0.3">
      <c r="A18" t="s">
        <v>181</v>
      </c>
      <c r="B18" s="1" t="s">
        <v>182</v>
      </c>
      <c r="C18" s="1">
        <v>2014</v>
      </c>
      <c r="D18" s="1">
        <v>2014</v>
      </c>
      <c r="E18" s="1">
        <v>2010</v>
      </c>
      <c r="F18" s="1" t="s">
        <v>309</v>
      </c>
      <c r="G18" s="1" t="s">
        <v>310</v>
      </c>
      <c r="H18" s="1" t="s">
        <v>317</v>
      </c>
      <c r="I18" s="1" t="s">
        <v>318</v>
      </c>
      <c r="J18" s="1">
        <v>10</v>
      </c>
      <c r="K18" s="1" t="s">
        <v>319</v>
      </c>
      <c r="N18" s="1" t="s">
        <v>320</v>
      </c>
      <c r="O18" s="1">
        <v>2395.44</v>
      </c>
      <c r="P18" s="1" t="s">
        <v>321</v>
      </c>
    </row>
    <row r="19" spans="1:16" x14ac:dyDescent="0.3">
      <c r="A19" t="s">
        <v>181</v>
      </c>
      <c r="B19" s="1" t="s">
        <v>182</v>
      </c>
      <c r="C19" s="1">
        <v>2014</v>
      </c>
      <c r="D19" s="1">
        <v>2014</v>
      </c>
      <c r="E19" s="1">
        <v>2010</v>
      </c>
      <c r="F19" s="1" t="s">
        <v>309</v>
      </c>
      <c r="G19" s="1" t="s">
        <v>310</v>
      </c>
      <c r="H19" s="1" t="s">
        <v>317</v>
      </c>
      <c r="I19" s="1" t="s">
        <v>318</v>
      </c>
      <c r="J19" s="1">
        <v>12</v>
      </c>
      <c r="K19" s="1" t="s">
        <v>319</v>
      </c>
      <c r="N19" s="1" t="s">
        <v>320</v>
      </c>
      <c r="O19" s="1">
        <v>2691.36</v>
      </c>
      <c r="P19" s="1" t="s">
        <v>321</v>
      </c>
    </row>
    <row r="20" spans="1:16" x14ac:dyDescent="0.3">
      <c r="A20" t="s">
        <v>181</v>
      </c>
      <c r="B20" s="1" t="s">
        <v>182</v>
      </c>
      <c r="C20" s="1">
        <v>2014</v>
      </c>
      <c r="D20" s="1">
        <v>2014</v>
      </c>
      <c r="E20" s="1">
        <v>2010</v>
      </c>
      <c r="F20" s="1" t="s">
        <v>309</v>
      </c>
      <c r="G20" s="1" t="s">
        <v>310</v>
      </c>
      <c r="H20" s="1" t="s">
        <v>311</v>
      </c>
      <c r="I20" s="1" t="s">
        <v>312</v>
      </c>
      <c r="J20" s="1" t="s">
        <v>326</v>
      </c>
      <c r="N20" s="1" t="s">
        <v>315</v>
      </c>
      <c r="O20" s="1">
        <v>2.87</v>
      </c>
      <c r="P20" s="1" t="s">
        <v>314</v>
      </c>
    </row>
    <row r="21" spans="1:16" x14ac:dyDescent="0.3">
      <c r="A21" t="s">
        <v>181</v>
      </c>
      <c r="B21" s="1" t="s">
        <v>182</v>
      </c>
      <c r="C21" s="1">
        <v>2014</v>
      </c>
      <c r="D21" s="1">
        <v>2014</v>
      </c>
      <c r="E21" s="1">
        <v>2010</v>
      </c>
      <c r="F21" s="1" t="s">
        <v>309</v>
      </c>
      <c r="G21" s="1" t="s">
        <v>310</v>
      </c>
      <c r="H21" s="1" t="s">
        <v>311</v>
      </c>
      <c r="I21" s="1" t="s">
        <v>312</v>
      </c>
      <c r="J21" s="1" t="s">
        <v>327</v>
      </c>
      <c r="N21" s="1" t="s">
        <v>316</v>
      </c>
      <c r="O21" s="1">
        <v>3.19</v>
      </c>
      <c r="P21" s="1" t="s">
        <v>314</v>
      </c>
    </row>
    <row r="22" spans="1:16" x14ac:dyDescent="0.3">
      <c r="A22" t="s">
        <v>181</v>
      </c>
      <c r="B22" s="1" t="s">
        <v>182</v>
      </c>
      <c r="C22" s="1">
        <v>2014</v>
      </c>
      <c r="D22" s="1">
        <v>2014</v>
      </c>
      <c r="E22" s="1">
        <v>2010</v>
      </c>
      <c r="F22" s="1" t="s">
        <v>309</v>
      </c>
      <c r="G22" s="1" t="s">
        <v>432</v>
      </c>
      <c r="H22" s="1" t="s">
        <v>317</v>
      </c>
      <c r="I22" s="1" t="s">
        <v>328</v>
      </c>
      <c r="N22" s="1" t="s">
        <v>315</v>
      </c>
      <c r="O22" s="1">
        <v>32.299999999999997</v>
      </c>
      <c r="P22" s="1" t="s">
        <v>329</v>
      </c>
    </row>
    <row r="23" spans="1:16" x14ac:dyDescent="0.3">
      <c r="A23" t="s">
        <v>181</v>
      </c>
      <c r="B23" s="1" t="s">
        <v>182</v>
      </c>
      <c r="C23" s="1">
        <v>2014</v>
      </c>
      <c r="D23" s="1">
        <v>2014</v>
      </c>
      <c r="E23" s="1">
        <v>2010</v>
      </c>
      <c r="F23" s="1" t="s">
        <v>309</v>
      </c>
      <c r="G23" s="1" t="s">
        <v>432</v>
      </c>
      <c r="H23" s="1" t="s">
        <v>317</v>
      </c>
      <c r="I23" s="1" t="s">
        <v>328</v>
      </c>
      <c r="N23" s="1" t="s">
        <v>316</v>
      </c>
      <c r="O23" s="1">
        <v>36.299999999999997</v>
      </c>
      <c r="P23" s="1" t="s">
        <v>329</v>
      </c>
    </row>
    <row r="24" spans="1:16" x14ac:dyDescent="0.3">
      <c r="A24" t="s">
        <v>181</v>
      </c>
      <c r="B24" s="1" t="s">
        <v>182</v>
      </c>
      <c r="C24" s="1">
        <v>2014</v>
      </c>
      <c r="D24" s="1">
        <v>2014</v>
      </c>
      <c r="E24" s="1">
        <v>2010</v>
      </c>
      <c r="F24" s="1" t="s">
        <v>309</v>
      </c>
      <c r="G24" s="1" t="s">
        <v>310</v>
      </c>
      <c r="H24" s="1" t="s">
        <v>394</v>
      </c>
      <c r="I24" s="1" t="s">
        <v>318</v>
      </c>
      <c r="J24" s="25" t="s">
        <v>322</v>
      </c>
      <c r="K24" s="1" t="s">
        <v>319</v>
      </c>
      <c r="N24" s="1" t="s">
        <v>315</v>
      </c>
      <c r="O24" s="1">
        <v>9.4</v>
      </c>
      <c r="P24" s="1" t="s">
        <v>321</v>
      </c>
    </row>
    <row r="25" spans="1:16" x14ac:dyDescent="0.3">
      <c r="A25" t="s">
        <v>181</v>
      </c>
      <c r="B25" s="1" t="s">
        <v>182</v>
      </c>
      <c r="C25" s="1">
        <v>2014</v>
      </c>
      <c r="D25" s="1">
        <v>2014</v>
      </c>
      <c r="E25" s="1">
        <v>2010</v>
      </c>
      <c r="F25" s="1" t="s">
        <v>309</v>
      </c>
      <c r="G25" s="1" t="s">
        <v>310</v>
      </c>
      <c r="H25" s="1" t="s">
        <v>394</v>
      </c>
      <c r="I25" s="1" t="s">
        <v>318</v>
      </c>
      <c r="J25" s="26" t="s">
        <v>325</v>
      </c>
      <c r="K25" s="1" t="s">
        <v>319</v>
      </c>
      <c r="N25" s="1" t="s">
        <v>315</v>
      </c>
      <c r="O25" s="1">
        <v>14.26</v>
      </c>
      <c r="P25" s="1" t="s">
        <v>321</v>
      </c>
    </row>
    <row r="26" spans="1:16" x14ac:dyDescent="0.3">
      <c r="A26" t="s">
        <v>181</v>
      </c>
      <c r="B26" s="1" t="s">
        <v>182</v>
      </c>
      <c r="C26" s="1">
        <v>2014</v>
      </c>
      <c r="D26" s="1">
        <v>2014</v>
      </c>
      <c r="E26" s="1">
        <v>2010</v>
      </c>
      <c r="F26" s="1" t="s">
        <v>309</v>
      </c>
      <c r="G26" s="1" t="s">
        <v>310</v>
      </c>
      <c r="H26" s="1" t="s">
        <v>394</v>
      </c>
      <c r="I26" s="1" t="s">
        <v>318</v>
      </c>
      <c r="J26" s="1">
        <v>1</v>
      </c>
      <c r="K26" s="1" t="s">
        <v>319</v>
      </c>
      <c r="N26" s="1" t="s">
        <v>315</v>
      </c>
      <c r="O26" s="1">
        <v>22.14</v>
      </c>
      <c r="P26" s="1" t="s">
        <v>321</v>
      </c>
    </row>
    <row r="27" spans="1:16" x14ac:dyDescent="0.3">
      <c r="A27" t="s">
        <v>181</v>
      </c>
      <c r="B27" s="1" t="s">
        <v>182</v>
      </c>
      <c r="C27" s="1">
        <v>2014</v>
      </c>
      <c r="D27" s="1">
        <v>2014</v>
      </c>
      <c r="E27" s="1">
        <v>2010</v>
      </c>
      <c r="F27" s="1" t="s">
        <v>309</v>
      </c>
      <c r="G27" s="1" t="s">
        <v>310</v>
      </c>
      <c r="H27" s="1" t="s">
        <v>394</v>
      </c>
      <c r="I27" s="1" t="s">
        <v>318</v>
      </c>
      <c r="J27" s="1">
        <v>1.5</v>
      </c>
      <c r="K27" s="1" t="s">
        <v>319</v>
      </c>
      <c r="N27" s="1" t="s">
        <v>315</v>
      </c>
      <c r="O27" s="1">
        <v>48.82</v>
      </c>
      <c r="P27" s="1" t="s">
        <v>321</v>
      </c>
    </row>
    <row r="28" spans="1:16" x14ac:dyDescent="0.3">
      <c r="A28" t="s">
        <v>181</v>
      </c>
      <c r="B28" s="1" t="s">
        <v>182</v>
      </c>
      <c r="C28" s="1">
        <v>2014</v>
      </c>
      <c r="D28" s="1">
        <v>2014</v>
      </c>
      <c r="E28" s="1">
        <v>2010</v>
      </c>
      <c r="F28" s="1" t="s">
        <v>309</v>
      </c>
      <c r="G28" s="1" t="s">
        <v>310</v>
      </c>
      <c r="H28" s="1" t="s">
        <v>394</v>
      </c>
      <c r="I28" s="1" t="s">
        <v>318</v>
      </c>
      <c r="J28" s="1">
        <v>2</v>
      </c>
      <c r="K28" s="1" t="s">
        <v>319</v>
      </c>
      <c r="N28" s="1" t="s">
        <v>315</v>
      </c>
      <c r="O28" s="1">
        <v>78.73</v>
      </c>
      <c r="P28" s="1" t="s">
        <v>321</v>
      </c>
    </row>
    <row r="29" spans="1:16" x14ac:dyDescent="0.3">
      <c r="A29" t="s">
        <v>181</v>
      </c>
      <c r="B29" s="1" t="s">
        <v>182</v>
      </c>
      <c r="C29" s="1">
        <v>2014</v>
      </c>
      <c r="D29" s="1">
        <v>2014</v>
      </c>
      <c r="E29" s="1">
        <v>2010</v>
      </c>
      <c r="F29" s="1" t="s">
        <v>309</v>
      </c>
      <c r="G29" s="1" t="s">
        <v>310</v>
      </c>
      <c r="H29" s="1" t="s">
        <v>394</v>
      </c>
      <c r="I29" s="1" t="s">
        <v>318</v>
      </c>
      <c r="J29" s="1">
        <v>3</v>
      </c>
      <c r="K29" s="1" t="s">
        <v>319</v>
      </c>
      <c r="N29" s="1" t="s">
        <v>315</v>
      </c>
      <c r="O29" s="1">
        <v>134.46</v>
      </c>
      <c r="P29" s="1" t="s">
        <v>321</v>
      </c>
    </row>
    <row r="30" spans="1:16" x14ac:dyDescent="0.3">
      <c r="A30" t="s">
        <v>181</v>
      </c>
      <c r="B30" s="1" t="s">
        <v>182</v>
      </c>
      <c r="C30" s="1">
        <v>2014</v>
      </c>
      <c r="D30" s="1">
        <v>2014</v>
      </c>
      <c r="E30" s="1">
        <v>2010</v>
      </c>
      <c r="F30" s="1" t="s">
        <v>309</v>
      </c>
      <c r="G30" s="1" t="s">
        <v>310</v>
      </c>
      <c r="H30" s="1" t="s">
        <v>394</v>
      </c>
      <c r="I30" s="1" t="s">
        <v>318</v>
      </c>
      <c r="J30" s="1">
        <v>4</v>
      </c>
      <c r="K30" s="1" t="s">
        <v>319</v>
      </c>
      <c r="N30" s="1" t="s">
        <v>315</v>
      </c>
      <c r="O30" s="1">
        <v>241.06</v>
      </c>
      <c r="P30" s="1" t="s">
        <v>321</v>
      </c>
    </row>
    <row r="31" spans="1:16" x14ac:dyDescent="0.3">
      <c r="A31" t="s">
        <v>181</v>
      </c>
      <c r="B31" s="1" t="s">
        <v>182</v>
      </c>
      <c r="C31" s="1">
        <v>2014</v>
      </c>
      <c r="D31" s="1">
        <v>2014</v>
      </c>
      <c r="E31" s="1">
        <v>2010</v>
      </c>
      <c r="F31" s="1" t="s">
        <v>309</v>
      </c>
      <c r="G31" s="1" t="s">
        <v>310</v>
      </c>
      <c r="H31" s="1" t="s">
        <v>394</v>
      </c>
      <c r="I31" s="1" t="s">
        <v>318</v>
      </c>
      <c r="J31" s="1">
        <v>6</v>
      </c>
      <c r="K31" s="1" t="s">
        <v>319</v>
      </c>
      <c r="N31" s="1" t="s">
        <v>315</v>
      </c>
      <c r="O31" s="1">
        <v>482.11</v>
      </c>
      <c r="P31" s="1" t="s">
        <v>321</v>
      </c>
    </row>
    <row r="32" spans="1:16" x14ac:dyDescent="0.3">
      <c r="A32" t="s">
        <v>181</v>
      </c>
      <c r="B32" s="1" t="s">
        <v>182</v>
      </c>
      <c r="C32" s="1">
        <v>2014</v>
      </c>
      <c r="D32" s="1">
        <v>2014</v>
      </c>
      <c r="E32" s="1">
        <v>2010</v>
      </c>
      <c r="F32" s="1" t="s">
        <v>309</v>
      </c>
      <c r="G32" s="1" t="s">
        <v>310</v>
      </c>
      <c r="H32" s="1" t="s">
        <v>394</v>
      </c>
      <c r="I32" s="1" t="s">
        <v>318</v>
      </c>
      <c r="J32" s="1">
        <v>8</v>
      </c>
      <c r="K32" s="1" t="s">
        <v>319</v>
      </c>
      <c r="N32" s="1" t="s">
        <v>315</v>
      </c>
      <c r="O32" s="1">
        <v>872.86</v>
      </c>
      <c r="P32" s="1" t="s">
        <v>321</v>
      </c>
    </row>
    <row r="33" spans="1:16" x14ac:dyDescent="0.3">
      <c r="A33" t="s">
        <v>181</v>
      </c>
      <c r="B33" s="1" t="s">
        <v>182</v>
      </c>
      <c r="C33" s="1">
        <v>2014</v>
      </c>
      <c r="D33" s="1">
        <v>2014</v>
      </c>
      <c r="E33" s="1">
        <v>2010</v>
      </c>
      <c r="F33" s="1" t="s">
        <v>309</v>
      </c>
      <c r="G33" s="1" t="s">
        <v>310</v>
      </c>
      <c r="H33" s="1" t="s">
        <v>394</v>
      </c>
      <c r="I33" s="1" t="s">
        <v>318</v>
      </c>
      <c r="J33" s="1">
        <v>10</v>
      </c>
      <c r="K33" s="1" t="s">
        <v>319</v>
      </c>
      <c r="N33" s="1" t="s">
        <v>315</v>
      </c>
      <c r="O33" s="1">
        <v>1442.99</v>
      </c>
      <c r="P33" s="1" t="s">
        <v>321</v>
      </c>
    </row>
    <row r="34" spans="1:16" x14ac:dyDescent="0.3">
      <c r="A34" t="s">
        <v>181</v>
      </c>
      <c r="B34" s="1" t="s">
        <v>182</v>
      </c>
      <c r="C34" s="1">
        <v>2014</v>
      </c>
      <c r="D34" s="1">
        <v>2014</v>
      </c>
      <c r="E34" s="1">
        <v>2010</v>
      </c>
      <c r="F34" s="1" t="s">
        <v>309</v>
      </c>
      <c r="G34" s="1" t="s">
        <v>310</v>
      </c>
      <c r="H34" s="1" t="s">
        <v>394</v>
      </c>
      <c r="I34" s="1" t="s">
        <v>318</v>
      </c>
      <c r="J34" s="1">
        <v>12</v>
      </c>
      <c r="K34" s="1" t="s">
        <v>319</v>
      </c>
      <c r="N34" s="1" t="s">
        <v>315</v>
      </c>
      <c r="O34" s="1">
        <v>2078.58</v>
      </c>
      <c r="P34" s="1" t="s">
        <v>321</v>
      </c>
    </row>
    <row r="35" spans="1:16" x14ac:dyDescent="0.3">
      <c r="A35" t="s">
        <v>181</v>
      </c>
      <c r="B35" s="1" t="s">
        <v>182</v>
      </c>
      <c r="C35" s="1">
        <v>2014</v>
      </c>
      <c r="D35" s="1">
        <v>2014</v>
      </c>
      <c r="E35" s="1">
        <v>2010</v>
      </c>
      <c r="F35" s="1" t="s">
        <v>309</v>
      </c>
      <c r="G35" s="1" t="s">
        <v>310</v>
      </c>
      <c r="H35" s="1" t="s">
        <v>394</v>
      </c>
      <c r="I35" s="1" t="s">
        <v>318</v>
      </c>
      <c r="J35" s="25" t="s">
        <v>322</v>
      </c>
      <c r="K35" s="1" t="s">
        <v>319</v>
      </c>
      <c r="N35" s="1" t="s">
        <v>316</v>
      </c>
      <c r="O35" s="1">
        <v>11.55</v>
      </c>
      <c r="P35" s="1" t="s">
        <v>321</v>
      </c>
    </row>
    <row r="36" spans="1:16" x14ac:dyDescent="0.3">
      <c r="A36" t="s">
        <v>181</v>
      </c>
      <c r="B36" s="1" t="s">
        <v>182</v>
      </c>
      <c r="C36" s="1">
        <v>2014</v>
      </c>
      <c r="D36" s="1">
        <v>2014</v>
      </c>
      <c r="E36" s="1">
        <v>2010</v>
      </c>
      <c r="F36" s="1" t="s">
        <v>309</v>
      </c>
      <c r="G36" s="1" t="s">
        <v>310</v>
      </c>
      <c r="H36" s="1" t="s">
        <v>394</v>
      </c>
      <c r="I36" s="1" t="s">
        <v>318</v>
      </c>
      <c r="J36" s="26" t="s">
        <v>325</v>
      </c>
      <c r="K36" s="1" t="s">
        <v>319</v>
      </c>
      <c r="N36" s="1" t="s">
        <v>316</v>
      </c>
      <c r="O36" s="1">
        <v>17.16</v>
      </c>
      <c r="P36" s="1" t="s">
        <v>321</v>
      </c>
    </row>
    <row r="37" spans="1:16" x14ac:dyDescent="0.3">
      <c r="A37" t="s">
        <v>181</v>
      </c>
      <c r="B37" s="1" t="s">
        <v>182</v>
      </c>
      <c r="C37" s="1">
        <v>2014</v>
      </c>
      <c r="D37" s="1">
        <v>2014</v>
      </c>
      <c r="E37" s="1">
        <v>2010</v>
      </c>
      <c r="F37" s="1" t="s">
        <v>309</v>
      </c>
      <c r="G37" s="1" t="s">
        <v>310</v>
      </c>
      <c r="H37" s="1" t="s">
        <v>394</v>
      </c>
      <c r="I37" s="1" t="s">
        <v>318</v>
      </c>
      <c r="J37" s="1">
        <v>1</v>
      </c>
      <c r="K37" s="1" t="s">
        <v>319</v>
      </c>
      <c r="N37" s="1" t="s">
        <v>316</v>
      </c>
      <c r="O37" s="1">
        <v>25.74</v>
      </c>
      <c r="P37" s="1" t="s">
        <v>321</v>
      </c>
    </row>
    <row r="38" spans="1:16" x14ac:dyDescent="0.3">
      <c r="A38" t="s">
        <v>181</v>
      </c>
      <c r="B38" s="1" t="s">
        <v>182</v>
      </c>
      <c r="C38" s="1">
        <v>2014</v>
      </c>
      <c r="D38" s="1">
        <v>2014</v>
      </c>
      <c r="E38" s="1">
        <v>2010</v>
      </c>
      <c r="F38" s="1" t="s">
        <v>309</v>
      </c>
      <c r="G38" s="1" t="s">
        <v>310</v>
      </c>
      <c r="H38" s="1" t="s">
        <v>394</v>
      </c>
      <c r="I38" s="1" t="s">
        <v>318</v>
      </c>
      <c r="J38" s="1">
        <v>1.5</v>
      </c>
      <c r="K38" s="1" t="s">
        <v>319</v>
      </c>
      <c r="N38" s="1" t="s">
        <v>316</v>
      </c>
      <c r="O38" s="1">
        <v>57.2</v>
      </c>
      <c r="P38" s="1" t="s">
        <v>321</v>
      </c>
    </row>
    <row r="39" spans="1:16" x14ac:dyDescent="0.3">
      <c r="A39" t="s">
        <v>181</v>
      </c>
      <c r="B39" s="1" t="s">
        <v>182</v>
      </c>
      <c r="C39" s="1">
        <v>2014</v>
      </c>
      <c r="D39" s="1">
        <v>2014</v>
      </c>
      <c r="E39" s="1">
        <v>2010</v>
      </c>
      <c r="F39" s="1" t="s">
        <v>309</v>
      </c>
      <c r="G39" s="1" t="s">
        <v>310</v>
      </c>
      <c r="H39" s="1" t="s">
        <v>394</v>
      </c>
      <c r="I39" s="1" t="s">
        <v>318</v>
      </c>
      <c r="J39" s="1">
        <v>2</v>
      </c>
      <c r="K39" s="1" t="s">
        <v>319</v>
      </c>
      <c r="N39" s="1" t="s">
        <v>316</v>
      </c>
      <c r="O39" s="1">
        <v>92.73</v>
      </c>
      <c r="P39" s="1" t="s">
        <v>321</v>
      </c>
    </row>
    <row r="40" spans="1:16" x14ac:dyDescent="0.3">
      <c r="A40" t="s">
        <v>181</v>
      </c>
      <c r="B40" s="1" t="s">
        <v>182</v>
      </c>
      <c r="C40" s="1">
        <v>2014</v>
      </c>
      <c r="D40" s="1">
        <v>2014</v>
      </c>
      <c r="E40" s="1">
        <v>2010</v>
      </c>
      <c r="F40" s="1" t="s">
        <v>309</v>
      </c>
      <c r="G40" s="1" t="s">
        <v>310</v>
      </c>
      <c r="H40" s="1" t="s">
        <v>394</v>
      </c>
      <c r="I40" s="1" t="s">
        <v>318</v>
      </c>
      <c r="J40" s="1">
        <v>3</v>
      </c>
      <c r="K40" s="1" t="s">
        <v>319</v>
      </c>
      <c r="N40" s="1" t="s">
        <v>316</v>
      </c>
      <c r="O40" s="1">
        <v>158.29</v>
      </c>
      <c r="P40" s="1" t="s">
        <v>321</v>
      </c>
    </row>
    <row r="41" spans="1:16" x14ac:dyDescent="0.3">
      <c r="A41" t="s">
        <v>181</v>
      </c>
      <c r="B41" s="1" t="s">
        <v>182</v>
      </c>
      <c r="C41" s="1">
        <v>2014</v>
      </c>
      <c r="D41" s="1">
        <v>2014</v>
      </c>
      <c r="E41" s="1">
        <v>2010</v>
      </c>
      <c r="F41" s="1" t="s">
        <v>309</v>
      </c>
      <c r="G41" s="1" t="s">
        <v>310</v>
      </c>
      <c r="H41" s="1" t="s">
        <v>394</v>
      </c>
      <c r="I41" s="1" t="s">
        <v>318</v>
      </c>
      <c r="J41" s="1">
        <v>4</v>
      </c>
      <c r="K41" s="1" t="s">
        <v>319</v>
      </c>
      <c r="N41" s="1" t="s">
        <v>316</v>
      </c>
      <c r="O41" s="1">
        <v>281.49</v>
      </c>
      <c r="P41" s="1" t="s">
        <v>321</v>
      </c>
    </row>
    <row r="42" spans="1:16" x14ac:dyDescent="0.3">
      <c r="A42" t="s">
        <v>181</v>
      </c>
      <c r="B42" s="1" t="s">
        <v>182</v>
      </c>
      <c r="C42" s="1">
        <v>2014</v>
      </c>
      <c r="D42" s="1">
        <v>2014</v>
      </c>
      <c r="E42" s="1">
        <v>2010</v>
      </c>
      <c r="F42" s="1" t="s">
        <v>309</v>
      </c>
      <c r="G42" s="1" t="s">
        <v>310</v>
      </c>
      <c r="H42" s="1" t="s">
        <v>394</v>
      </c>
      <c r="I42" s="1" t="s">
        <v>318</v>
      </c>
      <c r="J42" s="1">
        <v>6</v>
      </c>
      <c r="K42" s="1" t="s">
        <v>319</v>
      </c>
      <c r="N42" s="1" t="s">
        <v>316</v>
      </c>
      <c r="O42" s="1">
        <v>563.20000000000005</v>
      </c>
      <c r="P42" s="1" t="s">
        <v>321</v>
      </c>
    </row>
    <row r="43" spans="1:16" x14ac:dyDescent="0.3">
      <c r="A43" t="s">
        <v>181</v>
      </c>
      <c r="B43" s="1" t="s">
        <v>182</v>
      </c>
      <c r="C43" s="1">
        <v>2014</v>
      </c>
      <c r="D43" s="1">
        <v>2014</v>
      </c>
      <c r="E43" s="1">
        <v>2010</v>
      </c>
      <c r="F43" s="1" t="s">
        <v>309</v>
      </c>
      <c r="G43" s="1" t="s">
        <v>310</v>
      </c>
      <c r="H43" s="1" t="s">
        <v>394</v>
      </c>
      <c r="I43" s="1" t="s">
        <v>318</v>
      </c>
      <c r="J43" s="1">
        <v>8</v>
      </c>
      <c r="K43" s="1" t="s">
        <v>319</v>
      </c>
      <c r="N43" s="1" t="s">
        <v>316</v>
      </c>
      <c r="O43" s="1">
        <v>1020.58</v>
      </c>
      <c r="P43" s="1" t="s">
        <v>321</v>
      </c>
    </row>
    <row r="44" spans="1:16" x14ac:dyDescent="0.3">
      <c r="A44" t="s">
        <v>181</v>
      </c>
      <c r="B44" s="1" t="s">
        <v>182</v>
      </c>
      <c r="C44" s="1">
        <v>2014</v>
      </c>
      <c r="D44" s="1">
        <v>2014</v>
      </c>
      <c r="E44" s="1">
        <v>2010</v>
      </c>
      <c r="F44" s="1" t="s">
        <v>309</v>
      </c>
      <c r="G44" s="1" t="s">
        <v>310</v>
      </c>
      <c r="H44" s="1" t="s">
        <v>394</v>
      </c>
      <c r="I44" s="1" t="s">
        <v>318</v>
      </c>
      <c r="J44" s="1">
        <v>10</v>
      </c>
      <c r="K44" s="1" t="s">
        <v>319</v>
      </c>
      <c r="N44" s="1" t="s">
        <v>316</v>
      </c>
      <c r="O44" s="1">
        <v>1689.42</v>
      </c>
      <c r="P44" s="1" t="s">
        <v>321</v>
      </c>
    </row>
    <row r="45" spans="1:16" x14ac:dyDescent="0.3">
      <c r="A45" t="s">
        <v>181</v>
      </c>
      <c r="B45" s="1" t="s">
        <v>182</v>
      </c>
      <c r="C45" s="1">
        <v>2014</v>
      </c>
      <c r="D45" s="1">
        <v>2014</v>
      </c>
      <c r="E45" s="1">
        <v>2010</v>
      </c>
      <c r="F45" s="1" t="s">
        <v>309</v>
      </c>
      <c r="G45" s="1" t="s">
        <v>310</v>
      </c>
      <c r="H45" s="1" t="s">
        <v>394</v>
      </c>
      <c r="I45" s="1" t="s">
        <v>318</v>
      </c>
      <c r="J45" s="1">
        <v>12</v>
      </c>
      <c r="K45" s="1" t="s">
        <v>319</v>
      </c>
      <c r="N45" s="1" t="s">
        <v>316</v>
      </c>
      <c r="O45" s="1">
        <v>2429.92</v>
      </c>
      <c r="P45" s="1" t="s">
        <v>321</v>
      </c>
    </row>
    <row r="46" spans="1:16" x14ac:dyDescent="0.3">
      <c r="A46" t="s">
        <v>181</v>
      </c>
      <c r="B46" s="1" t="s">
        <v>182</v>
      </c>
      <c r="C46" s="1">
        <v>2012</v>
      </c>
      <c r="D46" s="1">
        <v>2012</v>
      </c>
      <c r="E46" s="1">
        <v>2010</v>
      </c>
      <c r="F46" s="1" t="s">
        <v>309</v>
      </c>
      <c r="G46" s="1" t="s">
        <v>310</v>
      </c>
      <c r="H46" s="1" t="s">
        <v>311</v>
      </c>
      <c r="I46" s="1" t="s">
        <v>312</v>
      </c>
      <c r="J46" s="1">
        <v>25000</v>
      </c>
      <c r="K46" s="1" t="s">
        <v>313</v>
      </c>
      <c r="N46" s="1" t="s">
        <v>315</v>
      </c>
      <c r="O46" s="1">
        <v>4.6100000000000003</v>
      </c>
      <c r="P46" s="1" t="s">
        <v>314</v>
      </c>
    </row>
    <row r="47" spans="1:16" x14ac:dyDescent="0.3">
      <c r="A47" t="s">
        <v>181</v>
      </c>
      <c r="B47" s="1" t="s">
        <v>182</v>
      </c>
      <c r="C47" s="1">
        <v>2012</v>
      </c>
      <c r="D47" s="1">
        <v>2012</v>
      </c>
      <c r="E47" s="1">
        <v>2010</v>
      </c>
      <c r="F47" s="1" t="s">
        <v>309</v>
      </c>
      <c r="G47" s="1" t="s">
        <v>310</v>
      </c>
      <c r="H47" s="1" t="s">
        <v>311</v>
      </c>
      <c r="I47" s="1" t="s">
        <v>312</v>
      </c>
      <c r="J47" s="1">
        <v>225000</v>
      </c>
      <c r="K47" s="1" t="s">
        <v>313</v>
      </c>
      <c r="N47" s="1" t="s">
        <v>315</v>
      </c>
      <c r="O47" s="1">
        <v>2.96</v>
      </c>
      <c r="P47" s="1" t="s">
        <v>314</v>
      </c>
    </row>
    <row r="48" spans="1:16" x14ac:dyDescent="0.3">
      <c r="A48" t="s">
        <v>181</v>
      </c>
      <c r="B48" s="1" t="s">
        <v>182</v>
      </c>
      <c r="C48" s="1">
        <v>2012</v>
      </c>
      <c r="D48" s="1">
        <v>2012</v>
      </c>
      <c r="E48" s="1">
        <v>2010</v>
      </c>
      <c r="F48" s="1" t="s">
        <v>309</v>
      </c>
      <c r="G48" s="1" t="s">
        <v>310</v>
      </c>
      <c r="H48" s="1" t="s">
        <v>311</v>
      </c>
      <c r="I48" s="1" t="s">
        <v>312</v>
      </c>
      <c r="J48" s="1">
        <v>250000</v>
      </c>
      <c r="K48" s="1" t="s">
        <v>313</v>
      </c>
      <c r="N48" s="1" t="s">
        <v>315</v>
      </c>
      <c r="O48" s="1">
        <v>2.31</v>
      </c>
      <c r="P48" s="1" t="s">
        <v>314</v>
      </c>
    </row>
    <row r="49" spans="1:16" x14ac:dyDescent="0.3">
      <c r="A49" t="s">
        <v>181</v>
      </c>
      <c r="B49" s="1" t="s">
        <v>182</v>
      </c>
      <c r="C49" s="1">
        <v>2012</v>
      </c>
      <c r="D49" s="1">
        <v>2012</v>
      </c>
      <c r="E49" s="1">
        <v>2010</v>
      </c>
      <c r="F49" s="1" t="s">
        <v>309</v>
      </c>
      <c r="G49" s="1" t="s">
        <v>310</v>
      </c>
      <c r="H49" s="1" t="s">
        <v>311</v>
      </c>
      <c r="I49" s="1" t="s">
        <v>312</v>
      </c>
      <c r="J49" s="1">
        <v>25000</v>
      </c>
      <c r="K49" s="1" t="s">
        <v>313</v>
      </c>
      <c r="N49" s="1" t="s">
        <v>316</v>
      </c>
      <c r="O49" s="1">
        <v>5.92</v>
      </c>
      <c r="P49" s="1" t="s">
        <v>314</v>
      </c>
    </row>
    <row r="50" spans="1:16" x14ac:dyDescent="0.3">
      <c r="A50" t="s">
        <v>181</v>
      </c>
      <c r="B50" s="1" t="s">
        <v>182</v>
      </c>
      <c r="C50" s="1">
        <v>2012</v>
      </c>
      <c r="D50" s="1">
        <v>2012</v>
      </c>
      <c r="E50" s="1">
        <v>2010</v>
      </c>
      <c r="F50" s="1" t="s">
        <v>309</v>
      </c>
      <c r="G50" s="1" t="s">
        <v>310</v>
      </c>
      <c r="H50" s="1" t="s">
        <v>311</v>
      </c>
      <c r="I50" s="1" t="s">
        <v>312</v>
      </c>
      <c r="J50" s="1">
        <v>225000</v>
      </c>
      <c r="K50" s="1" t="s">
        <v>313</v>
      </c>
      <c r="N50" s="1" t="s">
        <v>316</v>
      </c>
      <c r="O50" s="1">
        <v>4.1500000000000004</v>
      </c>
      <c r="P50" s="1" t="s">
        <v>314</v>
      </c>
    </row>
    <row r="51" spans="1:16" x14ac:dyDescent="0.3">
      <c r="A51" t="s">
        <v>181</v>
      </c>
      <c r="B51" s="1" t="s">
        <v>182</v>
      </c>
      <c r="C51" s="1">
        <v>2012</v>
      </c>
      <c r="D51" s="1">
        <v>2012</v>
      </c>
      <c r="E51" s="1">
        <v>2010</v>
      </c>
      <c r="F51" s="1" t="s">
        <v>309</v>
      </c>
      <c r="G51" s="1" t="s">
        <v>310</v>
      </c>
      <c r="H51" s="1" t="s">
        <v>311</v>
      </c>
      <c r="I51" s="1" t="s">
        <v>312</v>
      </c>
      <c r="J51" s="1">
        <v>250000</v>
      </c>
      <c r="K51" s="1" t="s">
        <v>313</v>
      </c>
      <c r="N51" s="1" t="s">
        <v>316</v>
      </c>
      <c r="O51" s="1">
        <v>2.95</v>
      </c>
      <c r="P51" s="1" t="s">
        <v>314</v>
      </c>
    </row>
    <row r="52" spans="1:16" x14ac:dyDescent="0.3">
      <c r="A52" t="s">
        <v>181</v>
      </c>
      <c r="B52" s="1" t="s">
        <v>182</v>
      </c>
      <c r="C52" s="1">
        <v>2012</v>
      </c>
      <c r="D52" s="1">
        <v>2012</v>
      </c>
      <c r="E52" s="1">
        <v>2010</v>
      </c>
      <c r="F52" s="1" t="s">
        <v>309</v>
      </c>
      <c r="G52" s="1" t="s">
        <v>310</v>
      </c>
      <c r="H52" s="1" t="s">
        <v>317</v>
      </c>
      <c r="I52" s="1" t="s">
        <v>318</v>
      </c>
      <c r="J52" s="25" t="s">
        <v>322</v>
      </c>
      <c r="K52" s="1" t="s">
        <v>319</v>
      </c>
      <c r="N52" s="1" t="s">
        <v>320</v>
      </c>
      <c r="O52" s="24">
        <v>12.1</v>
      </c>
      <c r="P52" s="1" t="s">
        <v>321</v>
      </c>
    </row>
    <row r="53" spans="1:16" x14ac:dyDescent="0.3">
      <c r="A53" t="s">
        <v>181</v>
      </c>
      <c r="B53" s="1" t="s">
        <v>182</v>
      </c>
      <c r="C53" s="1">
        <v>2012</v>
      </c>
      <c r="D53" s="1">
        <v>2012</v>
      </c>
      <c r="E53" s="1">
        <v>2010</v>
      </c>
      <c r="F53" s="1" t="s">
        <v>309</v>
      </c>
      <c r="G53" s="1" t="s">
        <v>310</v>
      </c>
      <c r="H53" s="1" t="s">
        <v>317</v>
      </c>
      <c r="I53" s="1" t="s">
        <v>318</v>
      </c>
      <c r="J53" s="26" t="s">
        <v>323</v>
      </c>
      <c r="K53" s="1" t="s">
        <v>319</v>
      </c>
      <c r="N53" s="1" t="s">
        <v>320</v>
      </c>
      <c r="O53" s="1">
        <v>14.26</v>
      </c>
      <c r="P53" s="1" t="s">
        <v>321</v>
      </c>
    </row>
    <row r="54" spans="1:16" x14ac:dyDescent="0.3">
      <c r="A54" t="s">
        <v>181</v>
      </c>
      <c r="B54" s="1" t="s">
        <v>182</v>
      </c>
      <c r="C54" s="1">
        <v>2012</v>
      </c>
      <c r="D54" s="1">
        <v>2012</v>
      </c>
      <c r="E54" s="1">
        <v>2010</v>
      </c>
      <c r="F54" s="1" t="s">
        <v>309</v>
      </c>
      <c r="G54" s="1" t="s">
        <v>310</v>
      </c>
      <c r="H54" s="1" t="s">
        <v>317</v>
      </c>
      <c r="I54" s="1" t="s">
        <v>318</v>
      </c>
      <c r="J54" s="26" t="s">
        <v>325</v>
      </c>
      <c r="K54" s="1" t="s">
        <v>319</v>
      </c>
      <c r="N54" s="1" t="s">
        <v>320</v>
      </c>
      <c r="O54" s="1">
        <v>18.36</v>
      </c>
      <c r="P54" s="1" t="s">
        <v>321</v>
      </c>
    </row>
    <row r="55" spans="1:16" x14ac:dyDescent="0.3">
      <c r="A55" t="s">
        <v>181</v>
      </c>
      <c r="B55" s="1" t="s">
        <v>182</v>
      </c>
      <c r="C55" s="1">
        <v>2012</v>
      </c>
      <c r="D55" s="1">
        <v>2012</v>
      </c>
      <c r="E55" s="1">
        <v>2010</v>
      </c>
      <c r="F55" s="1" t="s">
        <v>309</v>
      </c>
      <c r="G55" s="1" t="s">
        <v>310</v>
      </c>
      <c r="H55" s="1" t="s">
        <v>317</v>
      </c>
      <c r="I55" s="1" t="s">
        <v>318</v>
      </c>
      <c r="J55" s="1">
        <v>1</v>
      </c>
      <c r="K55" s="1" t="s">
        <v>319</v>
      </c>
      <c r="N55" s="1" t="s">
        <v>320</v>
      </c>
      <c r="O55" s="1">
        <v>27.54</v>
      </c>
      <c r="P55" s="1" t="s">
        <v>321</v>
      </c>
    </row>
    <row r="56" spans="1:16" x14ac:dyDescent="0.3">
      <c r="A56" t="s">
        <v>181</v>
      </c>
      <c r="B56" s="1" t="s">
        <v>182</v>
      </c>
      <c r="C56" s="1">
        <v>2012</v>
      </c>
      <c r="D56" s="1">
        <v>2012</v>
      </c>
      <c r="E56" s="1">
        <v>2010</v>
      </c>
      <c r="F56" s="1" t="s">
        <v>309</v>
      </c>
      <c r="G56" s="1" t="s">
        <v>310</v>
      </c>
      <c r="H56" s="1" t="s">
        <v>317</v>
      </c>
      <c r="I56" s="1" t="s">
        <v>318</v>
      </c>
      <c r="J56" s="1">
        <v>1.5</v>
      </c>
      <c r="K56" s="1" t="s">
        <v>319</v>
      </c>
      <c r="N56" s="1" t="s">
        <v>320</v>
      </c>
      <c r="O56" s="1">
        <v>61.56</v>
      </c>
      <c r="P56" s="1" t="s">
        <v>321</v>
      </c>
    </row>
    <row r="57" spans="1:16" x14ac:dyDescent="0.3">
      <c r="A57" t="s">
        <v>181</v>
      </c>
      <c r="B57" s="1" t="s">
        <v>182</v>
      </c>
      <c r="C57" s="1">
        <v>2012</v>
      </c>
      <c r="D57" s="1">
        <v>2012</v>
      </c>
      <c r="E57" s="1">
        <v>2010</v>
      </c>
      <c r="F57" s="1" t="s">
        <v>309</v>
      </c>
      <c r="G57" s="1" t="s">
        <v>310</v>
      </c>
      <c r="H57" s="1" t="s">
        <v>317</v>
      </c>
      <c r="I57" s="1" t="s">
        <v>318</v>
      </c>
      <c r="J57" s="1">
        <v>2</v>
      </c>
      <c r="K57" s="1" t="s">
        <v>319</v>
      </c>
      <c r="N57" s="1" t="s">
        <v>320</v>
      </c>
      <c r="O57" s="1">
        <v>104.87</v>
      </c>
      <c r="P57" s="1" t="s">
        <v>321</v>
      </c>
    </row>
    <row r="58" spans="1:16" x14ac:dyDescent="0.3">
      <c r="A58" t="s">
        <v>181</v>
      </c>
      <c r="B58" s="1" t="s">
        <v>182</v>
      </c>
      <c r="C58" s="1">
        <v>2012</v>
      </c>
      <c r="D58" s="1">
        <v>2012</v>
      </c>
      <c r="E58" s="1">
        <v>2010</v>
      </c>
      <c r="F58" s="1" t="s">
        <v>309</v>
      </c>
      <c r="G58" s="1" t="s">
        <v>310</v>
      </c>
      <c r="H58" s="1" t="s">
        <v>317</v>
      </c>
      <c r="I58" s="1" t="s">
        <v>318</v>
      </c>
      <c r="J58" s="1">
        <v>3</v>
      </c>
      <c r="K58" s="1" t="s">
        <v>319</v>
      </c>
      <c r="N58" s="1" t="s">
        <v>320</v>
      </c>
      <c r="O58" s="1">
        <v>222.59</v>
      </c>
      <c r="P58" s="1" t="s">
        <v>321</v>
      </c>
    </row>
    <row r="59" spans="1:16" x14ac:dyDescent="0.3">
      <c r="A59" t="s">
        <v>181</v>
      </c>
      <c r="B59" s="1" t="s">
        <v>182</v>
      </c>
      <c r="C59" s="1">
        <v>2012</v>
      </c>
      <c r="D59" s="1">
        <v>2012</v>
      </c>
      <c r="E59" s="1">
        <v>2010</v>
      </c>
      <c r="F59" s="1" t="s">
        <v>309</v>
      </c>
      <c r="G59" s="1" t="s">
        <v>310</v>
      </c>
      <c r="H59" s="1" t="s">
        <v>317</v>
      </c>
      <c r="I59" s="1" t="s">
        <v>318</v>
      </c>
      <c r="J59" s="1">
        <v>4</v>
      </c>
      <c r="K59" s="1" t="s">
        <v>319</v>
      </c>
      <c r="N59" s="1" t="s">
        <v>320</v>
      </c>
      <c r="O59" s="1">
        <v>365.9</v>
      </c>
      <c r="P59" s="1" t="s">
        <v>321</v>
      </c>
    </row>
    <row r="60" spans="1:16" x14ac:dyDescent="0.3">
      <c r="A60" t="s">
        <v>181</v>
      </c>
      <c r="B60" s="1" t="s">
        <v>182</v>
      </c>
      <c r="C60" s="1">
        <v>2012</v>
      </c>
      <c r="D60" s="1">
        <v>2012</v>
      </c>
      <c r="E60" s="1">
        <v>2010</v>
      </c>
      <c r="F60" s="1" t="s">
        <v>309</v>
      </c>
      <c r="G60" s="1" t="s">
        <v>310</v>
      </c>
      <c r="H60" s="1" t="s">
        <v>317</v>
      </c>
      <c r="I60" s="1" t="s">
        <v>318</v>
      </c>
      <c r="J60" s="1">
        <v>6</v>
      </c>
      <c r="K60" s="1" t="s">
        <v>319</v>
      </c>
      <c r="N60" s="1" t="s">
        <v>320</v>
      </c>
      <c r="O60" s="1">
        <v>663.01</v>
      </c>
      <c r="P60" s="1" t="s">
        <v>321</v>
      </c>
    </row>
    <row r="61" spans="1:16" x14ac:dyDescent="0.3">
      <c r="A61" t="s">
        <v>181</v>
      </c>
      <c r="B61" s="1" t="s">
        <v>182</v>
      </c>
      <c r="C61" s="1">
        <v>2012</v>
      </c>
      <c r="D61" s="1">
        <v>2012</v>
      </c>
      <c r="E61" s="1">
        <v>2010</v>
      </c>
      <c r="F61" s="1" t="s">
        <v>309</v>
      </c>
      <c r="G61" s="1" t="s">
        <v>310</v>
      </c>
      <c r="H61" s="1" t="s">
        <v>317</v>
      </c>
      <c r="I61" s="1" t="s">
        <v>318</v>
      </c>
      <c r="J61" s="1">
        <v>8</v>
      </c>
      <c r="K61" s="1" t="s">
        <v>319</v>
      </c>
      <c r="N61" s="1" t="s">
        <v>320</v>
      </c>
      <c r="O61" s="1">
        <v>1587.6</v>
      </c>
      <c r="P61" s="1" t="s">
        <v>321</v>
      </c>
    </row>
    <row r="62" spans="1:16" x14ac:dyDescent="0.3">
      <c r="A62" t="s">
        <v>181</v>
      </c>
      <c r="B62" s="1" t="s">
        <v>182</v>
      </c>
      <c r="C62" s="1">
        <v>2012</v>
      </c>
      <c r="D62" s="1">
        <v>2012</v>
      </c>
      <c r="E62" s="1">
        <v>2010</v>
      </c>
      <c r="F62" s="1" t="s">
        <v>309</v>
      </c>
      <c r="G62" s="1" t="s">
        <v>310</v>
      </c>
      <c r="H62" s="1" t="s">
        <v>317</v>
      </c>
      <c r="I62" s="1" t="s">
        <v>318</v>
      </c>
      <c r="J62" s="1">
        <v>10</v>
      </c>
      <c r="K62" s="1" t="s">
        <v>319</v>
      </c>
      <c r="N62" s="1" t="s">
        <v>320</v>
      </c>
      <c r="O62" s="1">
        <v>2395.44</v>
      </c>
      <c r="P62" s="1" t="s">
        <v>321</v>
      </c>
    </row>
    <row r="63" spans="1:16" x14ac:dyDescent="0.3">
      <c r="A63" t="s">
        <v>181</v>
      </c>
      <c r="B63" s="1" t="s">
        <v>182</v>
      </c>
      <c r="C63" s="1">
        <v>2012</v>
      </c>
      <c r="D63" s="1">
        <v>2012</v>
      </c>
      <c r="E63" s="1">
        <v>2010</v>
      </c>
      <c r="F63" s="1" t="s">
        <v>309</v>
      </c>
      <c r="G63" s="1" t="s">
        <v>310</v>
      </c>
      <c r="H63" s="1" t="s">
        <v>317</v>
      </c>
      <c r="I63" s="1" t="s">
        <v>318</v>
      </c>
      <c r="J63" s="1">
        <v>12</v>
      </c>
      <c r="K63" s="1" t="s">
        <v>319</v>
      </c>
      <c r="N63" s="1" t="s">
        <v>320</v>
      </c>
      <c r="O63" s="1">
        <v>2691.36</v>
      </c>
      <c r="P63" s="1" t="s">
        <v>321</v>
      </c>
    </row>
    <row r="64" spans="1:16" x14ac:dyDescent="0.3">
      <c r="A64" t="s">
        <v>181</v>
      </c>
      <c r="B64" s="1" t="s">
        <v>182</v>
      </c>
      <c r="C64" s="1">
        <v>2012</v>
      </c>
      <c r="D64" s="1">
        <v>2012</v>
      </c>
      <c r="E64" s="1">
        <v>2010</v>
      </c>
      <c r="F64" s="1" t="s">
        <v>309</v>
      </c>
      <c r="G64" s="1" t="s">
        <v>310</v>
      </c>
      <c r="H64" s="1" t="s">
        <v>311</v>
      </c>
      <c r="I64" s="1" t="s">
        <v>312</v>
      </c>
      <c r="J64" s="1" t="s">
        <v>326</v>
      </c>
      <c r="N64" s="1" t="s">
        <v>315</v>
      </c>
      <c r="O64" s="1">
        <v>2.87</v>
      </c>
      <c r="P64" s="1" t="s">
        <v>314</v>
      </c>
    </row>
    <row r="65" spans="1:16" x14ac:dyDescent="0.3">
      <c r="A65" t="s">
        <v>181</v>
      </c>
      <c r="B65" s="1" t="s">
        <v>182</v>
      </c>
      <c r="C65" s="1">
        <v>2012</v>
      </c>
      <c r="D65" s="1">
        <v>2012</v>
      </c>
      <c r="E65" s="1">
        <v>2010</v>
      </c>
      <c r="F65" s="1" t="s">
        <v>309</v>
      </c>
      <c r="G65" s="1" t="s">
        <v>310</v>
      </c>
      <c r="H65" s="1" t="s">
        <v>311</v>
      </c>
      <c r="I65" s="1" t="s">
        <v>312</v>
      </c>
      <c r="J65" s="1" t="s">
        <v>326</v>
      </c>
      <c r="N65" s="1" t="s">
        <v>316</v>
      </c>
      <c r="O65" s="1">
        <v>3.11</v>
      </c>
      <c r="P65" s="1" t="s">
        <v>314</v>
      </c>
    </row>
    <row r="66" spans="1:16" x14ac:dyDescent="0.3">
      <c r="A66" t="s">
        <v>181</v>
      </c>
      <c r="B66" s="1" t="s">
        <v>182</v>
      </c>
      <c r="C66" s="1">
        <v>2012</v>
      </c>
      <c r="D66" s="1">
        <v>2012</v>
      </c>
      <c r="E66" s="1">
        <v>2010</v>
      </c>
      <c r="F66" s="1" t="s">
        <v>309</v>
      </c>
      <c r="G66" s="1" t="s">
        <v>310</v>
      </c>
      <c r="H66" s="1" t="s">
        <v>311</v>
      </c>
      <c r="I66" s="1" t="s">
        <v>312</v>
      </c>
      <c r="J66" s="1" t="s">
        <v>327</v>
      </c>
      <c r="N66" s="1" t="s">
        <v>316</v>
      </c>
      <c r="O66" s="1">
        <v>3.76</v>
      </c>
      <c r="P66" s="1" t="s">
        <v>314</v>
      </c>
    </row>
    <row r="67" spans="1:16" x14ac:dyDescent="0.3">
      <c r="A67" t="s">
        <v>181</v>
      </c>
      <c r="B67" s="1" t="s">
        <v>182</v>
      </c>
      <c r="C67" s="1">
        <v>2012</v>
      </c>
      <c r="D67" s="1">
        <v>2012</v>
      </c>
      <c r="E67" s="1">
        <v>2010</v>
      </c>
      <c r="F67" s="1" t="s">
        <v>309</v>
      </c>
      <c r="G67" s="1" t="s">
        <v>310</v>
      </c>
      <c r="H67" s="1" t="s">
        <v>311</v>
      </c>
      <c r="I67" s="1" t="s">
        <v>312</v>
      </c>
      <c r="J67" s="1" t="s">
        <v>327</v>
      </c>
      <c r="N67" s="1" t="s">
        <v>316</v>
      </c>
      <c r="O67" s="1">
        <v>3.4</v>
      </c>
      <c r="P67" s="1" t="s">
        <v>314</v>
      </c>
    </row>
    <row r="68" spans="1:16" x14ac:dyDescent="0.3">
      <c r="A68" t="s">
        <v>181</v>
      </c>
      <c r="B68" s="1" t="s">
        <v>182</v>
      </c>
      <c r="C68" s="1">
        <v>2012</v>
      </c>
      <c r="D68" s="1">
        <v>2012</v>
      </c>
      <c r="E68" s="1">
        <v>2010</v>
      </c>
      <c r="F68" s="1" t="s">
        <v>309</v>
      </c>
      <c r="G68" s="1" t="s">
        <v>310</v>
      </c>
      <c r="H68" s="1" t="s">
        <v>317</v>
      </c>
      <c r="I68" s="1" t="s">
        <v>328</v>
      </c>
      <c r="N68" s="1" t="s">
        <v>315</v>
      </c>
      <c r="O68" s="1">
        <v>32.299999999999997</v>
      </c>
      <c r="P68" s="1" t="s">
        <v>329</v>
      </c>
    </row>
    <row r="69" spans="1:16" x14ac:dyDescent="0.3">
      <c r="A69" t="s">
        <v>181</v>
      </c>
      <c r="B69" s="1" t="s">
        <v>182</v>
      </c>
      <c r="C69" s="1">
        <v>2012</v>
      </c>
      <c r="D69" s="1">
        <v>2012</v>
      </c>
      <c r="E69" s="1">
        <v>2010</v>
      </c>
      <c r="F69" s="1" t="s">
        <v>309</v>
      </c>
      <c r="G69" s="1" t="s">
        <v>310</v>
      </c>
      <c r="H69" s="1" t="s">
        <v>317</v>
      </c>
      <c r="I69" s="1" t="s">
        <v>328</v>
      </c>
      <c r="N69" s="1" t="s">
        <v>316</v>
      </c>
      <c r="O69" s="1">
        <v>36.299999999999997</v>
      </c>
      <c r="P69" s="1" t="s">
        <v>329</v>
      </c>
    </row>
    <row r="70" spans="1:16" x14ac:dyDescent="0.3">
      <c r="A70" t="s">
        <v>181</v>
      </c>
      <c r="B70" s="1" t="s">
        <v>182</v>
      </c>
      <c r="C70" s="1">
        <v>2012</v>
      </c>
      <c r="D70" s="1">
        <v>2012</v>
      </c>
      <c r="E70" s="1">
        <v>2010</v>
      </c>
      <c r="F70" s="1" t="s">
        <v>309</v>
      </c>
      <c r="G70" s="1" t="s">
        <v>310</v>
      </c>
      <c r="H70" s="1" t="s">
        <v>394</v>
      </c>
      <c r="I70" s="1" t="s">
        <v>318</v>
      </c>
      <c r="J70" s="25" t="s">
        <v>322</v>
      </c>
      <c r="K70" s="1" t="s">
        <v>319</v>
      </c>
      <c r="N70" s="1" t="s">
        <v>315</v>
      </c>
      <c r="O70" s="1">
        <v>9.4</v>
      </c>
      <c r="P70" s="1" t="s">
        <v>321</v>
      </c>
    </row>
    <row r="71" spans="1:16" x14ac:dyDescent="0.3">
      <c r="A71" t="s">
        <v>181</v>
      </c>
      <c r="B71" s="1" t="s">
        <v>182</v>
      </c>
      <c r="C71" s="1">
        <v>2012</v>
      </c>
      <c r="D71" s="1">
        <v>2012</v>
      </c>
      <c r="E71" s="1">
        <v>2010</v>
      </c>
      <c r="F71" s="1" t="s">
        <v>309</v>
      </c>
      <c r="G71" s="1" t="s">
        <v>310</v>
      </c>
      <c r="H71" s="1" t="s">
        <v>394</v>
      </c>
      <c r="I71" s="1" t="s">
        <v>318</v>
      </c>
      <c r="J71" s="26" t="s">
        <v>325</v>
      </c>
      <c r="K71" s="1" t="s">
        <v>319</v>
      </c>
      <c r="N71" s="1" t="s">
        <v>315</v>
      </c>
      <c r="O71" s="1">
        <v>14.26</v>
      </c>
      <c r="P71" s="1" t="s">
        <v>321</v>
      </c>
    </row>
    <row r="72" spans="1:16" x14ac:dyDescent="0.3">
      <c r="A72" t="s">
        <v>181</v>
      </c>
      <c r="B72" s="1" t="s">
        <v>182</v>
      </c>
      <c r="C72" s="1">
        <v>2012</v>
      </c>
      <c r="D72" s="1">
        <v>2012</v>
      </c>
      <c r="E72" s="1">
        <v>2010</v>
      </c>
      <c r="F72" s="1" t="s">
        <v>309</v>
      </c>
      <c r="G72" s="1" t="s">
        <v>310</v>
      </c>
      <c r="H72" s="1" t="s">
        <v>394</v>
      </c>
      <c r="I72" s="1" t="s">
        <v>318</v>
      </c>
      <c r="J72" s="1">
        <v>1</v>
      </c>
      <c r="K72" s="1" t="s">
        <v>319</v>
      </c>
      <c r="N72" s="1" t="s">
        <v>315</v>
      </c>
      <c r="O72" s="1">
        <v>22.14</v>
      </c>
      <c r="P72" s="1" t="s">
        <v>321</v>
      </c>
    </row>
    <row r="73" spans="1:16" x14ac:dyDescent="0.3">
      <c r="A73" t="s">
        <v>181</v>
      </c>
      <c r="B73" s="1" t="s">
        <v>182</v>
      </c>
      <c r="C73" s="1">
        <v>2012</v>
      </c>
      <c r="D73" s="1">
        <v>2012</v>
      </c>
      <c r="E73" s="1">
        <v>2010</v>
      </c>
      <c r="F73" s="1" t="s">
        <v>309</v>
      </c>
      <c r="G73" s="1" t="s">
        <v>310</v>
      </c>
      <c r="H73" s="1" t="s">
        <v>394</v>
      </c>
      <c r="I73" s="1" t="s">
        <v>318</v>
      </c>
      <c r="J73" s="1">
        <v>1.5</v>
      </c>
      <c r="K73" s="1" t="s">
        <v>319</v>
      </c>
      <c r="N73" s="1" t="s">
        <v>315</v>
      </c>
      <c r="O73" s="1">
        <v>48.82</v>
      </c>
      <c r="P73" s="1" t="s">
        <v>321</v>
      </c>
    </row>
    <row r="74" spans="1:16" x14ac:dyDescent="0.3">
      <c r="A74" t="s">
        <v>181</v>
      </c>
      <c r="B74" s="1" t="s">
        <v>182</v>
      </c>
      <c r="C74" s="1">
        <v>2012</v>
      </c>
      <c r="D74" s="1">
        <v>2012</v>
      </c>
      <c r="E74" s="1">
        <v>2010</v>
      </c>
      <c r="F74" s="1" t="s">
        <v>309</v>
      </c>
      <c r="G74" s="1" t="s">
        <v>310</v>
      </c>
      <c r="H74" s="1" t="s">
        <v>394</v>
      </c>
      <c r="I74" s="1" t="s">
        <v>318</v>
      </c>
      <c r="J74" s="1">
        <v>2</v>
      </c>
      <c r="K74" s="1" t="s">
        <v>319</v>
      </c>
      <c r="N74" s="1" t="s">
        <v>315</v>
      </c>
      <c r="O74" s="1">
        <v>78.73</v>
      </c>
      <c r="P74" s="1" t="s">
        <v>321</v>
      </c>
    </row>
    <row r="75" spans="1:16" x14ac:dyDescent="0.3">
      <c r="A75" t="s">
        <v>181</v>
      </c>
      <c r="B75" s="1" t="s">
        <v>182</v>
      </c>
      <c r="C75" s="1">
        <v>2012</v>
      </c>
      <c r="D75" s="1">
        <v>2012</v>
      </c>
      <c r="E75" s="1">
        <v>2010</v>
      </c>
      <c r="F75" s="1" t="s">
        <v>309</v>
      </c>
      <c r="G75" s="1" t="s">
        <v>310</v>
      </c>
      <c r="H75" s="1" t="s">
        <v>394</v>
      </c>
      <c r="I75" s="1" t="s">
        <v>318</v>
      </c>
      <c r="J75" s="1">
        <v>3</v>
      </c>
      <c r="K75" s="1" t="s">
        <v>319</v>
      </c>
      <c r="N75" s="1" t="s">
        <v>315</v>
      </c>
      <c r="O75" s="1">
        <v>134.46</v>
      </c>
      <c r="P75" s="1" t="s">
        <v>321</v>
      </c>
    </row>
    <row r="76" spans="1:16" x14ac:dyDescent="0.3">
      <c r="A76" t="s">
        <v>181</v>
      </c>
      <c r="B76" s="1" t="s">
        <v>182</v>
      </c>
      <c r="C76" s="1">
        <v>2012</v>
      </c>
      <c r="D76" s="1">
        <v>2012</v>
      </c>
      <c r="E76" s="1">
        <v>2010</v>
      </c>
      <c r="F76" s="1" t="s">
        <v>309</v>
      </c>
      <c r="G76" s="1" t="s">
        <v>310</v>
      </c>
      <c r="H76" s="1" t="s">
        <v>394</v>
      </c>
      <c r="I76" s="1" t="s">
        <v>318</v>
      </c>
      <c r="J76" s="1">
        <v>4</v>
      </c>
      <c r="K76" s="1" t="s">
        <v>319</v>
      </c>
      <c r="N76" s="1" t="s">
        <v>315</v>
      </c>
      <c r="O76" s="1">
        <v>241.06</v>
      </c>
      <c r="P76" s="1" t="s">
        <v>321</v>
      </c>
    </row>
    <row r="77" spans="1:16" x14ac:dyDescent="0.3">
      <c r="A77" t="s">
        <v>181</v>
      </c>
      <c r="B77" s="1" t="s">
        <v>182</v>
      </c>
      <c r="C77" s="1">
        <v>2012</v>
      </c>
      <c r="D77" s="1">
        <v>2012</v>
      </c>
      <c r="E77" s="1">
        <v>2010</v>
      </c>
      <c r="F77" s="1" t="s">
        <v>309</v>
      </c>
      <c r="G77" s="1" t="s">
        <v>310</v>
      </c>
      <c r="H77" s="1" t="s">
        <v>394</v>
      </c>
      <c r="I77" s="1" t="s">
        <v>318</v>
      </c>
      <c r="J77" s="1">
        <v>6</v>
      </c>
      <c r="K77" s="1" t="s">
        <v>319</v>
      </c>
      <c r="N77" s="1" t="s">
        <v>315</v>
      </c>
      <c r="O77" s="1">
        <v>482.11</v>
      </c>
      <c r="P77" s="1" t="s">
        <v>321</v>
      </c>
    </row>
    <row r="78" spans="1:16" x14ac:dyDescent="0.3">
      <c r="A78" t="s">
        <v>181</v>
      </c>
      <c r="B78" s="1" t="s">
        <v>182</v>
      </c>
      <c r="C78" s="1">
        <v>2012</v>
      </c>
      <c r="D78" s="1">
        <v>2012</v>
      </c>
      <c r="E78" s="1">
        <v>2010</v>
      </c>
      <c r="F78" s="1" t="s">
        <v>309</v>
      </c>
      <c r="G78" s="1" t="s">
        <v>310</v>
      </c>
      <c r="H78" s="1" t="s">
        <v>394</v>
      </c>
      <c r="I78" s="1" t="s">
        <v>318</v>
      </c>
      <c r="J78" s="1">
        <v>8</v>
      </c>
      <c r="K78" s="1" t="s">
        <v>319</v>
      </c>
      <c r="N78" s="1" t="s">
        <v>315</v>
      </c>
      <c r="O78" s="1">
        <v>872.86</v>
      </c>
      <c r="P78" s="1" t="s">
        <v>321</v>
      </c>
    </row>
    <row r="79" spans="1:16" x14ac:dyDescent="0.3">
      <c r="A79" t="s">
        <v>181</v>
      </c>
      <c r="B79" s="1" t="s">
        <v>182</v>
      </c>
      <c r="C79" s="1">
        <v>2012</v>
      </c>
      <c r="D79" s="1">
        <v>2012</v>
      </c>
      <c r="E79" s="1">
        <v>2010</v>
      </c>
      <c r="F79" s="1" t="s">
        <v>309</v>
      </c>
      <c r="G79" s="1" t="s">
        <v>310</v>
      </c>
      <c r="H79" s="1" t="s">
        <v>394</v>
      </c>
      <c r="I79" s="1" t="s">
        <v>318</v>
      </c>
      <c r="J79" s="1">
        <v>10</v>
      </c>
      <c r="K79" s="1" t="s">
        <v>319</v>
      </c>
      <c r="N79" s="1" t="s">
        <v>315</v>
      </c>
      <c r="O79" s="1">
        <v>1442.99</v>
      </c>
      <c r="P79" s="1" t="s">
        <v>321</v>
      </c>
    </row>
    <row r="80" spans="1:16" x14ac:dyDescent="0.3">
      <c r="A80" t="s">
        <v>181</v>
      </c>
      <c r="B80" s="1" t="s">
        <v>182</v>
      </c>
      <c r="C80" s="1">
        <v>2012</v>
      </c>
      <c r="D80" s="1">
        <v>2012</v>
      </c>
      <c r="E80" s="1">
        <v>2010</v>
      </c>
      <c r="F80" s="1" t="s">
        <v>309</v>
      </c>
      <c r="G80" s="1" t="s">
        <v>310</v>
      </c>
      <c r="H80" s="1" t="s">
        <v>394</v>
      </c>
      <c r="I80" s="1" t="s">
        <v>318</v>
      </c>
      <c r="J80" s="1">
        <v>12</v>
      </c>
      <c r="K80" s="1" t="s">
        <v>319</v>
      </c>
      <c r="N80" s="1" t="s">
        <v>315</v>
      </c>
      <c r="O80" s="1">
        <v>2078.58</v>
      </c>
      <c r="P80" s="1" t="s">
        <v>321</v>
      </c>
    </row>
    <row r="81" spans="1:16" x14ac:dyDescent="0.3">
      <c r="A81" t="s">
        <v>181</v>
      </c>
      <c r="B81" s="1" t="s">
        <v>182</v>
      </c>
      <c r="C81" s="1">
        <v>2012</v>
      </c>
      <c r="D81" s="1">
        <v>2012</v>
      </c>
      <c r="E81" s="1">
        <v>2010</v>
      </c>
      <c r="F81" s="1" t="s">
        <v>309</v>
      </c>
      <c r="G81" s="1" t="s">
        <v>310</v>
      </c>
      <c r="H81" s="1" t="s">
        <v>394</v>
      </c>
      <c r="I81" s="1" t="s">
        <v>318</v>
      </c>
      <c r="J81" s="25" t="s">
        <v>322</v>
      </c>
      <c r="K81" s="1" t="s">
        <v>319</v>
      </c>
      <c r="N81" s="1" t="s">
        <v>316</v>
      </c>
      <c r="O81" s="1">
        <v>11.55</v>
      </c>
      <c r="P81" s="1" t="s">
        <v>321</v>
      </c>
    </row>
    <row r="82" spans="1:16" x14ac:dyDescent="0.3">
      <c r="A82" t="s">
        <v>181</v>
      </c>
      <c r="B82" s="1" t="s">
        <v>182</v>
      </c>
      <c r="C82" s="1">
        <v>2012</v>
      </c>
      <c r="D82" s="1">
        <v>2012</v>
      </c>
      <c r="E82" s="1">
        <v>2010</v>
      </c>
      <c r="F82" s="1" t="s">
        <v>309</v>
      </c>
      <c r="G82" s="1" t="s">
        <v>310</v>
      </c>
      <c r="H82" s="1" t="s">
        <v>394</v>
      </c>
      <c r="I82" s="1" t="s">
        <v>318</v>
      </c>
      <c r="J82" s="26" t="s">
        <v>325</v>
      </c>
      <c r="K82" s="1" t="s">
        <v>319</v>
      </c>
      <c r="N82" s="1" t="s">
        <v>316</v>
      </c>
      <c r="O82" s="1">
        <v>17.16</v>
      </c>
      <c r="P82" s="1" t="s">
        <v>321</v>
      </c>
    </row>
    <row r="83" spans="1:16" x14ac:dyDescent="0.3">
      <c r="A83" t="s">
        <v>181</v>
      </c>
      <c r="B83" s="1" t="s">
        <v>182</v>
      </c>
      <c r="C83" s="1">
        <v>2012</v>
      </c>
      <c r="D83" s="1">
        <v>2012</v>
      </c>
      <c r="E83" s="1">
        <v>2010</v>
      </c>
      <c r="F83" s="1" t="s">
        <v>309</v>
      </c>
      <c r="G83" s="1" t="s">
        <v>310</v>
      </c>
      <c r="H83" s="1" t="s">
        <v>394</v>
      </c>
      <c r="I83" s="1" t="s">
        <v>318</v>
      </c>
      <c r="J83" s="1">
        <v>1</v>
      </c>
      <c r="K83" s="1" t="s">
        <v>319</v>
      </c>
      <c r="N83" s="1" t="s">
        <v>316</v>
      </c>
      <c r="O83" s="1">
        <v>25.74</v>
      </c>
      <c r="P83" s="1" t="s">
        <v>321</v>
      </c>
    </row>
    <row r="84" spans="1:16" x14ac:dyDescent="0.3">
      <c r="A84" t="s">
        <v>181</v>
      </c>
      <c r="B84" s="1" t="s">
        <v>182</v>
      </c>
      <c r="C84" s="1">
        <v>2012</v>
      </c>
      <c r="D84" s="1">
        <v>2012</v>
      </c>
      <c r="E84" s="1">
        <v>2010</v>
      </c>
      <c r="F84" s="1" t="s">
        <v>309</v>
      </c>
      <c r="G84" s="1" t="s">
        <v>310</v>
      </c>
      <c r="H84" s="1" t="s">
        <v>394</v>
      </c>
      <c r="I84" s="1" t="s">
        <v>318</v>
      </c>
      <c r="J84" s="1">
        <v>1.5</v>
      </c>
      <c r="K84" s="1" t="s">
        <v>319</v>
      </c>
      <c r="N84" s="1" t="s">
        <v>316</v>
      </c>
      <c r="O84" s="1">
        <v>57.2</v>
      </c>
      <c r="P84" s="1" t="s">
        <v>321</v>
      </c>
    </row>
    <row r="85" spans="1:16" x14ac:dyDescent="0.3">
      <c r="A85" t="s">
        <v>181</v>
      </c>
      <c r="B85" s="1" t="s">
        <v>182</v>
      </c>
      <c r="C85" s="1">
        <v>2012</v>
      </c>
      <c r="D85" s="1">
        <v>2012</v>
      </c>
      <c r="E85" s="1">
        <v>2010</v>
      </c>
      <c r="F85" s="1" t="s">
        <v>309</v>
      </c>
      <c r="G85" s="1" t="s">
        <v>310</v>
      </c>
      <c r="H85" s="1" t="s">
        <v>394</v>
      </c>
      <c r="I85" s="1" t="s">
        <v>318</v>
      </c>
      <c r="J85" s="1">
        <v>2</v>
      </c>
      <c r="K85" s="1" t="s">
        <v>319</v>
      </c>
      <c r="N85" s="1" t="s">
        <v>316</v>
      </c>
      <c r="O85" s="1">
        <v>92.73</v>
      </c>
      <c r="P85" s="1" t="s">
        <v>321</v>
      </c>
    </row>
    <row r="86" spans="1:16" x14ac:dyDescent="0.3">
      <c r="A86" t="s">
        <v>181</v>
      </c>
      <c r="B86" s="1" t="s">
        <v>182</v>
      </c>
      <c r="C86" s="1">
        <v>2012</v>
      </c>
      <c r="D86" s="1">
        <v>2012</v>
      </c>
      <c r="E86" s="1">
        <v>2010</v>
      </c>
      <c r="F86" s="1" t="s">
        <v>309</v>
      </c>
      <c r="G86" s="1" t="s">
        <v>310</v>
      </c>
      <c r="H86" s="1" t="s">
        <v>394</v>
      </c>
      <c r="I86" s="1" t="s">
        <v>318</v>
      </c>
      <c r="J86" s="1">
        <v>3</v>
      </c>
      <c r="K86" s="1" t="s">
        <v>319</v>
      </c>
      <c r="N86" s="1" t="s">
        <v>316</v>
      </c>
      <c r="O86" s="1">
        <v>158.29</v>
      </c>
      <c r="P86" s="1" t="s">
        <v>321</v>
      </c>
    </row>
    <row r="87" spans="1:16" x14ac:dyDescent="0.3">
      <c r="A87" t="s">
        <v>181</v>
      </c>
      <c r="B87" s="1" t="s">
        <v>182</v>
      </c>
      <c r="C87" s="1">
        <v>2012</v>
      </c>
      <c r="D87" s="1">
        <v>2012</v>
      </c>
      <c r="E87" s="1">
        <v>2010</v>
      </c>
      <c r="F87" s="1" t="s">
        <v>309</v>
      </c>
      <c r="G87" s="1" t="s">
        <v>310</v>
      </c>
      <c r="H87" s="1" t="s">
        <v>394</v>
      </c>
      <c r="I87" s="1" t="s">
        <v>318</v>
      </c>
      <c r="J87" s="1">
        <v>4</v>
      </c>
      <c r="K87" s="1" t="s">
        <v>319</v>
      </c>
      <c r="N87" s="1" t="s">
        <v>316</v>
      </c>
      <c r="O87" s="1">
        <v>281.49</v>
      </c>
      <c r="P87" s="1" t="s">
        <v>321</v>
      </c>
    </row>
    <row r="88" spans="1:16" x14ac:dyDescent="0.3">
      <c r="A88" t="s">
        <v>181</v>
      </c>
      <c r="B88" s="1" t="s">
        <v>182</v>
      </c>
      <c r="C88" s="1">
        <v>2012</v>
      </c>
      <c r="D88" s="1">
        <v>2012</v>
      </c>
      <c r="E88" s="1">
        <v>2010</v>
      </c>
      <c r="F88" s="1" t="s">
        <v>309</v>
      </c>
      <c r="G88" s="1" t="s">
        <v>310</v>
      </c>
      <c r="H88" s="1" t="s">
        <v>394</v>
      </c>
      <c r="I88" s="1" t="s">
        <v>318</v>
      </c>
      <c r="J88" s="1">
        <v>6</v>
      </c>
      <c r="K88" s="1" t="s">
        <v>319</v>
      </c>
      <c r="N88" s="1" t="s">
        <v>316</v>
      </c>
      <c r="O88" s="1">
        <v>563.20000000000005</v>
      </c>
      <c r="P88" s="1" t="s">
        <v>321</v>
      </c>
    </row>
    <row r="89" spans="1:16" x14ac:dyDescent="0.3">
      <c r="A89" t="s">
        <v>181</v>
      </c>
      <c r="B89" s="1" t="s">
        <v>182</v>
      </c>
      <c r="C89" s="1">
        <v>2012</v>
      </c>
      <c r="D89" s="1">
        <v>2012</v>
      </c>
      <c r="E89" s="1">
        <v>2010</v>
      </c>
      <c r="F89" s="1" t="s">
        <v>309</v>
      </c>
      <c r="G89" s="1" t="s">
        <v>310</v>
      </c>
      <c r="H89" s="1" t="s">
        <v>394</v>
      </c>
      <c r="I89" s="1" t="s">
        <v>318</v>
      </c>
      <c r="J89" s="1">
        <v>8</v>
      </c>
      <c r="K89" s="1" t="s">
        <v>319</v>
      </c>
      <c r="N89" s="1" t="s">
        <v>316</v>
      </c>
      <c r="O89" s="1">
        <v>1020.58</v>
      </c>
      <c r="P89" s="1" t="s">
        <v>321</v>
      </c>
    </row>
    <row r="90" spans="1:16" x14ac:dyDescent="0.3">
      <c r="A90" t="s">
        <v>181</v>
      </c>
      <c r="B90" s="1" t="s">
        <v>182</v>
      </c>
      <c r="C90" s="1">
        <v>2012</v>
      </c>
      <c r="D90" s="1">
        <v>2012</v>
      </c>
      <c r="E90" s="1">
        <v>2010</v>
      </c>
      <c r="F90" s="1" t="s">
        <v>309</v>
      </c>
      <c r="G90" s="1" t="s">
        <v>310</v>
      </c>
      <c r="H90" s="1" t="s">
        <v>394</v>
      </c>
      <c r="I90" s="1" t="s">
        <v>318</v>
      </c>
      <c r="J90" s="1">
        <v>10</v>
      </c>
      <c r="K90" s="1" t="s">
        <v>319</v>
      </c>
      <c r="N90" s="1" t="s">
        <v>316</v>
      </c>
      <c r="O90" s="1">
        <v>1689.42</v>
      </c>
      <c r="P90" s="1" t="s">
        <v>321</v>
      </c>
    </row>
    <row r="91" spans="1:16" x14ac:dyDescent="0.3">
      <c r="A91" t="s">
        <v>181</v>
      </c>
      <c r="B91" s="1" t="s">
        <v>182</v>
      </c>
      <c r="C91" s="1">
        <v>2012</v>
      </c>
      <c r="D91" s="1">
        <v>2012</v>
      </c>
      <c r="E91" s="1">
        <v>2010</v>
      </c>
      <c r="F91" s="1" t="s">
        <v>309</v>
      </c>
      <c r="G91" s="1" t="s">
        <v>310</v>
      </c>
      <c r="H91" s="1" t="s">
        <v>394</v>
      </c>
      <c r="I91" s="1" t="s">
        <v>318</v>
      </c>
      <c r="J91" s="1">
        <v>12</v>
      </c>
      <c r="K91" s="1" t="s">
        <v>319</v>
      </c>
      <c r="N91" s="1" t="s">
        <v>316</v>
      </c>
      <c r="O91" s="1">
        <v>2429.92</v>
      </c>
      <c r="P91" s="1" t="s">
        <v>321</v>
      </c>
    </row>
    <row r="92" spans="1:16" x14ac:dyDescent="0.3">
      <c r="A92" t="s">
        <v>181</v>
      </c>
      <c r="B92" s="1" t="s">
        <v>182</v>
      </c>
      <c r="C92" s="1">
        <v>2011</v>
      </c>
      <c r="D92" s="1">
        <v>2011</v>
      </c>
      <c r="E92" s="1">
        <v>2010</v>
      </c>
      <c r="F92" s="1" t="s">
        <v>309</v>
      </c>
      <c r="G92" s="1" t="s">
        <v>310</v>
      </c>
      <c r="H92" s="1" t="s">
        <v>311</v>
      </c>
      <c r="I92" s="1" t="s">
        <v>312</v>
      </c>
      <c r="J92" s="1">
        <v>25000</v>
      </c>
      <c r="K92" s="1" t="s">
        <v>313</v>
      </c>
      <c r="N92" s="1" t="s">
        <v>315</v>
      </c>
      <c r="O92" s="1">
        <v>4.6100000000000003</v>
      </c>
      <c r="P92" s="1" t="s">
        <v>314</v>
      </c>
    </row>
    <row r="93" spans="1:16" x14ac:dyDescent="0.3">
      <c r="A93" t="s">
        <v>181</v>
      </c>
      <c r="B93" s="1" t="s">
        <v>182</v>
      </c>
      <c r="C93" s="1">
        <v>2011</v>
      </c>
      <c r="D93" s="1">
        <v>2011</v>
      </c>
      <c r="E93" s="1">
        <v>2010</v>
      </c>
      <c r="F93" s="1" t="s">
        <v>309</v>
      </c>
      <c r="G93" s="1" t="s">
        <v>310</v>
      </c>
      <c r="H93" s="1" t="s">
        <v>311</v>
      </c>
      <c r="I93" s="1" t="s">
        <v>312</v>
      </c>
      <c r="J93" s="1">
        <v>225000</v>
      </c>
      <c r="K93" s="1" t="s">
        <v>313</v>
      </c>
      <c r="N93" s="1" t="s">
        <v>315</v>
      </c>
      <c r="O93" s="1">
        <v>2.96</v>
      </c>
      <c r="P93" s="1" t="s">
        <v>314</v>
      </c>
    </row>
    <row r="94" spans="1:16" x14ac:dyDescent="0.3">
      <c r="A94" t="s">
        <v>181</v>
      </c>
      <c r="B94" s="1" t="s">
        <v>182</v>
      </c>
      <c r="C94" s="1">
        <v>2011</v>
      </c>
      <c r="D94" s="1">
        <v>2011</v>
      </c>
      <c r="E94" s="1">
        <v>2010</v>
      </c>
      <c r="F94" s="1" t="s">
        <v>309</v>
      </c>
      <c r="G94" s="1" t="s">
        <v>310</v>
      </c>
      <c r="H94" s="1" t="s">
        <v>311</v>
      </c>
      <c r="I94" s="1" t="s">
        <v>312</v>
      </c>
      <c r="J94" s="1">
        <v>250000</v>
      </c>
      <c r="K94" s="1" t="s">
        <v>313</v>
      </c>
      <c r="N94" s="1" t="s">
        <v>315</v>
      </c>
      <c r="O94" s="1">
        <v>2.31</v>
      </c>
      <c r="P94" s="1" t="s">
        <v>314</v>
      </c>
    </row>
    <row r="95" spans="1:16" x14ac:dyDescent="0.3">
      <c r="A95" t="s">
        <v>181</v>
      </c>
      <c r="B95" s="1" t="s">
        <v>182</v>
      </c>
      <c r="C95" s="1">
        <v>2011</v>
      </c>
      <c r="D95" s="1">
        <v>2011</v>
      </c>
      <c r="E95" s="1">
        <v>2010</v>
      </c>
      <c r="F95" s="1" t="s">
        <v>309</v>
      </c>
      <c r="G95" s="1" t="s">
        <v>310</v>
      </c>
      <c r="H95" s="1" t="s">
        <v>311</v>
      </c>
      <c r="I95" s="1" t="s">
        <v>312</v>
      </c>
      <c r="J95" s="1">
        <v>25000</v>
      </c>
      <c r="K95" s="1" t="s">
        <v>313</v>
      </c>
      <c r="N95" s="1" t="s">
        <v>316</v>
      </c>
      <c r="O95" s="1">
        <v>5.92</v>
      </c>
      <c r="P95" s="1" t="s">
        <v>314</v>
      </c>
    </row>
    <row r="96" spans="1:16" x14ac:dyDescent="0.3">
      <c r="A96" t="s">
        <v>181</v>
      </c>
      <c r="B96" s="1" t="s">
        <v>182</v>
      </c>
      <c r="C96" s="1">
        <v>2011</v>
      </c>
      <c r="D96" s="1">
        <v>2011</v>
      </c>
      <c r="E96" s="1">
        <v>2010</v>
      </c>
      <c r="F96" s="1" t="s">
        <v>309</v>
      </c>
      <c r="G96" s="1" t="s">
        <v>310</v>
      </c>
      <c r="H96" s="1" t="s">
        <v>311</v>
      </c>
      <c r="I96" s="1" t="s">
        <v>312</v>
      </c>
      <c r="J96" s="1">
        <v>225000</v>
      </c>
      <c r="K96" s="1" t="s">
        <v>313</v>
      </c>
      <c r="N96" s="1" t="s">
        <v>316</v>
      </c>
      <c r="O96" s="1">
        <v>4.1500000000000004</v>
      </c>
      <c r="P96" s="1" t="s">
        <v>314</v>
      </c>
    </row>
    <row r="97" spans="1:16" x14ac:dyDescent="0.3">
      <c r="A97" t="s">
        <v>181</v>
      </c>
      <c r="B97" s="1" t="s">
        <v>182</v>
      </c>
      <c r="C97" s="1">
        <v>2011</v>
      </c>
      <c r="D97" s="1">
        <v>2011</v>
      </c>
      <c r="E97" s="1">
        <v>2010</v>
      </c>
      <c r="F97" s="1" t="s">
        <v>309</v>
      </c>
      <c r="G97" s="1" t="s">
        <v>310</v>
      </c>
      <c r="H97" s="1" t="s">
        <v>311</v>
      </c>
      <c r="I97" s="1" t="s">
        <v>312</v>
      </c>
      <c r="J97" s="1">
        <v>250000</v>
      </c>
      <c r="K97" s="1" t="s">
        <v>313</v>
      </c>
      <c r="N97" s="1" t="s">
        <v>316</v>
      </c>
      <c r="O97" s="1">
        <v>2.95</v>
      </c>
      <c r="P97" s="1" t="s">
        <v>314</v>
      </c>
    </row>
    <row r="98" spans="1:16" x14ac:dyDescent="0.3">
      <c r="A98" t="s">
        <v>181</v>
      </c>
      <c r="B98" s="1" t="s">
        <v>182</v>
      </c>
      <c r="C98" s="1">
        <v>2011</v>
      </c>
      <c r="D98" s="1">
        <v>2011</v>
      </c>
      <c r="E98" s="1">
        <v>2010</v>
      </c>
      <c r="F98" s="1" t="s">
        <v>309</v>
      </c>
      <c r="G98" s="1" t="s">
        <v>310</v>
      </c>
      <c r="H98" s="1" t="s">
        <v>317</v>
      </c>
      <c r="I98" s="1" t="s">
        <v>318</v>
      </c>
      <c r="J98" s="25" t="s">
        <v>322</v>
      </c>
      <c r="K98" s="1" t="s">
        <v>319</v>
      </c>
      <c r="N98" s="1" t="s">
        <v>320</v>
      </c>
      <c r="O98" s="24">
        <v>12.1</v>
      </c>
      <c r="P98" s="1" t="s">
        <v>321</v>
      </c>
    </row>
    <row r="99" spans="1:16" x14ac:dyDescent="0.3">
      <c r="A99" t="s">
        <v>181</v>
      </c>
      <c r="B99" s="1" t="s">
        <v>182</v>
      </c>
      <c r="C99" s="1">
        <v>2011</v>
      </c>
      <c r="D99" s="1">
        <v>2011</v>
      </c>
      <c r="E99" s="1">
        <v>2010</v>
      </c>
      <c r="F99" s="1" t="s">
        <v>309</v>
      </c>
      <c r="G99" s="1" t="s">
        <v>310</v>
      </c>
      <c r="H99" s="1" t="s">
        <v>317</v>
      </c>
      <c r="I99" s="1" t="s">
        <v>318</v>
      </c>
      <c r="J99" s="26" t="s">
        <v>323</v>
      </c>
      <c r="K99" s="1" t="s">
        <v>319</v>
      </c>
      <c r="N99" s="1" t="s">
        <v>320</v>
      </c>
      <c r="O99" s="1">
        <v>14.26</v>
      </c>
      <c r="P99" s="1" t="s">
        <v>321</v>
      </c>
    </row>
    <row r="100" spans="1:16" x14ac:dyDescent="0.3">
      <c r="A100" t="s">
        <v>181</v>
      </c>
      <c r="B100" s="1" t="s">
        <v>182</v>
      </c>
      <c r="C100" s="1">
        <v>2011</v>
      </c>
      <c r="D100" s="1">
        <v>2011</v>
      </c>
      <c r="E100" s="1">
        <v>2010</v>
      </c>
      <c r="F100" s="1" t="s">
        <v>309</v>
      </c>
      <c r="G100" s="1" t="s">
        <v>310</v>
      </c>
      <c r="H100" s="1" t="s">
        <v>317</v>
      </c>
      <c r="I100" s="1" t="s">
        <v>318</v>
      </c>
      <c r="J100" s="26" t="s">
        <v>325</v>
      </c>
      <c r="K100" s="1" t="s">
        <v>319</v>
      </c>
      <c r="N100" s="1" t="s">
        <v>320</v>
      </c>
      <c r="O100" s="1">
        <v>18.36</v>
      </c>
      <c r="P100" s="1" t="s">
        <v>321</v>
      </c>
    </row>
    <row r="101" spans="1:16" x14ac:dyDescent="0.3">
      <c r="A101" t="s">
        <v>181</v>
      </c>
      <c r="B101" s="1" t="s">
        <v>182</v>
      </c>
      <c r="C101" s="1">
        <v>2011</v>
      </c>
      <c r="D101" s="1">
        <v>2011</v>
      </c>
      <c r="E101" s="1">
        <v>2010</v>
      </c>
      <c r="F101" s="1" t="s">
        <v>309</v>
      </c>
      <c r="G101" s="1" t="s">
        <v>310</v>
      </c>
      <c r="H101" s="1" t="s">
        <v>317</v>
      </c>
      <c r="I101" s="1" t="s">
        <v>318</v>
      </c>
      <c r="J101" s="1">
        <v>1</v>
      </c>
      <c r="K101" s="1" t="s">
        <v>319</v>
      </c>
      <c r="N101" s="1" t="s">
        <v>320</v>
      </c>
      <c r="O101" s="1">
        <v>27.54</v>
      </c>
      <c r="P101" s="1" t="s">
        <v>321</v>
      </c>
    </row>
    <row r="102" spans="1:16" x14ac:dyDescent="0.3">
      <c r="A102" t="s">
        <v>181</v>
      </c>
      <c r="B102" s="1" t="s">
        <v>182</v>
      </c>
      <c r="C102" s="1">
        <v>2011</v>
      </c>
      <c r="D102" s="1">
        <v>2011</v>
      </c>
      <c r="E102" s="1">
        <v>2010</v>
      </c>
      <c r="F102" s="1" t="s">
        <v>309</v>
      </c>
      <c r="G102" s="1" t="s">
        <v>310</v>
      </c>
      <c r="H102" s="1" t="s">
        <v>317</v>
      </c>
      <c r="I102" s="1" t="s">
        <v>318</v>
      </c>
      <c r="J102" s="1">
        <v>1.5</v>
      </c>
      <c r="K102" s="1" t="s">
        <v>319</v>
      </c>
      <c r="N102" s="1" t="s">
        <v>320</v>
      </c>
      <c r="O102" s="1">
        <v>61.56</v>
      </c>
      <c r="P102" s="1" t="s">
        <v>321</v>
      </c>
    </row>
    <row r="103" spans="1:16" x14ac:dyDescent="0.3">
      <c r="A103" t="s">
        <v>181</v>
      </c>
      <c r="B103" s="1" t="s">
        <v>182</v>
      </c>
      <c r="C103" s="1">
        <v>2011</v>
      </c>
      <c r="D103" s="1">
        <v>2011</v>
      </c>
      <c r="E103" s="1">
        <v>2010</v>
      </c>
      <c r="F103" s="1" t="s">
        <v>309</v>
      </c>
      <c r="G103" s="1" t="s">
        <v>310</v>
      </c>
      <c r="H103" s="1" t="s">
        <v>317</v>
      </c>
      <c r="I103" s="1" t="s">
        <v>318</v>
      </c>
      <c r="J103" s="1">
        <v>2</v>
      </c>
      <c r="K103" s="1" t="s">
        <v>319</v>
      </c>
      <c r="N103" s="1" t="s">
        <v>320</v>
      </c>
      <c r="O103" s="1">
        <v>104.87</v>
      </c>
      <c r="P103" s="1" t="s">
        <v>321</v>
      </c>
    </row>
    <row r="104" spans="1:16" x14ac:dyDescent="0.3">
      <c r="A104" t="s">
        <v>181</v>
      </c>
      <c r="B104" s="1" t="s">
        <v>182</v>
      </c>
      <c r="C104" s="1">
        <v>2011</v>
      </c>
      <c r="D104" s="1">
        <v>2011</v>
      </c>
      <c r="E104" s="1">
        <v>2010</v>
      </c>
      <c r="F104" s="1" t="s">
        <v>309</v>
      </c>
      <c r="G104" s="1" t="s">
        <v>310</v>
      </c>
      <c r="H104" s="1" t="s">
        <v>317</v>
      </c>
      <c r="I104" s="1" t="s">
        <v>318</v>
      </c>
      <c r="J104" s="1">
        <v>3</v>
      </c>
      <c r="K104" s="1" t="s">
        <v>319</v>
      </c>
      <c r="N104" s="1" t="s">
        <v>320</v>
      </c>
      <c r="O104" s="1">
        <v>222.59</v>
      </c>
      <c r="P104" s="1" t="s">
        <v>321</v>
      </c>
    </row>
    <row r="105" spans="1:16" x14ac:dyDescent="0.3">
      <c r="A105" t="s">
        <v>181</v>
      </c>
      <c r="B105" s="1" t="s">
        <v>182</v>
      </c>
      <c r="C105" s="1">
        <v>2011</v>
      </c>
      <c r="D105" s="1">
        <v>2011</v>
      </c>
      <c r="E105" s="1">
        <v>2010</v>
      </c>
      <c r="F105" s="1" t="s">
        <v>309</v>
      </c>
      <c r="G105" s="1" t="s">
        <v>310</v>
      </c>
      <c r="H105" s="1" t="s">
        <v>317</v>
      </c>
      <c r="I105" s="1" t="s">
        <v>318</v>
      </c>
      <c r="J105" s="1">
        <v>4</v>
      </c>
      <c r="K105" s="1" t="s">
        <v>319</v>
      </c>
      <c r="N105" s="1" t="s">
        <v>320</v>
      </c>
      <c r="O105" s="1">
        <v>365.9</v>
      </c>
      <c r="P105" s="1" t="s">
        <v>321</v>
      </c>
    </row>
    <row r="106" spans="1:16" x14ac:dyDescent="0.3">
      <c r="A106" t="s">
        <v>181</v>
      </c>
      <c r="B106" s="1" t="s">
        <v>182</v>
      </c>
      <c r="C106" s="1">
        <v>2011</v>
      </c>
      <c r="D106" s="1">
        <v>2011</v>
      </c>
      <c r="E106" s="1">
        <v>2010</v>
      </c>
      <c r="F106" s="1" t="s">
        <v>309</v>
      </c>
      <c r="G106" s="1" t="s">
        <v>310</v>
      </c>
      <c r="H106" s="1" t="s">
        <v>317</v>
      </c>
      <c r="I106" s="1" t="s">
        <v>318</v>
      </c>
      <c r="J106" s="1">
        <v>6</v>
      </c>
      <c r="K106" s="1" t="s">
        <v>319</v>
      </c>
      <c r="N106" s="1" t="s">
        <v>320</v>
      </c>
      <c r="O106" s="1">
        <v>663.01</v>
      </c>
      <c r="P106" s="1" t="s">
        <v>321</v>
      </c>
    </row>
    <row r="107" spans="1:16" x14ac:dyDescent="0.3">
      <c r="A107" t="s">
        <v>181</v>
      </c>
      <c r="B107" s="1" t="s">
        <v>182</v>
      </c>
      <c r="C107" s="1">
        <v>2011</v>
      </c>
      <c r="D107" s="1">
        <v>2011</v>
      </c>
      <c r="E107" s="1">
        <v>2010</v>
      </c>
      <c r="F107" s="1" t="s">
        <v>309</v>
      </c>
      <c r="G107" s="1" t="s">
        <v>310</v>
      </c>
      <c r="H107" s="1" t="s">
        <v>317</v>
      </c>
      <c r="I107" s="1" t="s">
        <v>318</v>
      </c>
      <c r="J107" s="1">
        <v>8</v>
      </c>
      <c r="K107" s="1" t="s">
        <v>319</v>
      </c>
      <c r="N107" s="1" t="s">
        <v>320</v>
      </c>
      <c r="O107" s="1">
        <v>1587.6</v>
      </c>
      <c r="P107" s="1" t="s">
        <v>321</v>
      </c>
    </row>
    <row r="108" spans="1:16" x14ac:dyDescent="0.3">
      <c r="A108" t="s">
        <v>181</v>
      </c>
      <c r="B108" s="1" t="s">
        <v>182</v>
      </c>
      <c r="C108" s="1">
        <v>2011</v>
      </c>
      <c r="D108" s="1">
        <v>2011</v>
      </c>
      <c r="E108" s="1">
        <v>2010</v>
      </c>
      <c r="F108" s="1" t="s">
        <v>309</v>
      </c>
      <c r="G108" s="1" t="s">
        <v>310</v>
      </c>
      <c r="H108" s="1" t="s">
        <v>317</v>
      </c>
      <c r="I108" s="1" t="s">
        <v>318</v>
      </c>
      <c r="J108" s="1">
        <v>10</v>
      </c>
      <c r="K108" s="1" t="s">
        <v>319</v>
      </c>
      <c r="N108" s="1" t="s">
        <v>320</v>
      </c>
      <c r="O108" s="1">
        <v>2395.44</v>
      </c>
      <c r="P108" s="1" t="s">
        <v>321</v>
      </c>
    </row>
    <row r="109" spans="1:16" x14ac:dyDescent="0.3">
      <c r="A109" t="s">
        <v>181</v>
      </c>
      <c r="B109" s="1" t="s">
        <v>182</v>
      </c>
      <c r="C109" s="1">
        <v>2011</v>
      </c>
      <c r="D109" s="1">
        <v>2011</v>
      </c>
      <c r="E109" s="1">
        <v>2010</v>
      </c>
      <c r="F109" s="1" t="s">
        <v>309</v>
      </c>
      <c r="G109" s="1" t="s">
        <v>310</v>
      </c>
      <c r="H109" s="1" t="s">
        <v>317</v>
      </c>
      <c r="I109" s="1" t="s">
        <v>318</v>
      </c>
      <c r="J109" s="1">
        <v>12</v>
      </c>
      <c r="K109" s="1" t="s">
        <v>319</v>
      </c>
      <c r="N109" s="1" t="s">
        <v>320</v>
      </c>
      <c r="O109" s="1">
        <v>2691.36</v>
      </c>
      <c r="P109" s="1" t="s">
        <v>321</v>
      </c>
    </row>
    <row r="110" spans="1:16" x14ac:dyDescent="0.3">
      <c r="A110" t="s">
        <v>181</v>
      </c>
      <c r="B110" s="1" t="s">
        <v>182</v>
      </c>
      <c r="C110" s="1">
        <v>2011</v>
      </c>
      <c r="D110" s="1">
        <v>2011</v>
      </c>
      <c r="E110" s="1">
        <v>2010</v>
      </c>
      <c r="F110" s="1" t="s">
        <v>309</v>
      </c>
      <c r="G110" s="1" t="s">
        <v>310</v>
      </c>
      <c r="H110" s="1" t="s">
        <v>311</v>
      </c>
      <c r="I110" s="1" t="s">
        <v>312</v>
      </c>
      <c r="J110" s="1" t="s">
        <v>326</v>
      </c>
      <c r="N110" s="1" t="s">
        <v>315</v>
      </c>
      <c r="O110" s="1">
        <v>2.87</v>
      </c>
      <c r="P110" s="1" t="s">
        <v>314</v>
      </c>
    </row>
    <row r="111" spans="1:16" x14ac:dyDescent="0.3">
      <c r="A111" t="s">
        <v>181</v>
      </c>
      <c r="B111" s="1" t="s">
        <v>182</v>
      </c>
      <c r="C111" s="1">
        <v>2011</v>
      </c>
      <c r="D111" s="1">
        <v>2011</v>
      </c>
      <c r="E111" s="1">
        <v>2010</v>
      </c>
      <c r="F111" s="1" t="s">
        <v>309</v>
      </c>
      <c r="G111" s="1" t="s">
        <v>310</v>
      </c>
      <c r="H111" s="1" t="s">
        <v>311</v>
      </c>
      <c r="I111" s="1" t="s">
        <v>312</v>
      </c>
      <c r="J111" s="1" t="s">
        <v>326</v>
      </c>
      <c r="N111" s="1" t="s">
        <v>316</v>
      </c>
      <c r="O111" s="1">
        <v>3.11</v>
      </c>
      <c r="P111" s="1" t="s">
        <v>314</v>
      </c>
    </row>
    <row r="112" spans="1:16" x14ac:dyDescent="0.3">
      <c r="A112" t="s">
        <v>181</v>
      </c>
      <c r="B112" s="1" t="s">
        <v>182</v>
      </c>
      <c r="C112" s="1">
        <v>2011</v>
      </c>
      <c r="D112" s="1">
        <v>2011</v>
      </c>
      <c r="E112" s="1">
        <v>2010</v>
      </c>
      <c r="F112" s="1" t="s">
        <v>309</v>
      </c>
      <c r="G112" s="1" t="s">
        <v>310</v>
      </c>
      <c r="H112" s="1" t="s">
        <v>311</v>
      </c>
      <c r="I112" s="1" t="s">
        <v>312</v>
      </c>
      <c r="J112" s="1" t="s">
        <v>327</v>
      </c>
      <c r="N112" s="1" t="s">
        <v>316</v>
      </c>
      <c r="O112" s="1">
        <v>3.76</v>
      </c>
      <c r="P112" s="1" t="s">
        <v>314</v>
      </c>
    </row>
    <row r="113" spans="1:16" x14ac:dyDescent="0.3">
      <c r="A113" t="s">
        <v>181</v>
      </c>
      <c r="B113" s="1" t="s">
        <v>182</v>
      </c>
      <c r="C113" s="1">
        <v>2011</v>
      </c>
      <c r="D113" s="1">
        <v>2011</v>
      </c>
      <c r="E113" s="1">
        <v>2010</v>
      </c>
      <c r="F113" s="1" t="s">
        <v>309</v>
      </c>
      <c r="G113" s="1" t="s">
        <v>310</v>
      </c>
      <c r="H113" s="1" t="s">
        <v>311</v>
      </c>
      <c r="I113" s="1" t="s">
        <v>312</v>
      </c>
      <c r="J113" s="1" t="s">
        <v>327</v>
      </c>
      <c r="N113" s="1" t="s">
        <v>316</v>
      </c>
      <c r="O113" s="1">
        <v>3.4</v>
      </c>
      <c r="P113" s="1" t="s">
        <v>314</v>
      </c>
    </row>
    <row r="114" spans="1:16" x14ac:dyDescent="0.3">
      <c r="A114" t="s">
        <v>181</v>
      </c>
      <c r="B114" s="1" t="s">
        <v>182</v>
      </c>
      <c r="C114" s="1">
        <v>2011</v>
      </c>
      <c r="D114" s="1">
        <v>2011</v>
      </c>
      <c r="E114" s="1">
        <v>2010</v>
      </c>
      <c r="F114" s="1" t="s">
        <v>309</v>
      </c>
      <c r="G114" s="1" t="s">
        <v>310</v>
      </c>
      <c r="H114" s="1" t="s">
        <v>317</v>
      </c>
      <c r="I114" s="1" t="s">
        <v>328</v>
      </c>
      <c r="N114" s="1" t="s">
        <v>315</v>
      </c>
      <c r="O114" s="1">
        <v>32.299999999999997</v>
      </c>
      <c r="P114" s="1" t="s">
        <v>329</v>
      </c>
    </row>
    <row r="115" spans="1:16" x14ac:dyDescent="0.3">
      <c r="A115" t="s">
        <v>181</v>
      </c>
      <c r="B115" s="1" t="s">
        <v>182</v>
      </c>
      <c r="C115" s="1">
        <v>2011</v>
      </c>
      <c r="D115" s="1">
        <v>2011</v>
      </c>
      <c r="E115" s="1">
        <v>2010</v>
      </c>
      <c r="F115" s="1" t="s">
        <v>309</v>
      </c>
      <c r="G115" s="1" t="s">
        <v>310</v>
      </c>
      <c r="H115" s="1" t="s">
        <v>317</v>
      </c>
      <c r="I115" s="1" t="s">
        <v>328</v>
      </c>
      <c r="N115" s="1" t="s">
        <v>316</v>
      </c>
      <c r="O115" s="1">
        <v>36.299999999999997</v>
      </c>
      <c r="P115" s="1" t="s">
        <v>329</v>
      </c>
    </row>
    <row r="116" spans="1:16" x14ac:dyDescent="0.3">
      <c r="A116" t="s">
        <v>181</v>
      </c>
      <c r="B116" s="1" t="s">
        <v>182</v>
      </c>
      <c r="C116" s="1">
        <v>2011</v>
      </c>
      <c r="D116" s="1">
        <v>2011</v>
      </c>
      <c r="E116" s="1">
        <v>2010</v>
      </c>
      <c r="F116" s="1" t="s">
        <v>309</v>
      </c>
      <c r="G116" s="1" t="s">
        <v>310</v>
      </c>
      <c r="H116" s="1" t="s">
        <v>394</v>
      </c>
      <c r="I116" s="1" t="s">
        <v>318</v>
      </c>
      <c r="J116" s="25" t="s">
        <v>322</v>
      </c>
      <c r="K116" s="1" t="s">
        <v>319</v>
      </c>
      <c r="N116" s="1" t="s">
        <v>315</v>
      </c>
      <c r="O116" s="1">
        <v>9.4</v>
      </c>
      <c r="P116" s="1" t="s">
        <v>321</v>
      </c>
    </row>
    <row r="117" spans="1:16" x14ac:dyDescent="0.3">
      <c r="A117" t="s">
        <v>181</v>
      </c>
      <c r="B117" s="1" t="s">
        <v>182</v>
      </c>
      <c r="C117" s="1">
        <v>2011</v>
      </c>
      <c r="D117" s="1">
        <v>2011</v>
      </c>
      <c r="E117" s="1">
        <v>2010</v>
      </c>
      <c r="F117" s="1" t="s">
        <v>309</v>
      </c>
      <c r="G117" s="1" t="s">
        <v>310</v>
      </c>
      <c r="H117" s="1" t="s">
        <v>394</v>
      </c>
      <c r="I117" s="1" t="s">
        <v>318</v>
      </c>
      <c r="J117" s="26" t="s">
        <v>325</v>
      </c>
      <c r="K117" s="1" t="s">
        <v>319</v>
      </c>
      <c r="N117" s="1" t="s">
        <v>315</v>
      </c>
      <c r="O117" s="1">
        <v>14.26</v>
      </c>
      <c r="P117" s="1" t="s">
        <v>321</v>
      </c>
    </row>
    <row r="118" spans="1:16" x14ac:dyDescent="0.3">
      <c r="A118" t="s">
        <v>181</v>
      </c>
      <c r="B118" s="1" t="s">
        <v>182</v>
      </c>
      <c r="C118" s="1">
        <v>2011</v>
      </c>
      <c r="D118" s="1">
        <v>2011</v>
      </c>
      <c r="E118" s="1">
        <v>2010</v>
      </c>
      <c r="F118" s="1" t="s">
        <v>309</v>
      </c>
      <c r="G118" s="1" t="s">
        <v>310</v>
      </c>
      <c r="H118" s="1" t="s">
        <v>394</v>
      </c>
      <c r="I118" s="1" t="s">
        <v>318</v>
      </c>
      <c r="J118" s="1">
        <v>1</v>
      </c>
      <c r="K118" s="1" t="s">
        <v>319</v>
      </c>
      <c r="N118" s="1" t="s">
        <v>315</v>
      </c>
      <c r="O118" s="1">
        <v>22.14</v>
      </c>
      <c r="P118" s="1" t="s">
        <v>321</v>
      </c>
    </row>
    <row r="119" spans="1:16" x14ac:dyDescent="0.3">
      <c r="A119" t="s">
        <v>181</v>
      </c>
      <c r="B119" s="1" t="s">
        <v>182</v>
      </c>
      <c r="C119" s="1">
        <v>2011</v>
      </c>
      <c r="D119" s="1">
        <v>2011</v>
      </c>
      <c r="E119" s="1">
        <v>2010</v>
      </c>
      <c r="F119" s="1" t="s">
        <v>309</v>
      </c>
      <c r="G119" s="1" t="s">
        <v>310</v>
      </c>
      <c r="H119" s="1" t="s">
        <v>394</v>
      </c>
      <c r="I119" s="1" t="s">
        <v>318</v>
      </c>
      <c r="J119" s="1">
        <v>1.5</v>
      </c>
      <c r="K119" s="1" t="s">
        <v>319</v>
      </c>
      <c r="N119" s="1" t="s">
        <v>315</v>
      </c>
      <c r="O119" s="1">
        <v>48.82</v>
      </c>
      <c r="P119" s="1" t="s">
        <v>321</v>
      </c>
    </row>
    <row r="120" spans="1:16" x14ac:dyDescent="0.3">
      <c r="A120" t="s">
        <v>181</v>
      </c>
      <c r="B120" s="1" t="s">
        <v>182</v>
      </c>
      <c r="C120" s="1">
        <v>2011</v>
      </c>
      <c r="D120" s="1">
        <v>2011</v>
      </c>
      <c r="E120" s="1">
        <v>2010</v>
      </c>
      <c r="F120" s="1" t="s">
        <v>309</v>
      </c>
      <c r="G120" s="1" t="s">
        <v>310</v>
      </c>
      <c r="H120" s="1" t="s">
        <v>394</v>
      </c>
      <c r="I120" s="1" t="s">
        <v>318</v>
      </c>
      <c r="J120" s="1">
        <v>2</v>
      </c>
      <c r="K120" s="1" t="s">
        <v>319</v>
      </c>
      <c r="N120" s="1" t="s">
        <v>315</v>
      </c>
      <c r="O120" s="1">
        <v>78.73</v>
      </c>
      <c r="P120" s="1" t="s">
        <v>321</v>
      </c>
    </row>
    <row r="121" spans="1:16" x14ac:dyDescent="0.3">
      <c r="A121" t="s">
        <v>181</v>
      </c>
      <c r="B121" s="1" t="s">
        <v>182</v>
      </c>
      <c r="C121" s="1">
        <v>2011</v>
      </c>
      <c r="D121" s="1">
        <v>2011</v>
      </c>
      <c r="E121" s="1">
        <v>2010</v>
      </c>
      <c r="F121" s="1" t="s">
        <v>309</v>
      </c>
      <c r="G121" s="1" t="s">
        <v>310</v>
      </c>
      <c r="H121" s="1" t="s">
        <v>394</v>
      </c>
      <c r="I121" s="1" t="s">
        <v>318</v>
      </c>
      <c r="J121" s="1">
        <v>3</v>
      </c>
      <c r="K121" s="1" t="s">
        <v>319</v>
      </c>
      <c r="N121" s="1" t="s">
        <v>315</v>
      </c>
      <c r="O121" s="1">
        <v>134.46</v>
      </c>
      <c r="P121" s="1" t="s">
        <v>321</v>
      </c>
    </row>
    <row r="122" spans="1:16" x14ac:dyDescent="0.3">
      <c r="A122" t="s">
        <v>181</v>
      </c>
      <c r="B122" s="1" t="s">
        <v>182</v>
      </c>
      <c r="C122" s="1">
        <v>2011</v>
      </c>
      <c r="D122" s="1">
        <v>2011</v>
      </c>
      <c r="E122" s="1">
        <v>2010</v>
      </c>
      <c r="F122" s="1" t="s">
        <v>309</v>
      </c>
      <c r="G122" s="1" t="s">
        <v>310</v>
      </c>
      <c r="H122" s="1" t="s">
        <v>394</v>
      </c>
      <c r="I122" s="1" t="s">
        <v>318</v>
      </c>
      <c r="J122" s="1">
        <v>4</v>
      </c>
      <c r="K122" s="1" t="s">
        <v>319</v>
      </c>
      <c r="N122" s="1" t="s">
        <v>315</v>
      </c>
      <c r="O122" s="1">
        <v>241.06</v>
      </c>
      <c r="P122" s="1" t="s">
        <v>321</v>
      </c>
    </row>
    <row r="123" spans="1:16" x14ac:dyDescent="0.3">
      <c r="A123" t="s">
        <v>181</v>
      </c>
      <c r="B123" s="1" t="s">
        <v>182</v>
      </c>
      <c r="C123" s="1">
        <v>2011</v>
      </c>
      <c r="D123" s="1">
        <v>2011</v>
      </c>
      <c r="E123" s="1">
        <v>2010</v>
      </c>
      <c r="F123" s="1" t="s">
        <v>309</v>
      </c>
      <c r="G123" s="1" t="s">
        <v>310</v>
      </c>
      <c r="H123" s="1" t="s">
        <v>394</v>
      </c>
      <c r="I123" s="1" t="s">
        <v>318</v>
      </c>
      <c r="J123" s="1">
        <v>6</v>
      </c>
      <c r="K123" s="1" t="s">
        <v>319</v>
      </c>
      <c r="N123" s="1" t="s">
        <v>315</v>
      </c>
      <c r="O123" s="1">
        <v>482.11</v>
      </c>
      <c r="P123" s="1" t="s">
        <v>321</v>
      </c>
    </row>
    <row r="124" spans="1:16" x14ac:dyDescent="0.3">
      <c r="A124" t="s">
        <v>181</v>
      </c>
      <c r="B124" s="1" t="s">
        <v>182</v>
      </c>
      <c r="C124" s="1">
        <v>2011</v>
      </c>
      <c r="D124" s="1">
        <v>2011</v>
      </c>
      <c r="E124" s="1">
        <v>2010</v>
      </c>
      <c r="F124" s="1" t="s">
        <v>309</v>
      </c>
      <c r="G124" s="1" t="s">
        <v>310</v>
      </c>
      <c r="H124" s="1" t="s">
        <v>394</v>
      </c>
      <c r="I124" s="1" t="s">
        <v>318</v>
      </c>
      <c r="J124" s="1">
        <v>8</v>
      </c>
      <c r="K124" s="1" t="s">
        <v>319</v>
      </c>
      <c r="N124" s="1" t="s">
        <v>315</v>
      </c>
      <c r="O124" s="1">
        <v>872.86</v>
      </c>
      <c r="P124" s="1" t="s">
        <v>321</v>
      </c>
    </row>
    <row r="125" spans="1:16" x14ac:dyDescent="0.3">
      <c r="A125" t="s">
        <v>181</v>
      </c>
      <c r="B125" s="1" t="s">
        <v>182</v>
      </c>
      <c r="C125" s="1">
        <v>2011</v>
      </c>
      <c r="D125" s="1">
        <v>2011</v>
      </c>
      <c r="E125" s="1">
        <v>2010</v>
      </c>
      <c r="F125" s="1" t="s">
        <v>309</v>
      </c>
      <c r="G125" s="1" t="s">
        <v>310</v>
      </c>
      <c r="H125" s="1" t="s">
        <v>394</v>
      </c>
      <c r="I125" s="1" t="s">
        <v>318</v>
      </c>
      <c r="J125" s="1">
        <v>10</v>
      </c>
      <c r="K125" s="1" t="s">
        <v>319</v>
      </c>
      <c r="N125" s="1" t="s">
        <v>315</v>
      </c>
      <c r="O125" s="1">
        <v>1442.99</v>
      </c>
      <c r="P125" s="1" t="s">
        <v>321</v>
      </c>
    </row>
    <row r="126" spans="1:16" x14ac:dyDescent="0.3">
      <c r="A126" t="s">
        <v>181</v>
      </c>
      <c r="B126" s="1" t="s">
        <v>182</v>
      </c>
      <c r="C126" s="1">
        <v>2011</v>
      </c>
      <c r="D126" s="1">
        <v>2011</v>
      </c>
      <c r="E126" s="1">
        <v>2010</v>
      </c>
      <c r="F126" s="1" t="s">
        <v>309</v>
      </c>
      <c r="G126" s="1" t="s">
        <v>310</v>
      </c>
      <c r="H126" s="1" t="s">
        <v>394</v>
      </c>
      <c r="I126" s="1" t="s">
        <v>318</v>
      </c>
      <c r="J126" s="1">
        <v>12</v>
      </c>
      <c r="K126" s="1" t="s">
        <v>319</v>
      </c>
      <c r="N126" s="1" t="s">
        <v>315</v>
      </c>
      <c r="O126" s="1">
        <v>2078.58</v>
      </c>
      <c r="P126" s="1" t="s">
        <v>321</v>
      </c>
    </row>
    <row r="127" spans="1:16" x14ac:dyDescent="0.3">
      <c r="A127" t="s">
        <v>181</v>
      </c>
      <c r="B127" s="1" t="s">
        <v>182</v>
      </c>
      <c r="C127" s="1">
        <v>2011</v>
      </c>
      <c r="D127" s="1">
        <v>2011</v>
      </c>
      <c r="E127" s="1">
        <v>2010</v>
      </c>
      <c r="F127" s="1" t="s">
        <v>309</v>
      </c>
      <c r="G127" s="1" t="s">
        <v>310</v>
      </c>
      <c r="H127" s="1" t="s">
        <v>394</v>
      </c>
      <c r="I127" s="1" t="s">
        <v>318</v>
      </c>
      <c r="J127" s="25" t="s">
        <v>322</v>
      </c>
      <c r="K127" s="1" t="s">
        <v>319</v>
      </c>
      <c r="N127" s="1" t="s">
        <v>316</v>
      </c>
      <c r="O127" s="1">
        <v>11.55</v>
      </c>
      <c r="P127" s="1" t="s">
        <v>321</v>
      </c>
    </row>
    <row r="128" spans="1:16" x14ac:dyDescent="0.3">
      <c r="A128" t="s">
        <v>181</v>
      </c>
      <c r="B128" s="1" t="s">
        <v>182</v>
      </c>
      <c r="C128" s="1">
        <v>2011</v>
      </c>
      <c r="D128" s="1">
        <v>2011</v>
      </c>
      <c r="E128" s="1">
        <v>2010</v>
      </c>
      <c r="F128" s="1" t="s">
        <v>309</v>
      </c>
      <c r="G128" s="1" t="s">
        <v>310</v>
      </c>
      <c r="H128" s="1" t="s">
        <v>394</v>
      </c>
      <c r="I128" s="1" t="s">
        <v>318</v>
      </c>
      <c r="J128" s="26" t="s">
        <v>325</v>
      </c>
      <c r="K128" s="1" t="s">
        <v>319</v>
      </c>
      <c r="N128" s="1" t="s">
        <v>316</v>
      </c>
      <c r="O128" s="1">
        <v>17.16</v>
      </c>
      <c r="P128" s="1" t="s">
        <v>321</v>
      </c>
    </row>
    <row r="129" spans="1:16" x14ac:dyDescent="0.3">
      <c r="A129" t="s">
        <v>181</v>
      </c>
      <c r="B129" s="1" t="s">
        <v>182</v>
      </c>
      <c r="C129" s="1">
        <v>2011</v>
      </c>
      <c r="D129" s="1">
        <v>2011</v>
      </c>
      <c r="E129" s="1">
        <v>2010</v>
      </c>
      <c r="F129" s="1" t="s">
        <v>309</v>
      </c>
      <c r="G129" s="1" t="s">
        <v>310</v>
      </c>
      <c r="H129" s="1" t="s">
        <v>394</v>
      </c>
      <c r="I129" s="1" t="s">
        <v>318</v>
      </c>
      <c r="J129" s="1">
        <v>1</v>
      </c>
      <c r="K129" s="1" t="s">
        <v>319</v>
      </c>
      <c r="N129" s="1" t="s">
        <v>316</v>
      </c>
      <c r="O129" s="1">
        <v>25.74</v>
      </c>
      <c r="P129" s="1" t="s">
        <v>321</v>
      </c>
    </row>
    <row r="130" spans="1:16" x14ac:dyDescent="0.3">
      <c r="A130" t="s">
        <v>181</v>
      </c>
      <c r="B130" s="1" t="s">
        <v>182</v>
      </c>
      <c r="C130" s="1">
        <v>2011</v>
      </c>
      <c r="D130" s="1">
        <v>2011</v>
      </c>
      <c r="E130" s="1">
        <v>2010</v>
      </c>
      <c r="F130" s="1" t="s">
        <v>309</v>
      </c>
      <c r="G130" s="1" t="s">
        <v>310</v>
      </c>
      <c r="H130" s="1" t="s">
        <v>394</v>
      </c>
      <c r="I130" s="1" t="s">
        <v>318</v>
      </c>
      <c r="J130" s="1">
        <v>1.5</v>
      </c>
      <c r="K130" s="1" t="s">
        <v>319</v>
      </c>
      <c r="N130" s="1" t="s">
        <v>316</v>
      </c>
      <c r="O130" s="1">
        <v>57.2</v>
      </c>
      <c r="P130" s="1" t="s">
        <v>321</v>
      </c>
    </row>
    <row r="131" spans="1:16" x14ac:dyDescent="0.3">
      <c r="A131" t="s">
        <v>181</v>
      </c>
      <c r="B131" s="1" t="s">
        <v>182</v>
      </c>
      <c r="C131" s="1">
        <v>2011</v>
      </c>
      <c r="D131" s="1">
        <v>2011</v>
      </c>
      <c r="E131" s="1">
        <v>2010</v>
      </c>
      <c r="F131" s="1" t="s">
        <v>309</v>
      </c>
      <c r="G131" s="1" t="s">
        <v>310</v>
      </c>
      <c r="H131" s="1" t="s">
        <v>394</v>
      </c>
      <c r="I131" s="1" t="s">
        <v>318</v>
      </c>
      <c r="J131" s="1">
        <v>2</v>
      </c>
      <c r="K131" s="1" t="s">
        <v>319</v>
      </c>
      <c r="N131" s="1" t="s">
        <v>316</v>
      </c>
      <c r="O131" s="1">
        <v>92.73</v>
      </c>
      <c r="P131" s="1" t="s">
        <v>321</v>
      </c>
    </row>
    <row r="132" spans="1:16" x14ac:dyDescent="0.3">
      <c r="A132" t="s">
        <v>181</v>
      </c>
      <c r="B132" s="1" t="s">
        <v>182</v>
      </c>
      <c r="C132" s="1">
        <v>2011</v>
      </c>
      <c r="D132" s="1">
        <v>2011</v>
      </c>
      <c r="E132" s="1">
        <v>2010</v>
      </c>
      <c r="F132" s="1" t="s">
        <v>309</v>
      </c>
      <c r="G132" s="1" t="s">
        <v>310</v>
      </c>
      <c r="H132" s="1" t="s">
        <v>394</v>
      </c>
      <c r="I132" s="1" t="s">
        <v>318</v>
      </c>
      <c r="J132" s="1">
        <v>3</v>
      </c>
      <c r="K132" s="1" t="s">
        <v>319</v>
      </c>
      <c r="N132" s="1" t="s">
        <v>316</v>
      </c>
      <c r="O132" s="1">
        <v>158.29</v>
      </c>
      <c r="P132" s="1" t="s">
        <v>321</v>
      </c>
    </row>
    <row r="133" spans="1:16" x14ac:dyDescent="0.3">
      <c r="A133" t="s">
        <v>181</v>
      </c>
      <c r="B133" s="1" t="s">
        <v>182</v>
      </c>
      <c r="C133" s="1">
        <v>2011</v>
      </c>
      <c r="D133" s="1">
        <v>2011</v>
      </c>
      <c r="E133" s="1">
        <v>2010</v>
      </c>
      <c r="F133" s="1" t="s">
        <v>309</v>
      </c>
      <c r="G133" s="1" t="s">
        <v>310</v>
      </c>
      <c r="H133" s="1" t="s">
        <v>394</v>
      </c>
      <c r="I133" s="1" t="s">
        <v>318</v>
      </c>
      <c r="J133" s="1">
        <v>4</v>
      </c>
      <c r="K133" s="1" t="s">
        <v>319</v>
      </c>
      <c r="N133" s="1" t="s">
        <v>316</v>
      </c>
      <c r="O133" s="1">
        <v>281.49</v>
      </c>
      <c r="P133" s="1" t="s">
        <v>321</v>
      </c>
    </row>
    <row r="134" spans="1:16" x14ac:dyDescent="0.3">
      <c r="A134" t="s">
        <v>181</v>
      </c>
      <c r="B134" s="1" t="s">
        <v>182</v>
      </c>
      <c r="C134" s="1">
        <v>2011</v>
      </c>
      <c r="D134" s="1">
        <v>2011</v>
      </c>
      <c r="E134" s="1">
        <v>2010</v>
      </c>
      <c r="F134" s="1" t="s">
        <v>309</v>
      </c>
      <c r="G134" s="1" t="s">
        <v>310</v>
      </c>
      <c r="H134" s="1" t="s">
        <v>394</v>
      </c>
      <c r="I134" s="1" t="s">
        <v>318</v>
      </c>
      <c r="J134" s="1">
        <v>6</v>
      </c>
      <c r="K134" s="1" t="s">
        <v>319</v>
      </c>
      <c r="N134" s="1" t="s">
        <v>316</v>
      </c>
      <c r="O134" s="1">
        <v>563.20000000000005</v>
      </c>
      <c r="P134" s="1" t="s">
        <v>321</v>
      </c>
    </row>
    <row r="135" spans="1:16" x14ac:dyDescent="0.3">
      <c r="A135" t="s">
        <v>181</v>
      </c>
      <c r="B135" s="1" t="s">
        <v>182</v>
      </c>
      <c r="C135" s="1">
        <v>2011</v>
      </c>
      <c r="D135" s="1">
        <v>2011</v>
      </c>
      <c r="E135" s="1">
        <v>2010</v>
      </c>
      <c r="F135" s="1" t="s">
        <v>309</v>
      </c>
      <c r="G135" s="1" t="s">
        <v>310</v>
      </c>
      <c r="H135" s="1" t="s">
        <v>394</v>
      </c>
      <c r="I135" s="1" t="s">
        <v>318</v>
      </c>
      <c r="J135" s="1">
        <v>8</v>
      </c>
      <c r="K135" s="1" t="s">
        <v>319</v>
      </c>
      <c r="N135" s="1" t="s">
        <v>316</v>
      </c>
      <c r="O135" s="1">
        <v>1020.58</v>
      </c>
      <c r="P135" s="1" t="s">
        <v>321</v>
      </c>
    </row>
    <row r="136" spans="1:16" x14ac:dyDescent="0.3">
      <c r="A136" t="s">
        <v>181</v>
      </c>
      <c r="B136" s="1" t="s">
        <v>182</v>
      </c>
      <c r="C136" s="1">
        <v>2011</v>
      </c>
      <c r="D136" s="1">
        <v>2011</v>
      </c>
      <c r="E136" s="1">
        <v>2010</v>
      </c>
      <c r="F136" s="1" t="s">
        <v>309</v>
      </c>
      <c r="G136" s="1" t="s">
        <v>310</v>
      </c>
      <c r="H136" s="1" t="s">
        <v>394</v>
      </c>
      <c r="I136" s="1" t="s">
        <v>318</v>
      </c>
      <c r="J136" s="1">
        <v>10</v>
      </c>
      <c r="K136" s="1" t="s">
        <v>319</v>
      </c>
      <c r="N136" s="1" t="s">
        <v>316</v>
      </c>
      <c r="O136" s="1">
        <v>1689.42</v>
      </c>
      <c r="P136" s="1" t="s">
        <v>321</v>
      </c>
    </row>
    <row r="137" spans="1:16" x14ac:dyDescent="0.3">
      <c r="A137" t="s">
        <v>181</v>
      </c>
      <c r="B137" s="1" t="s">
        <v>182</v>
      </c>
      <c r="C137" s="1">
        <v>2011</v>
      </c>
      <c r="D137" s="1">
        <v>2011</v>
      </c>
      <c r="E137" s="1">
        <v>2010</v>
      </c>
      <c r="F137" s="1" t="s">
        <v>309</v>
      </c>
      <c r="G137" s="1" t="s">
        <v>310</v>
      </c>
      <c r="H137" s="1" t="s">
        <v>394</v>
      </c>
      <c r="I137" s="1" t="s">
        <v>318</v>
      </c>
      <c r="J137" s="1">
        <v>12</v>
      </c>
      <c r="K137" s="1" t="s">
        <v>319</v>
      </c>
      <c r="N137" s="1" t="s">
        <v>316</v>
      </c>
      <c r="O137" s="1">
        <v>2429.92</v>
      </c>
      <c r="P137" s="1" t="s">
        <v>321</v>
      </c>
    </row>
    <row r="138" spans="1:16" x14ac:dyDescent="0.3">
      <c r="A138" t="s">
        <v>181</v>
      </c>
      <c r="B138" s="1" t="s">
        <v>182</v>
      </c>
      <c r="C138" s="1">
        <v>2009</v>
      </c>
      <c r="D138" s="1">
        <v>2009</v>
      </c>
      <c r="E138" s="1">
        <v>2009</v>
      </c>
      <c r="F138" s="1" t="s">
        <v>309</v>
      </c>
      <c r="G138" s="1" t="s">
        <v>310</v>
      </c>
      <c r="H138" s="1" t="s">
        <v>311</v>
      </c>
      <c r="I138" s="1" t="s">
        <v>312</v>
      </c>
      <c r="J138" s="1">
        <v>25000</v>
      </c>
      <c r="K138" s="1" t="s">
        <v>313</v>
      </c>
      <c r="N138" s="1" t="s">
        <v>315</v>
      </c>
      <c r="O138" s="1">
        <v>4.2699999999999996</v>
      </c>
      <c r="P138" s="1" t="s">
        <v>314</v>
      </c>
    </row>
    <row r="139" spans="1:16" x14ac:dyDescent="0.3">
      <c r="A139" t="s">
        <v>181</v>
      </c>
      <c r="B139" s="1" t="s">
        <v>182</v>
      </c>
      <c r="C139" s="1">
        <v>2009</v>
      </c>
      <c r="D139" s="1">
        <v>2009</v>
      </c>
      <c r="E139" s="1">
        <v>2009</v>
      </c>
      <c r="F139" s="1" t="s">
        <v>309</v>
      </c>
      <c r="G139" s="1" t="s">
        <v>310</v>
      </c>
      <c r="H139" s="1" t="s">
        <v>311</v>
      </c>
      <c r="I139" s="1" t="s">
        <v>312</v>
      </c>
      <c r="J139" s="1">
        <v>225000</v>
      </c>
      <c r="K139" s="1" t="s">
        <v>313</v>
      </c>
      <c r="N139" s="1" t="s">
        <v>315</v>
      </c>
      <c r="O139" s="1">
        <v>2.74</v>
      </c>
      <c r="P139" s="1" t="s">
        <v>314</v>
      </c>
    </row>
    <row r="140" spans="1:16" x14ac:dyDescent="0.3">
      <c r="A140" t="s">
        <v>181</v>
      </c>
      <c r="B140" s="1" t="s">
        <v>182</v>
      </c>
      <c r="C140" s="1">
        <v>2009</v>
      </c>
      <c r="D140" s="1">
        <v>2009</v>
      </c>
      <c r="E140" s="1">
        <v>2009</v>
      </c>
      <c r="F140" s="1" t="s">
        <v>309</v>
      </c>
      <c r="G140" s="1" t="s">
        <v>310</v>
      </c>
      <c r="H140" s="1" t="s">
        <v>311</v>
      </c>
      <c r="I140" s="1" t="s">
        <v>312</v>
      </c>
      <c r="J140" s="1">
        <v>250000</v>
      </c>
      <c r="K140" s="1" t="s">
        <v>313</v>
      </c>
      <c r="N140" s="1" t="s">
        <v>315</v>
      </c>
      <c r="O140" s="1">
        <v>2.14</v>
      </c>
      <c r="P140" s="1" t="s">
        <v>314</v>
      </c>
    </row>
    <row r="141" spans="1:16" x14ac:dyDescent="0.3">
      <c r="A141" t="s">
        <v>181</v>
      </c>
      <c r="B141" s="1" t="s">
        <v>182</v>
      </c>
      <c r="C141" s="1">
        <v>2009</v>
      </c>
      <c r="D141" s="1">
        <v>2009</v>
      </c>
      <c r="E141" s="1">
        <v>2009</v>
      </c>
      <c r="F141" s="1" t="s">
        <v>309</v>
      </c>
      <c r="G141" s="1" t="s">
        <v>310</v>
      </c>
      <c r="H141" s="1" t="s">
        <v>311</v>
      </c>
      <c r="I141" s="1" t="s">
        <v>312</v>
      </c>
      <c r="J141" s="1">
        <v>25000</v>
      </c>
      <c r="K141" s="1" t="s">
        <v>313</v>
      </c>
      <c r="N141" s="1" t="s">
        <v>316</v>
      </c>
      <c r="O141" s="1">
        <v>5.38</v>
      </c>
      <c r="P141" s="1" t="s">
        <v>314</v>
      </c>
    </row>
    <row r="142" spans="1:16" x14ac:dyDescent="0.3">
      <c r="A142" t="s">
        <v>181</v>
      </c>
      <c r="B142" s="1" t="s">
        <v>182</v>
      </c>
      <c r="C142" s="1">
        <v>2009</v>
      </c>
      <c r="D142" s="1">
        <v>2009</v>
      </c>
      <c r="E142" s="1">
        <v>2009</v>
      </c>
      <c r="F142" s="1" t="s">
        <v>309</v>
      </c>
      <c r="G142" s="1" t="s">
        <v>310</v>
      </c>
      <c r="H142" s="1" t="s">
        <v>311</v>
      </c>
      <c r="I142" s="1" t="s">
        <v>312</v>
      </c>
      <c r="J142" s="1">
        <v>225000</v>
      </c>
      <c r="K142" s="1" t="s">
        <v>313</v>
      </c>
      <c r="N142" s="1" t="s">
        <v>316</v>
      </c>
      <c r="O142" s="1">
        <v>3.77</v>
      </c>
      <c r="P142" s="1" t="s">
        <v>314</v>
      </c>
    </row>
    <row r="143" spans="1:16" x14ac:dyDescent="0.3">
      <c r="A143" t="s">
        <v>181</v>
      </c>
      <c r="B143" s="1" t="s">
        <v>182</v>
      </c>
      <c r="C143" s="1">
        <v>2009</v>
      </c>
      <c r="D143" s="1">
        <v>2009</v>
      </c>
      <c r="E143" s="1">
        <v>2009</v>
      </c>
      <c r="F143" s="1" t="s">
        <v>309</v>
      </c>
      <c r="G143" s="1" t="s">
        <v>310</v>
      </c>
      <c r="H143" s="1" t="s">
        <v>311</v>
      </c>
      <c r="I143" s="1" t="s">
        <v>312</v>
      </c>
      <c r="J143" s="1">
        <v>250000</v>
      </c>
      <c r="K143" s="1" t="s">
        <v>313</v>
      </c>
      <c r="N143" s="1" t="s">
        <v>316</v>
      </c>
      <c r="O143" s="1">
        <v>2.68</v>
      </c>
      <c r="P143" s="1" t="s">
        <v>314</v>
      </c>
    </row>
    <row r="144" spans="1:16" x14ac:dyDescent="0.3">
      <c r="A144" t="s">
        <v>181</v>
      </c>
      <c r="B144" s="1" t="s">
        <v>182</v>
      </c>
      <c r="C144" s="1">
        <v>2009</v>
      </c>
      <c r="D144" s="1">
        <v>2009</v>
      </c>
      <c r="E144" s="1">
        <v>2009</v>
      </c>
      <c r="F144" s="1" t="s">
        <v>309</v>
      </c>
      <c r="G144" s="1" t="s">
        <v>310</v>
      </c>
      <c r="H144" s="1" t="s">
        <v>317</v>
      </c>
      <c r="I144" s="1" t="s">
        <v>318</v>
      </c>
      <c r="J144" s="25" t="s">
        <v>322</v>
      </c>
      <c r="K144" s="1" t="s">
        <v>319</v>
      </c>
      <c r="N144" s="1" t="s">
        <v>320</v>
      </c>
      <c r="O144" s="1">
        <v>11.2</v>
      </c>
      <c r="P144" s="1" t="s">
        <v>321</v>
      </c>
    </row>
    <row r="145" spans="1:16" x14ac:dyDescent="0.3">
      <c r="A145" t="s">
        <v>181</v>
      </c>
      <c r="B145" s="1" t="s">
        <v>182</v>
      </c>
      <c r="C145" s="1">
        <v>2009</v>
      </c>
      <c r="D145" s="1">
        <v>2009</v>
      </c>
      <c r="E145" s="1">
        <v>2009</v>
      </c>
      <c r="F145" s="1" t="s">
        <v>309</v>
      </c>
      <c r="G145" s="1" t="s">
        <v>310</v>
      </c>
      <c r="H145" s="1" t="s">
        <v>317</v>
      </c>
      <c r="I145" s="1" t="s">
        <v>318</v>
      </c>
      <c r="J145" s="26" t="s">
        <v>323</v>
      </c>
      <c r="K145" s="1" t="s">
        <v>319</v>
      </c>
      <c r="N145" s="1" t="s">
        <v>320</v>
      </c>
      <c r="O145" s="1">
        <v>13.2</v>
      </c>
      <c r="P145" s="1" t="s">
        <v>321</v>
      </c>
    </row>
    <row r="146" spans="1:16" x14ac:dyDescent="0.3">
      <c r="A146" t="s">
        <v>181</v>
      </c>
      <c r="B146" s="1" t="s">
        <v>182</v>
      </c>
      <c r="C146" s="1">
        <v>2009</v>
      </c>
      <c r="D146" s="1">
        <v>2009</v>
      </c>
      <c r="E146" s="1">
        <v>2009</v>
      </c>
      <c r="F146" s="1" t="s">
        <v>309</v>
      </c>
      <c r="G146" s="1" t="s">
        <v>310</v>
      </c>
      <c r="H146" s="1" t="s">
        <v>317</v>
      </c>
      <c r="I146" s="1" t="s">
        <v>318</v>
      </c>
      <c r="J146" s="26" t="s">
        <v>325</v>
      </c>
      <c r="K146" s="1" t="s">
        <v>319</v>
      </c>
      <c r="N146" s="1" t="s">
        <v>320</v>
      </c>
      <c r="O146" s="1">
        <v>17</v>
      </c>
      <c r="P146" s="1" t="s">
        <v>321</v>
      </c>
    </row>
    <row r="147" spans="1:16" x14ac:dyDescent="0.3">
      <c r="A147" t="s">
        <v>181</v>
      </c>
      <c r="B147" s="1" t="s">
        <v>182</v>
      </c>
      <c r="C147" s="1">
        <v>2009</v>
      </c>
      <c r="D147" s="1">
        <v>2009</v>
      </c>
      <c r="E147" s="1">
        <v>2009</v>
      </c>
      <c r="F147" s="1" t="s">
        <v>309</v>
      </c>
      <c r="G147" s="1" t="s">
        <v>310</v>
      </c>
      <c r="H147" s="1" t="s">
        <v>317</v>
      </c>
      <c r="I147" s="1" t="s">
        <v>318</v>
      </c>
      <c r="J147" s="1">
        <v>1</v>
      </c>
      <c r="K147" s="1" t="s">
        <v>319</v>
      </c>
      <c r="N147" s="1" t="s">
        <v>320</v>
      </c>
      <c r="O147" s="1">
        <v>25.5</v>
      </c>
      <c r="P147" s="1" t="s">
        <v>321</v>
      </c>
    </row>
    <row r="148" spans="1:16" x14ac:dyDescent="0.3">
      <c r="A148" t="s">
        <v>181</v>
      </c>
      <c r="B148" s="1" t="s">
        <v>182</v>
      </c>
      <c r="C148" s="1">
        <v>2009</v>
      </c>
      <c r="D148" s="1">
        <v>2009</v>
      </c>
      <c r="E148" s="1">
        <v>2009</v>
      </c>
      <c r="F148" s="1" t="s">
        <v>309</v>
      </c>
      <c r="G148" s="1" t="s">
        <v>310</v>
      </c>
      <c r="H148" s="1" t="s">
        <v>317</v>
      </c>
      <c r="I148" s="1" t="s">
        <v>318</v>
      </c>
      <c r="J148" s="1">
        <v>1.5</v>
      </c>
      <c r="K148" s="1" t="s">
        <v>319</v>
      </c>
      <c r="N148" s="1" t="s">
        <v>320</v>
      </c>
      <c r="O148" s="1">
        <v>57</v>
      </c>
      <c r="P148" s="1" t="s">
        <v>321</v>
      </c>
    </row>
    <row r="149" spans="1:16" x14ac:dyDescent="0.3">
      <c r="A149" t="s">
        <v>181</v>
      </c>
      <c r="B149" s="1" t="s">
        <v>182</v>
      </c>
      <c r="C149" s="1">
        <v>2009</v>
      </c>
      <c r="D149" s="1">
        <v>2009</v>
      </c>
      <c r="E149" s="1">
        <v>2009</v>
      </c>
      <c r="F149" s="1" t="s">
        <v>309</v>
      </c>
      <c r="G149" s="1" t="s">
        <v>310</v>
      </c>
      <c r="H149" s="1" t="s">
        <v>317</v>
      </c>
      <c r="I149" s="1" t="s">
        <v>318</v>
      </c>
      <c r="J149" s="1">
        <v>2</v>
      </c>
      <c r="K149" s="1" t="s">
        <v>319</v>
      </c>
      <c r="N149" s="1" t="s">
        <v>320</v>
      </c>
      <c r="O149" s="1">
        <v>97.1</v>
      </c>
      <c r="P149" s="1" t="s">
        <v>321</v>
      </c>
    </row>
    <row r="150" spans="1:16" x14ac:dyDescent="0.3">
      <c r="A150" t="s">
        <v>181</v>
      </c>
      <c r="B150" s="1" t="s">
        <v>182</v>
      </c>
      <c r="C150" s="1">
        <v>2009</v>
      </c>
      <c r="D150" s="1">
        <v>2009</v>
      </c>
      <c r="E150" s="1">
        <v>2009</v>
      </c>
      <c r="F150" s="1" t="s">
        <v>309</v>
      </c>
      <c r="G150" s="1" t="s">
        <v>310</v>
      </c>
      <c r="H150" s="1" t="s">
        <v>317</v>
      </c>
      <c r="I150" s="1" t="s">
        <v>318</v>
      </c>
      <c r="J150" s="1">
        <v>3</v>
      </c>
      <c r="K150" s="1" t="s">
        <v>319</v>
      </c>
      <c r="N150" s="1" t="s">
        <v>320</v>
      </c>
      <c r="O150" s="1">
        <v>206.1</v>
      </c>
      <c r="P150" s="1" t="s">
        <v>321</v>
      </c>
    </row>
    <row r="151" spans="1:16" x14ac:dyDescent="0.3">
      <c r="A151" t="s">
        <v>181</v>
      </c>
      <c r="B151" s="1" t="s">
        <v>182</v>
      </c>
      <c r="C151" s="1">
        <v>2009</v>
      </c>
      <c r="D151" s="1">
        <v>2009</v>
      </c>
      <c r="E151" s="1">
        <v>2009</v>
      </c>
      <c r="F151" s="1" t="s">
        <v>309</v>
      </c>
      <c r="G151" s="1" t="s">
        <v>310</v>
      </c>
      <c r="H151" s="1" t="s">
        <v>317</v>
      </c>
      <c r="I151" s="1" t="s">
        <v>318</v>
      </c>
      <c r="J151" s="1">
        <v>4</v>
      </c>
      <c r="K151" s="1" t="s">
        <v>319</v>
      </c>
      <c r="N151" s="1" t="s">
        <v>320</v>
      </c>
      <c r="O151" s="1">
        <v>338.8</v>
      </c>
      <c r="P151" s="1" t="s">
        <v>321</v>
      </c>
    </row>
    <row r="152" spans="1:16" x14ac:dyDescent="0.3">
      <c r="A152" t="s">
        <v>181</v>
      </c>
      <c r="B152" s="1" t="s">
        <v>182</v>
      </c>
      <c r="C152" s="1">
        <v>2009</v>
      </c>
      <c r="D152" s="1">
        <v>2009</v>
      </c>
      <c r="E152" s="1">
        <v>2009</v>
      </c>
      <c r="F152" s="1" t="s">
        <v>309</v>
      </c>
      <c r="G152" s="1" t="s">
        <v>310</v>
      </c>
      <c r="H152" s="1" t="s">
        <v>317</v>
      </c>
      <c r="I152" s="1" t="s">
        <v>318</v>
      </c>
      <c r="J152" s="1">
        <v>6</v>
      </c>
      <c r="K152" s="1" t="s">
        <v>319</v>
      </c>
      <c r="N152" s="1" t="s">
        <v>320</v>
      </c>
      <c r="O152" s="1">
        <v>613.9</v>
      </c>
      <c r="P152" s="1" t="s">
        <v>321</v>
      </c>
    </row>
    <row r="153" spans="1:16" x14ac:dyDescent="0.3">
      <c r="A153" t="s">
        <v>181</v>
      </c>
      <c r="B153" s="1" t="s">
        <v>182</v>
      </c>
      <c r="C153" s="1">
        <v>2009</v>
      </c>
      <c r="D153" s="1">
        <v>2009</v>
      </c>
      <c r="E153" s="1">
        <v>2009</v>
      </c>
      <c r="F153" s="1" t="s">
        <v>309</v>
      </c>
      <c r="G153" s="1" t="s">
        <v>310</v>
      </c>
      <c r="H153" s="1" t="s">
        <v>317</v>
      </c>
      <c r="I153" s="1" t="s">
        <v>318</v>
      </c>
      <c r="J153" s="1">
        <v>8</v>
      </c>
      <c r="K153" s="1" t="s">
        <v>319</v>
      </c>
      <c r="N153" s="1" t="s">
        <v>320</v>
      </c>
      <c r="O153" s="1">
        <v>1470</v>
      </c>
      <c r="P153" s="1" t="s">
        <v>321</v>
      </c>
    </row>
    <row r="154" spans="1:16" x14ac:dyDescent="0.3">
      <c r="A154" t="s">
        <v>181</v>
      </c>
      <c r="B154" s="1" t="s">
        <v>182</v>
      </c>
      <c r="C154" s="1">
        <v>2009</v>
      </c>
      <c r="D154" s="1">
        <v>2009</v>
      </c>
      <c r="E154" s="1">
        <v>2009</v>
      </c>
      <c r="F154" s="1" t="s">
        <v>309</v>
      </c>
      <c r="G154" s="1" t="s">
        <v>310</v>
      </c>
      <c r="H154" s="1" t="s">
        <v>317</v>
      </c>
      <c r="I154" s="1" t="s">
        <v>318</v>
      </c>
      <c r="J154" s="1">
        <v>10</v>
      </c>
      <c r="K154" s="1" t="s">
        <v>319</v>
      </c>
      <c r="N154" s="1" t="s">
        <v>320</v>
      </c>
      <c r="O154" s="1">
        <v>2218</v>
      </c>
      <c r="P154" s="1" t="s">
        <v>321</v>
      </c>
    </row>
    <row r="155" spans="1:16" x14ac:dyDescent="0.3">
      <c r="A155" t="s">
        <v>181</v>
      </c>
      <c r="B155" s="1" t="s">
        <v>182</v>
      </c>
      <c r="C155" s="1">
        <v>2009</v>
      </c>
      <c r="D155" s="1">
        <v>2009</v>
      </c>
      <c r="E155" s="1">
        <v>2009</v>
      </c>
      <c r="F155" s="1" t="s">
        <v>309</v>
      </c>
      <c r="G155" s="1" t="s">
        <v>310</v>
      </c>
      <c r="H155" s="1" t="s">
        <v>317</v>
      </c>
      <c r="I155" s="1" t="s">
        <v>318</v>
      </c>
      <c r="J155" s="1">
        <v>12</v>
      </c>
      <c r="K155" s="1" t="s">
        <v>319</v>
      </c>
      <c r="N155" s="1" t="s">
        <v>320</v>
      </c>
      <c r="O155" s="1">
        <v>2492</v>
      </c>
      <c r="P155" s="1" t="s">
        <v>321</v>
      </c>
    </row>
    <row r="156" spans="1:16" x14ac:dyDescent="0.3">
      <c r="A156" t="s">
        <v>181</v>
      </c>
      <c r="B156" s="1" t="s">
        <v>182</v>
      </c>
      <c r="C156" s="1">
        <v>2009</v>
      </c>
      <c r="D156" s="1">
        <v>2009</v>
      </c>
      <c r="E156" s="1">
        <v>2009</v>
      </c>
      <c r="F156" s="1" t="s">
        <v>309</v>
      </c>
      <c r="G156" s="1" t="s">
        <v>310</v>
      </c>
      <c r="H156" s="1" t="s">
        <v>311</v>
      </c>
      <c r="I156" s="1" t="s">
        <v>312</v>
      </c>
      <c r="J156" s="1" t="s">
        <v>326</v>
      </c>
      <c r="N156" s="1" t="s">
        <v>315</v>
      </c>
      <c r="O156" s="1">
        <v>2.66</v>
      </c>
      <c r="P156" s="1" t="s">
        <v>314</v>
      </c>
    </row>
    <row r="157" spans="1:16" x14ac:dyDescent="0.3">
      <c r="A157" t="s">
        <v>181</v>
      </c>
      <c r="B157" s="1" t="s">
        <v>182</v>
      </c>
      <c r="C157" s="1">
        <v>2009</v>
      </c>
      <c r="D157" s="1">
        <v>2009</v>
      </c>
      <c r="E157" s="1">
        <v>2009</v>
      </c>
      <c r="F157" s="1" t="s">
        <v>309</v>
      </c>
      <c r="G157" s="1" t="s">
        <v>310</v>
      </c>
      <c r="H157" s="1" t="s">
        <v>311</v>
      </c>
      <c r="I157" s="1" t="s">
        <v>312</v>
      </c>
      <c r="J157" s="1" t="s">
        <v>326</v>
      </c>
      <c r="N157" s="1" t="s">
        <v>316</v>
      </c>
      <c r="O157" s="1">
        <v>2.83</v>
      </c>
      <c r="P157" s="1" t="s">
        <v>314</v>
      </c>
    </row>
    <row r="158" spans="1:16" x14ac:dyDescent="0.3">
      <c r="A158" t="s">
        <v>181</v>
      </c>
      <c r="B158" s="1" t="s">
        <v>182</v>
      </c>
      <c r="C158" s="1">
        <v>2009</v>
      </c>
      <c r="D158" s="1">
        <v>2009</v>
      </c>
      <c r="E158" s="1">
        <v>2009</v>
      </c>
      <c r="F158" s="1" t="s">
        <v>309</v>
      </c>
      <c r="G158" s="1" t="s">
        <v>310</v>
      </c>
      <c r="H158" s="1" t="s">
        <v>311</v>
      </c>
      <c r="I158" s="1" t="s">
        <v>312</v>
      </c>
      <c r="J158" s="1" t="s">
        <v>327</v>
      </c>
      <c r="N158" s="1" t="s">
        <v>315</v>
      </c>
      <c r="O158" s="1">
        <v>2.87</v>
      </c>
      <c r="P158" s="1" t="s">
        <v>314</v>
      </c>
    </row>
    <row r="159" spans="1:16" x14ac:dyDescent="0.3">
      <c r="A159" t="s">
        <v>181</v>
      </c>
      <c r="B159" s="1" t="s">
        <v>182</v>
      </c>
      <c r="C159" s="1">
        <v>2009</v>
      </c>
      <c r="D159" s="1">
        <v>2009</v>
      </c>
      <c r="E159" s="1">
        <v>2009</v>
      </c>
      <c r="F159" s="1" t="s">
        <v>309</v>
      </c>
      <c r="G159" s="1" t="s">
        <v>310</v>
      </c>
      <c r="H159" s="1" t="s">
        <v>311</v>
      </c>
      <c r="I159" s="1" t="s">
        <v>312</v>
      </c>
      <c r="J159" s="1" t="s">
        <v>327</v>
      </c>
      <c r="N159" s="1" t="s">
        <v>316</v>
      </c>
      <c r="O159" s="1">
        <v>3.04</v>
      </c>
      <c r="P159" s="1" t="s">
        <v>314</v>
      </c>
    </row>
    <row r="160" spans="1:16" x14ac:dyDescent="0.3">
      <c r="A160" t="s">
        <v>181</v>
      </c>
      <c r="B160" s="1" t="s">
        <v>182</v>
      </c>
      <c r="C160" s="1">
        <v>2009</v>
      </c>
      <c r="D160" s="1">
        <v>2009</v>
      </c>
      <c r="E160" s="1">
        <v>2009</v>
      </c>
      <c r="F160" s="1" t="s">
        <v>309</v>
      </c>
      <c r="G160" s="1" t="s">
        <v>432</v>
      </c>
      <c r="H160" s="1" t="s">
        <v>317</v>
      </c>
      <c r="I160" s="1" t="s">
        <v>328</v>
      </c>
      <c r="N160" s="1" t="s">
        <v>315</v>
      </c>
      <c r="O160" s="1">
        <v>32.299999999999997</v>
      </c>
      <c r="P160" s="1" t="s">
        <v>329</v>
      </c>
    </row>
    <row r="161" spans="1:16" x14ac:dyDescent="0.3">
      <c r="A161" t="s">
        <v>181</v>
      </c>
      <c r="B161" s="1" t="s">
        <v>182</v>
      </c>
      <c r="C161" s="1">
        <v>2009</v>
      </c>
      <c r="D161" s="1">
        <v>2009</v>
      </c>
      <c r="E161" s="1">
        <v>2009</v>
      </c>
      <c r="F161" s="1" t="s">
        <v>309</v>
      </c>
      <c r="G161" s="1" t="s">
        <v>432</v>
      </c>
      <c r="H161" s="1" t="s">
        <v>317</v>
      </c>
      <c r="I161" s="1" t="s">
        <v>328</v>
      </c>
      <c r="N161" s="1" t="s">
        <v>316</v>
      </c>
      <c r="O161" s="1">
        <v>36.299999999999997</v>
      </c>
      <c r="P161" s="1" t="s">
        <v>329</v>
      </c>
    </row>
    <row r="162" spans="1:16" x14ac:dyDescent="0.3">
      <c r="A162" t="s">
        <v>181</v>
      </c>
      <c r="B162" s="1" t="s">
        <v>182</v>
      </c>
      <c r="C162" s="1">
        <v>2009</v>
      </c>
      <c r="D162" s="1">
        <v>2009</v>
      </c>
      <c r="E162" s="1">
        <v>2009</v>
      </c>
      <c r="F162" s="1" t="s">
        <v>309</v>
      </c>
      <c r="G162" s="1" t="s">
        <v>310</v>
      </c>
      <c r="H162" s="1" t="s">
        <v>394</v>
      </c>
      <c r="I162" s="1" t="s">
        <v>318</v>
      </c>
      <c r="J162" s="25" t="s">
        <v>322</v>
      </c>
      <c r="K162" s="1" t="s">
        <v>319</v>
      </c>
      <c r="N162" s="1" t="s">
        <v>315</v>
      </c>
      <c r="O162" s="1">
        <v>8.6999999999999993</v>
      </c>
      <c r="P162" s="1" t="s">
        <v>321</v>
      </c>
    </row>
    <row r="163" spans="1:16" x14ac:dyDescent="0.3">
      <c r="A163" t="s">
        <v>181</v>
      </c>
      <c r="B163" s="1" t="s">
        <v>182</v>
      </c>
      <c r="C163" s="1">
        <v>2009</v>
      </c>
      <c r="D163" s="1">
        <v>2009</v>
      </c>
      <c r="E163" s="1">
        <v>2009</v>
      </c>
      <c r="F163" s="1" t="s">
        <v>309</v>
      </c>
      <c r="G163" s="1" t="s">
        <v>310</v>
      </c>
      <c r="H163" s="1" t="s">
        <v>394</v>
      </c>
      <c r="I163" s="1" t="s">
        <v>318</v>
      </c>
      <c r="J163" s="26" t="s">
        <v>325</v>
      </c>
      <c r="K163" s="1" t="s">
        <v>319</v>
      </c>
      <c r="N163" s="1" t="s">
        <v>315</v>
      </c>
      <c r="O163" s="1">
        <v>13.2</v>
      </c>
      <c r="P163" s="1" t="s">
        <v>321</v>
      </c>
    </row>
    <row r="164" spans="1:16" x14ac:dyDescent="0.3">
      <c r="A164" t="s">
        <v>181</v>
      </c>
      <c r="B164" s="1" t="s">
        <v>182</v>
      </c>
      <c r="C164" s="1">
        <v>2009</v>
      </c>
      <c r="D164" s="1">
        <v>2009</v>
      </c>
      <c r="E164" s="1">
        <v>2009</v>
      </c>
      <c r="F164" s="1" t="s">
        <v>309</v>
      </c>
      <c r="G164" s="1" t="s">
        <v>310</v>
      </c>
      <c r="H164" s="1" t="s">
        <v>394</v>
      </c>
      <c r="I164" s="1" t="s">
        <v>318</v>
      </c>
      <c r="J164" s="1">
        <v>1</v>
      </c>
      <c r="K164" s="1" t="s">
        <v>319</v>
      </c>
      <c r="N164" s="1" t="s">
        <v>315</v>
      </c>
      <c r="O164" s="1">
        <v>20.5</v>
      </c>
      <c r="P164" s="1" t="s">
        <v>321</v>
      </c>
    </row>
    <row r="165" spans="1:16" x14ac:dyDescent="0.3">
      <c r="A165" t="s">
        <v>181</v>
      </c>
      <c r="B165" s="1" t="s">
        <v>182</v>
      </c>
      <c r="C165" s="1">
        <v>2009</v>
      </c>
      <c r="D165" s="1">
        <v>2009</v>
      </c>
      <c r="E165" s="1">
        <v>2009</v>
      </c>
      <c r="F165" s="1" t="s">
        <v>309</v>
      </c>
      <c r="G165" s="1" t="s">
        <v>310</v>
      </c>
      <c r="H165" s="1" t="s">
        <v>394</v>
      </c>
      <c r="I165" s="1" t="s">
        <v>318</v>
      </c>
      <c r="J165" s="1">
        <v>1.5</v>
      </c>
      <c r="K165" s="1" t="s">
        <v>319</v>
      </c>
      <c r="N165" s="1" t="s">
        <v>315</v>
      </c>
      <c r="O165" s="1">
        <v>45.2</v>
      </c>
      <c r="P165" s="1" t="s">
        <v>321</v>
      </c>
    </row>
    <row r="166" spans="1:16" x14ac:dyDescent="0.3">
      <c r="A166" t="s">
        <v>181</v>
      </c>
      <c r="B166" s="1" t="s">
        <v>182</v>
      </c>
      <c r="C166" s="1">
        <v>2009</v>
      </c>
      <c r="D166" s="1">
        <v>2009</v>
      </c>
      <c r="E166" s="1">
        <v>2009</v>
      </c>
      <c r="F166" s="1" t="s">
        <v>309</v>
      </c>
      <c r="G166" s="1" t="s">
        <v>310</v>
      </c>
      <c r="H166" s="1" t="s">
        <v>394</v>
      </c>
      <c r="I166" s="1" t="s">
        <v>318</v>
      </c>
      <c r="J166" s="1">
        <v>2</v>
      </c>
      <c r="K166" s="1" t="s">
        <v>319</v>
      </c>
      <c r="N166" s="1" t="s">
        <v>315</v>
      </c>
      <c r="O166" s="1">
        <v>72.900000000000006</v>
      </c>
      <c r="P166" s="1" t="s">
        <v>321</v>
      </c>
    </row>
    <row r="167" spans="1:16" x14ac:dyDescent="0.3">
      <c r="A167" t="s">
        <v>181</v>
      </c>
      <c r="B167" s="1" t="s">
        <v>182</v>
      </c>
      <c r="C167" s="1">
        <v>2009</v>
      </c>
      <c r="D167" s="1">
        <v>2009</v>
      </c>
      <c r="E167" s="1">
        <v>2009</v>
      </c>
      <c r="F167" s="1" t="s">
        <v>309</v>
      </c>
      <c r="G167" s="1" t="s">
        <v>310</v>
      </c>
      <c r="H167" s="1" t="s">
        <v>394</v>
      </c>
      <c r="I167" s="1" t="s">
        <v>318</v>
      </c>
      <c r="J167" s="1">
        <v>3</v>
      </c>
      <c r="K167" s="1" t="s">
        <v>319</v>
      </c>
      <c r="N167" s="1" t="s">
        <v>315</v>
      </c>
      <c r="O167" s="1">
        <v>124.5</v>
      </c>
      <c r="P167" s="1" t="s">
        <v>321</v>
      </c>
    </row>
    <row r="168" spans="1:16" x14ac:dyDescent="0.3">
      <c r="A168" t="s">
        <v>181</v>
      </c>
      <c r="B168" s="1" t="s">
        <v>182</v>
      </c>
      <c r="C168" s="1">
        <v>2009</v>
      </c>
      <c r="D168" s="1">
        <v>2009</v>
      </c>
      <c r="E168" s="1">
        <v>2009</v>
      </c>
      <c r="F168" s="1" t="s">
        <v>309</v>
      </c>
      <c r="G168" s="1" t="s">
        <v>310</v>
      </c>
      <c r="H168" s="1" t="s">
        <v>394</v>
      </c>
      <c r="I168" s="1" t="s">
        <v>318</v>
      </c>
      <c r="J168" s="1">
        <v>4</v>
      </c>
      <c r="K168" s="1" t="s">
        <v>319</v>
      </c>
      <c r="N168" s="1" t="s">
        <v>315</v>
      </c>
      <c r="O168" s="1">
        <v>223.2</v>
      </c>
      <c r="P168" s="1" t="s">
        <v>321</v>
      </c>
    </row>
    <row r="169" spans="1:16" x14ac:dyDescent="0.3">
      <c r="A169" t="s">
        <v>181</v>
      </c>
      <c r="B169" s="1" t="s">
        <v>182</v>
      </c>
      <c r="C169" s="1">
        <v>2009</v>
      </c>
      <c r="D169" s="1">
        <v>2009</v>
      </c>
      <c r="E169" s="1">
        <v>2009</v>
      </c>
      <c r="F169" s="1" t="s">
        <v>309</v>
      </c>
      <c r="G169" s="1" t="s">
        <v>310</v>
      </c>
      <c r="H169" s="1" t="s">
        <v>394</v>
      </c>
      <c r="I169" s="1" t="s">
        <v>318</v>
      </c>
      <c r="J169" s="1">
        <v>6</v>
      </c>
      <c r="K169" s="1" t="s">
        <v>319</v>
      </c>
      <c r="N169" s="1" t="s">
        <v>315</v>
      </c>
      <c r="O169" s="1">
        <v>446.4</v>
      </c>
      <c r="P169" s="1" t="s">
        <v>321</v>
      </c>
    </row>
    <row r="170" spans="1:16" x14ac:dyDescent="0.3">
      <c r="A170" t="s">
        <v>181</v>
      </c>
      <c r="B170" s="1" t="s">
        <v>182</v>
      </c>
      <c r="C170" s="1">
        <v>2009</v>
      </c>
      <c r="D170" s="1">
        <v>2009</v>
      </c>
      <c r="E170" s="1">
        <v>2009</v>
      </c>
      <c r="F170" s="1" t="s">
        <v>309</v>
      </c>
      <c r="G170" s="1" t="s">
        <v>310</v>
      </c>
      <c r="H170" s="1" t="s">
        <v>394</v>
      </c>
      <c r="I170" s="1" t="s">
        <v>318</v>
      </c>
      <c r="J170" s="1">
        <v>8</v>
      </c>
      <c r="K170" s="1" t="s">
        <v>319</v>
      </c>
      <c r="N170" s="1" t="s">
        <v>315</v>
      </c>
      <c r="O170" s="1">
        <v>808.2</v>
      </c>
      <c r="P170" s="1" t="s">
        <v>321</v>
      </c>
    </row>
    <row r="171" spans="1:16" x14ac:dyDescent="0.3">
      <c r="A171" t="s">
        <v>181</v>
      </c>
      <c r="B171" s="1" t="s">
        <v>182</v>
      </c>
      <c r="C171" s="1">
        <v>2009</v>
      </c>
      <c r="D171" s="1">
        <v>2009</v>
      </c>
      <c r="E171" s="1">
        <v>2009</v>
      </c>
      <c r="F171" s="1" t="s">
        <v>309</v>
      </c>
      <c r="G171" s="1" t="s">
        <v>310</v>
      </c>
      <c r="H171" s="1" t="s">
        <v>394</v>
      </c>
      <c r="I171" s="1" t="s">
        <v>318</v>
      </c>
      <c r="J171" s="1">
        <v>10</v>
      </c>
      <c r="K171" s="1" t="s">
        <v>319</v>
      </c>
      <c r="N171" s="1" t="s">
        <v>315</v>
      </c>
      <c r="O171" s="1">
        <v>1336.1</v>
      </c>
      <c r="P171" s="1" t="s">
        <v>321</v>
      </c>
    </row>
    <row r="172" spans="1:16" x14ac:dyDescent="0.3">
      <c r="A172" t="s">
        <v>181</v>
      </c>
      <c r="B172" s="1" t="s">
        <v>182</v>
      </c>
      <c r="C172" s="1">
        <v>2009</v>
      </c>
      <c r="D172" s="1">
        <v>2009</v>
      </c>
      <c r="E172" s="1">
        <v>2009</v>
      </c>
      <c r="F172" s="1" t="s">
        <v>309</v>
      </c>
      <c r="G172" s="1" t="s">
        <v>310</v>
      </c>
      <c r="H172" s="1" t="s">
        <v>394</v>
      </c>
      <c r="I172" s="1" t="s">
        <v>318</v>
      </c>
      <c r="J172" s="1">
        <v>12</v>
      </c>
      <c r="K172" s="1" t="s">
        <v>319</v>
      </c>
      <c r="N172" s="1" t="s">
        <v>315</v>
      </c>
      <c r="O172" s="1">
        <v>1924.6</v>
      </c>
      <c r="P172" s="1" t="s">
        <v>321</v>
      </c>
    </row>
    <row r="173" spans="1:16" x14ac:dyDescent="0.3">
      <c r="A173" t="s">
        <v>181</v>
      </c>
      <c r="B173" s="1" t="s">
        <v>182</v>
      </c>
      <c r="C173" s="1">
        <v>2009</v>
      </c>
      <c r="D173" s="1">
        <v>2009</v>
      </c>
      <c r="E173" s="1">
        <v>2009</v>
      </c>
      <c r="F173" s="1" t="s">
        <v>309</v>
      </c>
      <c r="G173" s="1" t="s">
        <v>310</v>
      </c>
      <c r="H173" s="1" t="s">
        <v>394</v>
      </c>
      <c r="I173" s="1" t="s">
        <v>318</v>
      </c>
      <c r="J173" s="25" t="s">
        <v>322</v>
      </c>
      <c r="K173" s="1" t="s">
        <v>319</v>
      </c>
      <c r="N173" s="1" t="s">
        <v>316</v>
      </c>
      <c r="O173" s="1">
        <v>10.5</v>
      </c>
      <c r="P173" s="1" t="s">
        <v>321</v>
      </c>
    </row>
    <row r="174" spans="1:16" x14ac:dyDescent="0.3">
      <c r="A174" t="s">
        <v>181</v>
      </c>
      <c r="B174" s="1" t="s">
        <v>182</v>
      </c>
      <c r="C174" s="1">
        <v>2009</v>
      </c>
      <c r="D174" s="1">
        <v>2009</v>
      </c>
      <c r="E174" s="1">
        <v>2009</v>
      </c>
      <c r="F174" s="1" t="s">
        <v>309</v>
      </c>
      <c r="G174" s="1" t="s">
        <v>310</v>
      </c>
      <c r="H174" s="1" t="s">
        <v>394</v>
      </c>
      <c r="I174" s="1" t="s">
        <v>318</v>
      </c>
      <c r="J174" s="26" t="s">
        <v>325</v>
      </c>
      <c r="K174" s="1" t="s">
        <v>319</v>
      </c>
      <c r="N174" s="1" t="s">
        <v>316</v>
      </c>
      <c r="O174" s="1">
        <v>15.6</v>
      </c>
      <c r="P174" s="1" t="s">
        <v>321</v>
      </c>
    </row>
    <row r="175" spans="1:16" x14ac:dyDescent="0.3">
      <c r="A175" t="s">
        <v>181</v>
      </c>
      <c r="B175" s="1" t="s">
        <v>182</v>
      </c>
      <c r="C175" s="1">
        <v>2009</v>
      </c>
      <c r="D175" s="1">
        <v>2009</v>
      </c>
      <c r="E175" s="1">
        <v>2009</v>
      </c>
      <c r="F175" s="1" t="s">
        <v>309</v>
      </c>
      <c r="G175" s="1" t="s">
        <v>310</v>
      </c>
      <c r="H175" s="1" t="s">
        <v>394</v>
      </c>
      <c r="I175" s="1" t="s">
        <v>318</v>
      </c>
      <c r="J175" s="1">
        <v>1</v>
      </c>
      <c r="K175" s="1" t="s">
        <v>319</v>
      </c>
      <c r="N175" s="1" t="s">
        <v>316</v>
      </c>
      <c r="O175" s="1">
        <v>23.4</v>
      </c>
      <c r="P175" s="1" t="s">
        <v>321</v>
      </c>
    </row>
    <row r="176" spans="1:16" x14ac:dyDescent="0.3">
      <c r="A176" t="s">
        <v>181</v>
      </c>
      <c r="B176" s="1" t="s">
        <v>182</v>
      </c>
      <c r="C176" s="1">
        <v>2009</v>
      </c>
      <c r="D176" s="1">
        <v>2009</v>
      </c>
      <c r="E176" s="1">
        <v>2009</v>
      </c>
      <c r="F176" s="1" t="s">
        <v>309</v>
      </c>
      <c r="G176" s="1" t="s">
        <v>310</v>
      </c>
      <c r="H176" s="1" t="s">
        <v>394</v>
      </c>
      <c r="I176" s="1" t="s">
        <v>318</v>
      </c>
      <c r="J176" s="1">
        <v>1.5</v>
      </c>
      <c r="K176" s="1" t="s">
        <v>319</v>
      </c>
      <c r="N176" s="1" t="s">
        <v>316</v>
      </c>
      <c r="O176" s="1">
        <v>52</v>
      </c>
      <c r="P176" s="1" t="s">
        <v>321</v>
      </c>
    </row>
    <row r="177" spans="1:16" x14ac:dyDescent="0.3">
      <c r="A177" t="s">
        <v>181</v>
      </c>
      <c r="B177" s="1" t="s">
        <v>182</v>
      </c>
      <c r="C177" s="1">
        <v>2009</v>
      </c>
      <c r="D177" s="1">
        <v>2009</v>
      </c>
      <c r="E177" s="1">
        <v>2009</v>
      </c>
      <c r="F177" s="1" t="s">
        <v>309</v>
      </c>
      <c r="G177" s="1" t="s">
        <v>310</v>
      </c>
      <c r="H177" s="1" t="s">
        <v>394</v>
      </c>
      <c r="I177" s="1" t="s">
        <v>318</v>
      </c>
      <c r="J177" s="1">
        <v>2</v>
      </c>
      <c r="K177" s="1" t="s">
        <v>319</v>
      </c>
      <c r="N177" s="1" t="s">
        <v>316</v>
      </c>
      <c r="O177" s="1">
        <v>84.3</v>
      </c>
      <c r="P177" s="1" t="s">
        <v>321</v>
      </c>
    </row>
    <row r="178" spans="1:16" x14ac:dyDescent="0.3">
      <c r="A178" t="s">
        <v>181</v>
      </c>
      <c r="B178" s="1" t="s">
        <v>182</v>
      </c>
      <c r="C178" s="1">
        <v>2009</v>
      </c>
      <c r="D178" s="1">
        <v>2009</v>
      </c>
      <c r="E178" s="1">
        <v>2009</v>
      </c>
      <c r="F178" s="1" t="s">
        <v>309</v>
      </c>
      <c r="G178" s="1" t="s">
        <v>310</v>
      </c>
      <c r="H178" s="1" t="s">
        <v>394</v>
      </c>
      <c r="I178" s="1" t="s">
        <v>318</v>
      </c>
      <c r="J178" s="1">
        <v>3</v>
      </c>
      <c r="K178" s="1" t="s">
        <v>319</v>
      </c>
      <c r="N178" s="1" t="s">
        <v>316</v>
      </c>
      <c r="O178" s="1">
        <v>143.9</v>
      </c>
      <c r="P178" s="1" t="s">
        <v>321</v>
      </c>
    </row>
    <row r="179" spans="1:16" x14ac:dyDescent="0.3">
      <c r="A179" t="s">
        <v>181</v>
      </c>
      <c r="B179" s="1" t="s">
        <v>182</v>
      </c>
      <c r="C179" s="1">
        <v>2009</v>
      </c>
      <c r="D179" s="1">
        <v>2009</v>
      </c>
      <c r="E179" s="1">
        <v>2009</v>
      </c>
      <c r="F179" s="1" t="s">
        <v>309</v>
      </c>
      <c r="G179" s="1" t="s">
        <v>310</v>
      </c>
      <c r="H179" s="1" t="s">
        <v>394</v>
      </c>
      <c r="I179" s="1" t="s">
        <v>318</v>
      </c>
      <c r="J179" s="1">
        <v>4</v>
      </c>
      <c r="K179" s="1" t="s">
        <v>319</v>
      </c>
      <c r="N179" s="1" t="s">
        <v>316</v>
      </c>
      <c r="O179" s="1">
        <v>255.9</v>
      </c>
      <c r="P179" s="1" t="s">
        <v>321</v>
      </c>
    </row>
    <row r="180" spans="1:16" x14ac:dyDescent="0.3">
      <c r="A180" t="s">
        <v>181</v>
      </c>
      <c r="B180" s="1" t="s">
        <v>182</v>
      </c>
      <c r="C180" s="1">
        <v>2009</v>
      </c>
      <c r="D180" s="1">
        <v>2009</v>
      </c>
      <c r="E180" s="1">
        <v>2009</v>
      </c>
      <c r="F180" s="1" t="s">
        <v>309</v>
      </c>
      <c r="G180" s="1" t="s">
        <v>310</v>
      </c>
      <c r="H180" s="1" t="s">
        <v>394</v>
      </c>
      <c r="I180" s="1" t="s">
        <v>318</v>
      </c>
      <c r="J180" s="1">
        <v>6</v>
      </c>
      <c r="K180" s="1" t="s">
        <v>319</v>
      </c>
      <c r="N180" s="1" t="s">
        <v>316</v>
      </c>
      <c r="O180" s="1">
        <v>512</v>
      </c>
      <c r="P180" s="1" t="s">
        <v>321</v>
      </c>
    </row>
    <row r="181" spans="1:16" x14ac:dyDescent="0.3">
      <c r="A181" t="s">
        <v>181</v>
      </c>
      <c r="B181" s="1" t="s">
        <v>182</v>
      </c>
      <c r="C181" s="1">
        <v>2009</v>
      </c>
      <c r="D181" s="1">
        <v>2009</v>
      </c>
      <c r="E181" s="1">
        <v>2009</v>
      </c>
      <c r="F181" s="1" t="s">
        <v>309</v>
      </c>
      <c r="G181" s="1" t="s">
        <v>310</v>
      </c>
      <c r="H181" s="1" t="s">
        <v>394</v>
      </c>
      <c r="I181" s="1" t="s">
        <v>318</v>
      </c>
      <c r="J181" s="1">
        <v>8</v>
      </c>
      <c r="K181" s="1" t="s">
        <v>319</v>
      </c>
      <c r="N181" s="1" t="s">
        <v>316</v>
      </c>
      <c r="O181" s="1">
        <v>927.8</v>
      </c>
      <c r="P181" s="1" t="s">
        <v>321</v>
      </c>
    </row>
    <row r="182" spans="1:16" x14ac:dyDescent="0.3">
      <c r="A182" t="s">
        <v>181</v>
      </c>
      <c r="B182" s="1" t="s">
        <v>182</v>
      </c>
      <c r="C182" s="1">
        <v>2009</v>
      </c>
      <c r="D182" s="1">
        <v>2009</v>
      </c>
      <c r="E182" s="1">
        <v>2009</v>
      </c>
      <c r="F182" s="1" t="s">
        <v>309</v>
      </c>
      <c r="G182" s="1" t="s">
        <v>310</v>
      </c>
      <c r="H182" s="1" t="s">
        <v>394</v>
      </c>
      <c r="I182" s="1" t="s">
        <v>318</v>
      </c>
      <c r="J182" s="1">
        <v>10</v>
      </c>
      <c r="K182" s="1" t="s">
        <v>319</v>
      </c>
      <c r="N182" s="1" t="s">
        <v>316</v>
      </c>
      <c r="O182" s="1">
        <v>1535.84</v>
      </c>
      <c r="P182" s="1" t="s">
        <v>321</v>
      </c>
    </row>
    <row r="183" spans="1:16" x14ac:dyDescent="0.3">
      <c r="A183" t="s">
        <v>181</v>
      </c>
      <c r="B183" s="1" t="s">
        <v>182</v>
      </c>
      <c r="C183" s="1">
        <v>2009</v>
      </c>
      <c r="D183" s="1">
        <v>2009</v>
      </c>
      <c r="E183" s="1">
        <v>2009</v>
      </c>
      <c r="F183" s="1" t="s">
        <v>309</v>
      </c>
      <c r="G183" s="1" t="s">
        <v>310</v>
      </c>
      <c r="H183" s="1" t="s">
        <v>394</v>
      </c>
      <c r="I183" s="1" t="s">
        <v>318</v>
      </c>
      <c r="J183" s="1">
        <v>12</v>
      </c>
      <c r="K183" s="1" t="s">
        <v>319</v>
      </c>
      <c r="N183" s="1" t="s">
        <v>316</v>
      </c>
      <c r="O183" s="1">
        <v>2209.02</v>
      </c>
      <c r="P183" s="1" t="s">
        <v>321</v>
      </c>
    </row>
    <row r="184" spans="1:16" x14ac:dyDescent="0.3">
      <c r="A184" t="s">
        <v>181</v>
      </c>
      <c r="B184" s="1" t="s">
        <v>182</v>
      </c>
      <c r="C184" s="1">
        <v>2008</v>
      </c>
      <c r="D184" s="1">
        <v>2008</v>
      </c>
      <c r="E184" s="1">
        <v>2007</v>
      </c>
      <c r="F184" s="1" t="s">
        <v>309</v>
      </c>
      <c r="G184" s="1" t="s">
        <v>310</v>
      </c>
      <c r="H184" s="1" t="s">
        <v>311</v>
      </c>
      <c r="I184" s="1" t="s">
        <v>312</v>
      </c>
      <c r="J184" s="1">
        <v>25000</v>
      </c>
      <c r="K184" s="1" t="s">
        <v>313</v>
      </c>
      <c r="N184" s="1" t="s">
        <v>315</v>
      </c>
      <c r="O184" s="1">
        <v>3.75</v>
      </c>
      <c r="P184" s="1" t="s">
        <v>314</v>
      </c>
    </row>
    <row r="185" spans="1:16" x14ac:dyDescent="0.3">
      <c r="A185" t="s">
        <v>181</v>
      </c>
      <c r="B185" s="1" t="s">
        <v>182</v>
      </c>
      <c r="C185" s="1">
        <v>2008</v>
      </c>
      <c r="D185" s="1">
        <v>2008</v>
      </c>
      <c r="E185" s="1">
        <v>2007</v>
      </c>
      <c r="F185" s="1" t="s">
        <v>309</v>
      </c>
      <c r="G185" s="1" t="s">
        <v>310</v>
      </c>
      <c r="H185" s="1" t="s">
        <v>311</v>
      </c>
      <c r="I185" s="1" t="s">
        <v>312</v>
      </c>
      <c r="J185" s="1">
        <v>225000</v>
      </c>
      <c r="K185" s="1" t="s">
        <v>313</v>
      </c>
      <c r="N185" s="1" t="s">
        <v>315</v>
      </c>
      <c r="O185" s="1">
        <v>2.41</v>
      </c>
      <c r="P185" s="1" t="s">
        <v>314</v>
      </c>
    </row>
    <row r="186" spans="1:16" x14ac:dyDescent="0.3">
      <c r="A186" t="s">
        <v>181</v>
      </c>
      <c r="B186" s="1" t="s">
        <v>182</v>
      </c>
      <c r="C186" s="1">
        <v>2008</v>
      </c>
      <c r="D186" s="1">
        <v>2008</v>
      </c>
      <c r="E186" s="1">
        <v>2007</v>
      </c>
      <c r="F186" s="1" t="s">
        <v>309</v>
      </c>
      <c r="G186" s="1" t="s">
        <v>310</v>
      </c>
      <c r="H186" s="1" t="s">
        <v>311</v>
      </c>
      <c r="I186" s="1" t="s">
        <v>312</v>
      </c>
      <c r="J186" s="1">
        <v>250000</v>
      </c>
      <c r="K186" s="1" t="s">
        <v>313</v>
      </c>
      <c r="N186" s="1" t="s">
        <v>315</v>
      </c>
      <c r="O186" s="1">
        <v>1.89</v>
      </c>
      <c r="P186" s="1" t="s">
        <v>314</v>
      </c>
    </row>
    <row r="187" spans="1:16" x14ac:dyDescent="0.3">
      <c r="A187" t="s">
        <v>181</v>
      </c>
      <c r="B187" s="1" t="s">
        <v>182</v>
      </c>
      <c r="C187" s="1">
        <v>2008</v>
      </c>
      <c r="D187" s="1">
        <v>2008</v>
      </c>
      <c r="E187" s="1">
        <v>2007</v>
      </c>
      <c r="F187" s="1" t="s">
        <v>309</v>
      </c>
      <c r="G187" s="1" t="s">
        <v>310</v>
      </c>
      <c r="H187" s="1" t="s">
        <v>311</v>
      </c>
      <c r="I187" s="1" t="s">
        <v>312</v>
      </c>
      <c r="J187" s="1">
        <v>25000</v>
      </c>
      <c r="K187" s="1" t="s">
        <v>313</v>
      </c>
      <c r="N187" s="1" t="s">
        <v>316</v>
      </c>
      <c r="O187" s="1">
        <v>4.43</v>
      </c>
      <c r="P187" s="1" t="s">
        <v>314</v>
      </c>
    </row>
    <row r="188" spans="1:16" x14ac:dyDescent="0.3">
      <c r="A188" t="s">
        <v>181</v>
      </c>
      <c r="B188" s="1" t="s">
        <v>182</v>
      </c>
      <c r="C188" s="1">
        <v>2008</v>
      </c>
      <c r="D188" s="1">
        <v>2008</v>
      </c>
      <c r="E188" s="1">
        <v>2007</v>
      </c>
      <c r="F188" s="1" t="s">
        <v>309</v>
      </c>
      <c r="G188" s="1" t="s">
        <v>310</v>
      </c>
      <c r="H188" s="1" t="s">
        <v>311</v>
      </c>
      <c r="I188" s="1" t="s">
        <v>312</v>
      </c>
      <c r="J188" s="1">
        <v>225000</v>
      </c>
      <c r="K188" s="1" t="s">
        <v>313</v>
      </c>
      <c r="N188" s="1" t="s">
        <v>316</v>
      </c>
      <c r="O188" s="1">
        <v>3.1</v>
      </c>
      <c r="P188" s="1" t="s">
        <v>314</v>
      </c>
    </row>
    <row r="189" spans="1:16" x14ac:dyDescent="0.3">
      <c r="A189" t="s">
        <v>181</v>
      </c>
      <c r="B189" s="1" t="s">
        <v>182</v>
      </c>
      <c r="C189" s="1">
        <v>2008</v>
      </c>
      <c r="D189" s="1">
        <v>2008</v>
      </c>
      <c r="E189" s="1">
        <v>2007</v>
      </c>
      <c r="F189" s="1" t="s">
        <v>309</v>
      </c>
      <c r="G189" s="1" t="s">
        <v>310</v>
      </c>
      <c r="H189" s="1" t="s">
        <v>311</v>
      </c>
      <c r="I189" s="1" t="s">
        <v>312</v>
      </c>
      <c r="J189" s="1">
        <v>250000</v>
      </c>
      <c r="K189" s="1" t="s">
        <v>313</v>
      </c>
      <c r="N189" s="1" t="s">
        <v>316</v>
      </c>
      <c r="O189" s="1">
        <v>2.1</v>
      </c>
      <c r="P189" s="1" t="s">
        <v>314</v>
      </c>
    </row>
    <row r="190" spans="1:16" x14ac:dyDescent="0.3">
      <c r="A190" t="s">
        <v>181</v>
      </c>
      <c r="B190" s="1" t="s">
        <v>182</v>
      </c>
      <c r="C190" s="1">
        <v>2008</v>
      </c>
      <c r="D190" s="1">
        <v>2008</v>
      </c>
      <c r="E190" s="1">
        <v>2007</v>
      </c>
      <c r="F190" s="1" t="s">
        <v>309</v>
      </c>
      <c r="G190" s="1" t="s">
        <v>310</v>
      </c>
      <c r="H190" s="1" t="s">
        <v>317</v>
      </c>
      <c r="I190" s="1" t="s">
        <v>318</v>
      </c>
      <c r="J190" s="25" t="s">
        <v>322</v>
      </c>
      <c r="K190" s="1" t="s">
        <v>319</v>
      </c>
      <c r="N190" s="1" t="s">
        <v>320</v>
      </c>
      <c r="O190" s="1">
        <v>9.9</v>
      </c>
      <c r="P190" s="1" t="s">
        <v>321</v>
      </c>
    </row>
    <row r="191" spans="1:16" x14ac:dyDescent="0.3">
      <c r="A191" t="s">
        <v>181</v>
      </c>
      <c r="B191" s="1" t="s">
        <v>182</v>
      </c>
      <c r="C191" s="1">
        <v>2008</v>
      </c>
      <c r="D191" s="1">
        <v>2008</v>
      </c>
      <c r="E191" s="1">
        <v>2007</v>
      </c>
      <c r="F191" s="1" t="s">
        <v>309</v>
      </c>
      <c r="G191" s="1" t="s">
        <v>310</v>
      </c>
      <c r="H191" s="1" t="s">
        <v>317</v>
      </c>
      <c r="I191" s="1" t="s">
        <v>318</v>
      </c>
      <c r="J191" s="26" t="s">
        <v>323</v>
      </c>
      <c r="K191" s="1" t="s">
        <v>319</v>
      </c>
      <c r="N191" s="1" t="s">
        <v>320</v>
      </c>
      <c r="O191" s="1">
        <v>11.6</v>
      </c>
      <c r="P191" s="1" t="s">
        <v>321</v>
      </c>
    </row>
    <row r="192" spans="1:16" x14ac:dyDescent="0.3">
      <c r="A192" t="s">
        <v>181</v>
      </c>
      <c r="B192" s="1" t="s">
        <v>182</v>
      </c>
      <c r="C192" s="1">
        <v>2008</v>
      </c>
      <c r="D192" s="1">
        <v>2008</v>
      </c>
      <c r="E192" s="1">
        <v>2007</v>
      </c>
      <c r="F192" s="1" t="s">
        <v>309</v>
      </c>
      <c r="G192" s="1" t="s">
        <v>310</v>
      </c>
      <c r="H192" s="1" t="s">
        <v>317</v>
      </c>
      <c r="I192" s="1" t="s">
        <v>318</v>
      </c>
      <c r="J192" s="26" t="s">
        <v>325</v>
      </c>
      <c r="K192" s="1" t="s">
        <v>319</v>
      </c>
      <c r="N192" s="1" t="s">
        <v>320</v>
      </c>
      <c r="O192" s="1">
        <v>14.9</v>
      </c>
      <c r="P192" s="1" t="s">
        <v>321</v>
      </c>
    </row>
    <row r="193" spans="1:16" x14ac:dyDescent="0.3">
      <c r="A193" t="s">
        <v>181</v>
      </c>
      <c r="B193" s="1" t="s">
        <v>182</v>
      </c>
      <c r="C193" s="1">
        <v>2008</v>
      </c>
      <c r="D193" s="1">
        <v>2008</v>
      </c>
      <c r="E193" s="1">
        <v>2007</v>
      </c>
      <c r="F193" s="1" t="s">
        <v>309</v>
      </c>
      <c r="G193" s="1" t="s">
        <v>310</v>
      </c>
      <c r="H193" s="1" t="s">
        <v>317</v>
      </c>
      <c r="I193" s="1" t="s">
        <v>318</v>
      </c>
      <c r="J193" s="1">
        <v>1</v>
      </c>
      <c r="K193" s="1" t="s">
        <v>319</v>
      </c>
      <c r="N193" s="1" t="s">
        <v>320</v>
      </c>
      <c r="O193" s="1">
        <v>22.3</v>
      </c>
      <c r="P193" s="1" t="s">
        <v>321</v>
      </c>
    </row>
    <row r="194" spans="1:16" x14ac:dyDescent="0.3">
      <c r="A194" t="s">
        <v>181</v>
      </c>
      <c r="B194" s="1" t="s">
        <v>182</v>
      </c>
      <c r="C194" s="1">
        <v>2008</v>
      </c>
      <c r="D194" s="1">
        <v>2008</v>
      </c>
      <c r="E194" s="1">
        <v>2007</v>
      </c>
      <c r="F194" s="1" t="s">
        <v>309</v>
      </c>
      <c r="G194" s="1" t="s">
        <v>310</v>
      </c>
      <c r="H194" s="1" t="s">
        <v>317</v>
      </c>
      <c r="I194" s="1" t="s">
        <v>318</v>
      </c>
      <c r="J194" s="1">
        <v>1.5</v>
      </c>
      <c r="K194" s="1" t="s">
        <v>319</v>
      </c>
      <c r="N194" s="1" t="s">
        <v>320</v>
      </c>
      <c r="O194" s="1">
        <v>50.1</v>
      </c>
      <c r="P194" s="1" t="s">
        <v>321</v>
      </c>
    </row>
    <row r="195" spans="1:16" x14ac:dyDescent="0.3">
      <c r="A195" t="s">
        <v>181</v>
      </c>
      <c r="B195" s="1" t="s">
        <v>182</v>
      </c>
      <c r="C195" s="1">
        <v>2008</v>
      </c>
      <c r="D195" s="1">
        <v>2008</v>
      </c>
      <c r="E195" s="1">
        <v>2007</v>
      </c>
      <c r="F195" s="1" t="s">
        <v>309</v>
      </c>
      <c r="G195" s="1" t="s">
        <v>310</v>
      </c>
      <c r="H195" s="1" t="s">
        <v>317</v>
      </c>
      <c r="I195" s="1" t="s">
        <v>318</v>
      </c>
      <c r="J195" s="1">
        <v>2</v>
      </c>
      <c r="K195" s="1" t="s">
        <v>319</v>
      </c>
      <c r="N195" s="1" t="s">
        <v>320</v>
      </c>
      <c r="O195" s="1">
        <v>85.3</v>
      </c>
      <c r="P195" s="1" t="s">
        <v>321</v>
      </c>
    </row>
    <row r="196" spans="1:16" x14ac:dyDescent="0.3">
      <c r="A196" t="s">
        <v>181</v>
      </c>
      <c r="B196" s="1" t="s">
        <v>182</v>
      </c>
      <c r="C196" s="1">
        <v>2008</v>
      </c>
      <c r="D196" s="1">
        <v>2008</v>
      </c>
      <c r="E196" s="1">
        <v>2007</v>
      </c>
      <c r="F196" s="1" t="s">
        <v>309</v>
      </c>
      <c r="G196" s="1" t="s">
        <v>310</v>
      </c>
      <c r="H196" s="1" t="s">
        <v>317</v>
      </c>
      <c r="I196" s="1" t="s">
        <v>318</v>
      </c>
      <c r="J196" s="1">
        <v>3</v>
      </c>
      <c r="K196" s="1" t="s">
        <v>319</v>
      </c>
      <c r="N196" s="1" t="s">
        <v>320</v>
      </c>
      <c r="O196" s="1">
        <v>181.3</v>
      </c>
      <c r="P196" s="1" t="s">
        <v>321</v>
      </c>
    </row>
    <row r="197" spans="1:16" x14ac:dyDescent="0.3">
      <c r="A197" t="s">
        <v>181</v>
      </c>
      <c r="B197" s="1" t="s">
        <v>182</v>
      </c>
      <c r="C197" s="1">
        <v>2008</v>
      </c>
      <c r="D197" s="1">
        <v>2008</v>
      </c>
      <c r="E197" s="1">
        <v>2007</v>
      </c>
      <c r="F197" s="1" t="s">
        <v>309</v>
      </c>
      <c r="G197" s="1" t="s">
        <v>310</v>
      </c>
      <c r="H197" s="1" t="s">
        <v>317</v>
      </c>
      <c r="I197" s="1" t="s">
        <v>318</v>
      </c>
      <c r="J197" s="1">
        <v>4</v>
      </c>
      <c r="K197" s="1" t="s">
        <v>319</v>
      </c>
      <c r="N197" s="1" t="s">
        <v>320</v>
      </c>
      <c r="O197" s="1">
        <v>298</v>
      </c>
      <c r="P197" s="1" t="s">
        <v>321</v>
      </c>
    </row>
    <row r="198" spans="1:16" x14ac:dyDescent="0.3">
      <c r="A198" t="s">
        <v>181</v>
      </c>
      <c r="B198" s="1" t="s">
        <v>182</v>
      </c>
      <c r="C198" s="1">
        <v>2008</v>
      </c>
      <c r="D198" s="1">
        <v>2008</v>
      </c>
      <c r="E198" s="1">
        <v>2007</v>
      </c>
      <c r="F198" s="1" t="s">
        <v>309</v>
      </c>
      <c r="G198" s="1" t="s">
        <v>310</v>
      </c>
      <c r="H198" s="1" t="s">
        <v>317</v>
      </c>
      <c r="I198" s="1" t="s">
        <v>318</v>
      </c>
      <c r="J198" s="1">
        <v>6</v>
      </c>
      <c r="K198" s="1" t="s">
        <v>319</v>
      </c>
      <c r="N198" s="1" t="s">
        <v>320</v>
      </c>
      <c r="O198" s="1">
        <v>540</v>
      </c>
      <c r="P198" s="1" t="s">
        <v>321</v>
      </c>
    </row>
    <row r="199" spans="1:16" x14ac:dyDescent="0.3">
      <c r="A199" t="s">
        <v>181</v>
      </c>
      <c r="B199" s="1" t="s">
        <v>182</v>
      </c>
      <c r="C199" s="1">
        <v>2008</v>
      </c>
      <c r="D199" s="1">
        <v>2008</v>
      </c>
      <c r="E199" s="1">
        <v>2007</v>
      </c>
      <c r="F199" s="1" t="s">
        <v>309</v>
      </c>
      <c r="G199" s="1" t="s">
        <v>310</v>
      </c>
      <c r="H199" s="1" t="s">
        <v>317</v>
      </c>
      <c r="I199" s="1" t="s">
        <v>318</v>
      </c>
      <c r="J199" s="1">
        <v>8</v>
      </c>
      <c r="K199" s="1" t="s">
        <v>319</v>
      </c>
      <c r="N199" s="1" t="s">
        <v>320</v>
      </c>
      <c r="O199" s="1">
        <v>1293</v>
      </c>
      <c r="P199" s="1" t="s">
        <v>321</v>
      </c>
    </row>
    <row r="200" spans="1:16" x14ac:dyDescent="0.3">
      <c r="A200" t="s">
        <v>181</v>
      </c>
      <c r="B200" s="1" t="s">
        <v>182</v>
      </c>
      <c r="C200" s="1">
        <v>2008</v>
      </c>
      <c r="D200" s="1">
        <v>2008</v>
      </c>
      <c r="E200" s="1">
        <v>2007</v>
      </c>
      <c r="F200" s="1" t="s">
        <v>309</v>
      </c>
      <c r="G200" s="1" t="s">
        <v>310</v>
      </c>
      <c r="H200" s="1" t="s">
        <v>317</v>
      </c>
      <c r="I200" s="1" t="s">
        <v>318</v>
      </c>
      <c r="J200" s="1">
        <v>10</v>
      </c>
      <c r="K200" s="1" t="s">
        <v>319</v>
      </c>
      <c r="N200" s="1" t="s">
        <v>320</v>
      </c>
      <c r="O200" s="1">
        <v>1951</v>
      </c>
      <c r="P200" s="1" t="s">
        <v>321</v>
      </c>
    </row>
    <row r="201" spans="1:16" x14ac:dyDescent="0.3">
      <c r="A201" t="s">
        <v>181</v>
      </c>
      <c r="B201" s="1" t="s">
        <v>182</v>
      </c>
      <c r="C201" s="1">
        <v>2008</v>
      </c>
      <c r="D201" s="1">
        <v>2008</v>
      </c>
      <c r="E201" s="1">
        <v>2007</v>
      </c>
      <c r="F201" s="1" t="s">
        <v>309</v>
      </c>
      <c r="G201" s="1" t="s">
        <v>310</v>
      </c>
      <c r="H201" s="1" t="s">
        <v>317</v>
      </c>
      <c r="I201" s="1" t="s">
        <v>318</v>
      </c>
      <c r="J201" s="1">
        <v>12</v>
      </c>
      <c r="K201" s="1" t="s">
        <v>319</v>
      </c>
      <c r="N201" s="1" t="s">
        <v>320</v>
      </c>
      <c r="O201" s="1">
        <v>2192</v>
      </c>
      <c r="P201" s="1" t="s">
        <v>321</v>
      </c>
    </row>
    <row r="202" spans="1:16" x14ac:dyDescent="0.3">
      <c r="A202" t="s">
        <v>181</v>
      </c>
      <c r="B202" s="1" t="s">
        <v>182</v>
      </c>
      <c r="C202" s="1">
        <v>2008</v>
      </c>
      <c r="D202" s="1">
        <v>2008</v>
      </c>
      <c r="E202" s="1">
        <v>2007</v>
      </c>
      <c r="F202" s="1" t="s">
        <v>309</v>
      </c>
      <c r="G202" s="1" t="s">
        <v>310</v>
      </c>
      <c r="H202" s="1" t="s">
        <v>311</v>
      </c>
      <c r="I202" s="1" t="s">
        <v>312</v>
      </c>
      <c r="J202" s="1" t="s">
        <v>326</v>
      </c>
      <c r="N202" s="1" t="s">
        <v>315</v>
      </c>
      <c r="O202" s="1">
        <v>2.34</v>
      </c>
      <c r="P202" s="1" t="s">
        <v>314</v>
      </c>
    </row>
    <row r="203" spans="1:16" x14ac:dyDescent="0.3">
      <c r="A203" t="s">
        <v>181</v>
      </c>
      <c r="B203" s="1" t="s">
        <v>182</v>
      </c>
      <c r="C203" s="1">
        <v>2008</v>
      </c>
      <c r="D203" s="1">
        <v>2008</v>
      </c>
      <c r="E203" s="1">
        <v>2007</v>
      </c>
      <c r="F203" s="1" t="s">
        <v>309</v>
      </c>
      <c r="G203" s="1" t="s">
        <v>310</v>
      </c>
      <c r="H203" s="1" t="s">
        <v>311</v>
      </c>
      <c r="I203" s="1" t="s">
        <v>312</v>
      </c>
      <c r="J203" s="1" t="s">
        <v>326</v>
      </c>
      <c r="N203" s="1" t="s">
        <v>316</v>
      </c>
      <c r="O203" s="1">
        <v>2.4</v>
      </c>
      <c r="P203" s="1" t="s">
        <v>314</v>
      </c>
    </row>
    <row r="204" spans="1:16" x14ac:dyDescent="0.3">
      <c r="A204" t="s">
        <v>181</v>
      </c>
      <c r="B204" s="1" t="s">
        <v>182</v>
      </c>
      <c r="C204" s="1">
        <v>2008</v>
      </c>
      <c r="D204" s="1">
        <v>2008</v>
      </c>
      <c r="E204" s="1">
        <v>2007</v>
      </c>
      <c r="F204" s="1" t="s">
        <v>309</v>
      </c>
      <c r="G204" s="1" t="s">
        <v>310</v>
      </c>
      <c r="H204" s="1" t="s">
        <v>311</v>
      </c>
      <c r="I204" s="1" t="s">
        <v>312</v>
      </c>
      <c r="J204" s="1" t="s">
        <v>327</v>
      </c>
      <c r="N204" s="1" t="s">
        <v>315</v>
      </c>
      <c r="O204" s="1">
        <v>2.48</v>
      </c>
      <c r="P204" s="1" t="s">
        <v>314</v>
      </c>
    </row>
    <row r="205" spans="1:16" x14ac:dyDescent="0.3">
      <c r="A205" t="s">
        <v>181</v>
      </c>
      <c r="B205" s="1" t="s">
        <v>182</v>
      </c>
      <c r="C205" s="1">
        <v>2008</v>
      </c>
      <c r="D205" s="1">
        <v>2008</v>
      </c>
      <c r="E205" s="1">
        <v>2007</v>
      </c>
      <c r="F205" s="1" t="s">
        <v>309</v>
      </c>
      <c r="G205" s="1" t="s">
        <v>310</v>
      </c>
      <c r="H205" s="1" t="s">
        <v>311</v>
      </c>
      <c r="I205" s="1" t="s">
        <v>312</v>
      </c>
      <c r="J205" s="1" t="s">
        <v>327</v>
      </c>
      <c r="N205" s="1" t="s">
        <v>316</v>
      </c>
      <c r="O205" s="1">
        <v>2.54</v>
      </c>
      <c r="P205" s="1" t="s">
        <v>314</v>
      </c>
    </row>
    <row r="206" spans="1:16" x14ac:dyDescent="0.3">
      <c r="A206" t="s">
        <v>181</v>
      </c>
      <c r="B206" s="1" t="s">
        <v>182</v>
      </c>
      <c r="C206" s="1">
        <v>2008</v>
      </c>
      <c r="D206" s="1">
        <v>2008</v>
      </c>
      <c r="E206" s="1">
        <v>2007</v>
      </c>
      <c r="F206" s="1" t="s">
        <v>309</v>
      </c>
      <c r="G206" s="1" t="s">
        <v>432</v>
      </c>
      <c r="H206" s="1" t="s">
        <v>317</v>
      </c>
      <c r="I206" s="1" t="s">
        <v>328</v>
      </c>
      <c r="N206" s="1" t="s">
        <v>315</v>
      </c>
      <c r="O206" s="1">
        <v>32.299999999999997</v>
      </c>
      <c r="P206" s="1" t="s">
        <v>329</v>
      </c>
    </row>
    <row r="207" spans="1:16" x14ac:dyDescent="0.3">
      <c r="A207" t="s">
        <v>181</v>
      </c>
      <c r="B207" s="1" t="s">
        <v>182</v>
      </c>
      <c r="C207" s="1">
        <v>2008</v>
      </c>
      <c r="D207" s="1">
        <v>2008</v>
      </c>
      <c r="E207" s="1">
        <v>2007</v>
      </c>
      <c r="F207" s="1" t="s">
        <v>309</v>
      </c>
      <c r="G207" s="1" t="s">
        <v>432</v>
      </c>
      <c r="H207" s="1" t="s">
        <v>317</v>
      </c>
      <c r="I207" s="1" t="s">
        <v>328</v>
      </c>
      <c r="N207" s="1" t="s">
        <v>316</v>
      </c>
      <c r="O207" s="1">
        <v>36.299999999999997</v>
      </c>
      <c r="P207" s="1" t="s">
        <v>329</v>
      </c>
    </row>
    <row r="208" spans="1:16" x14ac:dyDescent="0.3">
      <c r="A208" t="s">
        <v>181</v>
      </c>
      <c r="B208" s="1" t="s">
        <v>182</v>
      </c>
      <c r="C208" s="1">
        <v>2008</v>
      </c>
      <c r="D208" s="1">
        <v>2008</v>
      </c>
      <c r="E208" s="1">
        <v>2007</v>
      </c>
      <c r="F208" s="1" t="s">
        <v>309</v>
      </c>
      <c r="G208" s="1" t="s">
        <v>310</v>
      </c>
      <c r="H208" s="1" t="s">
        <v>394</v>
      </c>
      <c r="I208" s="1" t="s">
        <v>318</v>
      </c>
      <c r="J208" s="25" t="s">
        <v>322</v>
      </c>
      <c r="K208" s="1" t="s">
        <v>319</v>
      </c>
      <c r="N208" s="1" t="s">
        <v>315</v>
      </c>
      <c r="O208" s="1">
        <v>7.7</v>
      </c>
      <c r="P208" s="1" t="s">
        <v>321</v>
      </c>
    </row>
    <row r="209" spans="1:16" x14ac:dyDescent="0.3">
      <c r="A209" t="s">
        <v>181</v>
      </c>
      <c r="B209" s="1" t="s">
        <v>182</v>
      </c>
      <c r="C209" s="1">
        <v>2008</v>
      </c>
      <c r="D209" s="1">
        <v>2008</v>
      </c>
      <c r="E209" s="1">
        <v>2007</v>
      </c>
      <c r="F209" s="1" t="s">
        <v>309</v>
      </c>
      <c r="G209" s="1" t="s">
        <v>310</v>
      </c>
      <c r="H209" s="1" t="s">
        <v>394</v>
      </c>
      <c r="I209" s="1" t="s">
        <v>318</v>
      </c>
      <c r="J209" s="26" t="s">
        <v>325</v>
      </c>
      <c r="K209" s="1" t="s">
        <v>319</v>
      </c>
      <c r="N209" s="1" t="s">
        <v>315</v>
      </c>
      <c r="O209" s="1">
        <v>11.6</v>
      </c>
      <c r="P209" s="1" t="s">
        <v>321</v>
      </c>
    </row>
    <row r="210" spans="1:16" x14ac:dyDescent="0.3">
      <c r="A210" t="s">
        <v>181</v>
      </c>
      <c r="B210" s="1" t="s">
        <v>182</v>
      </c>
      <c r="C210" s="1">
        <v>2008</v>
      </c>
      <c r="D210" s="1">
        <v>2008</v>
      </c>
      <c r="E210" s="1">
        <v>2007</v>
      </c>
      <c r="F210" s="1" t="s">
        <v>309</v>
      </c>
      <c r="G210" s="1" t="s">
        <v>310</v>
      </c>
      <c r="H210" s="1" t="s">
        <v>394</v>
      </c>
      <c r="I210" s="1" t="s">
        <v>318</v>
      </c>
      <c r="J210" s="1">
        <v>1</v>
      </c>
      <c r="K210" s="1" t="s">
        <v>319</v>
      </c>
      <c r="N210" s="1" t="s">
        <v>315</v>
      </c>
      <c r="O210" s="1">
        <v>18</v>
      </c>
      <c r="P210" s="1" t="s">
        <v>321</v>
      </c>
    </row>
    <row r="211" spans="1:16" x14ac:dyDescent="0.3">
      <c r="A211" t="s">
        <v>181</v>
      </c>
      <c r="B211" s="1" t="s">
        <v>182</v>
      </c>
      <c r="C211" s="1">
        <v>2008</v>
      </c>
      <c r="D211" s="1">
        <v>2008</v>
      </c>
      <c r="E211" s="1">
        <v>2007</v>
      </c>
      <c r="F211" s="1" t="s">
        <v>309</v>
      </c>
      <c r="G211" s="1" t="s">
        <v>310</v>
      </c>
      <c r="H211" s="1" t="s">
        <v>394</v>
      </c>
      <c r="I211" s="1" t="s">
        <v>318</v>
      </c>
      <c r="J211" s="1">
        <v>1.5</v>
      </c>
      <c r="K211" s="1" t="s">
        <v>319</v>
      </c>
      <c r="N211" s="1" t="s">
        <v>315</v>
      </c>
      <c r="O211" s="1">
        <v>39.799999999999997</v>
      </c>
      <c r="P211" s="1" t="s">
        <v>321</v>
      </c>
    </row>
    <row r="212" spans="1:16" x14ac:dyDescent="0.3">
      <c r="A212" t="s">
        <v>181</v>
      </c>
      <c r="B212" s="1" t="s">
        <v>182</v>
      </c>
      <c r="C212" s="1">
        <v>2008</v>
      </c>
      <c r="D212" s="1">
        <v>2008</v>
      </c>
      <c r="E212" s="1">
        <v>2007</v>
      </c>
      <c r="F212" s="1" t="s">
        <v>309</v>
      </c>
      <c r="G212" s="1" t="s">
        <v>310</v>
      </c>
      <c r="H212" s="1" t="s">
        <v>394</v>
      </c>
      <c r="I212" s="1" t="s">
        <v>318</v>
      </c>
      <c r="J212" s="1">
        <v>2</v>
      </c>
      <c r="K212" s="1" t="s">
        <v>319</v>
      </c>
      <c r="N212" s="1" t="s">
        <v>315</v>
      </c>
      <c r="O212" s="1">
        <v>64.099999999999994</v>
      </c>
      <c r="P212" s="1" t="s">
        <v>321</v>
      </c>
    </row>
    <row r="213" spans="1:16" x14ac:dyDescent="0.3">
      <c r="A213" t="s">
        <v>181</v>
      </c>
      <c r="B213" s="1" t="s">
        <v>182</v>
      </c>
      <c r="C213" s="1">
        <v>2008</v>
      </c>
      <c r="D213" s="1">
        <v>2008</v>
      </c>
      <c r="E213" s="1">
        <v>2007</v>
      </c>
      <c r="F213" s="1" t="s">
        <v>309</v>
      </c>
      <c r="G213" s="1" t="s">
        <v>310</v>
      </c>
      <c r="H213" s="1" t="s">
        <v>394</v>
      </c>
      <c r="I213" s="1" t="s">
        <v>318</v>
      </c>
      <c r="J213" s="1">
        <v>3</v>
      </c>
      <c r="K213" s="1" t="s">
        <v>319</v>
      </c>
      <c r="N213" s="1" t="s">
        <v>315</v>
      </c>
      <c r="O213" s="1">
        <v>109.5</v>
      </c>
      <c r="P213" s="1" t="s">
        <v>321</v>
      </c>
    </row>
    <row r="214" spans="1:16" x14ac:dyDescent="0.3">
      <c r="A214" t="s">
        <v>181</v>
      </c>
      <c r="B214" s="1" t="s">
        <v>182</v>
      </c>
      <c r="C214" s="1">
        <v>2008</v>
      </c>
      <c r="D214" s="1">
        <v>2008</v>
      </c>
      <c r="E214" s="1">
        <v>2007</v>
      </c>
      <c r="F214" s="1" t="s">
        <v>309</v>
      </c>
      <c r="G214" s="1" t="s">
        <v>310</v>
      </c>
      <c r="H214" s="1" t="s">
        <v>394</v>
      </c>
      <c r="I214" s="1" t="s">
        <v>318</v>
      </c>
      <c r="J214" s="1">
        <v>4</v>
      </c>
      <c r="K214" s="1" t="s">
        <v>319</v>
      </c>
      <c r="N214" s="1" t="s">
        <v>315</v>
      </c>
      <c r="O214" s="1">
        <v>196.3</v>
      </c>
      <c r="P214" s="1" t="s">
        <v>321</v>
      </c>
    </row>
    <row r="215" spans="1:16" x14ac:dyDescent="0.3">
      <c r="A215" t="s">
        <v>181</v>
      </c>
      <c r="B215" s="1" t="s">
        <v>182</v>
      </c>
      <c r="C215" s="1">
        <v>2008</v>
      </c>
      <c r="D215" s="1">
        <v>2008</v>
      </c>
      <c r="E215" s="1">
        <v>2007</v>
      </c>
      <c r="F215" s="1" t="s">
        <v>309</v>
      </c>
      <c r="G215" s="1" t="s">
        <v>310</v>
      </c>
      <c r="H215" s="1" t="s">
        <v>394</v>
      </c>
      <c r="I215" s="1" t="s">
        <v>318</v>
      </c>
      <c r="J215" s="1">
        <v>6</v>
      </c>
      <c r="K215" s="1" t="s">
        <v>319</v>
      </c>
      <c r="N215" s="1" t="s">
        <v>315</v>
      </c>
      <c r="O215" s="1">
        <v>392.6</v>
      </c>
      <c r="P215" s="1" t="s">
        <v>321</v>
      </c>
    </row>
    <row r="216" spans="1:16" x14ac:dyDescent="0.3">
      <c r="A216" t="s">
        <v>181</v>
      </c>
      <c r="B216" s="1" t="s">
        <v>182</v>
      </c>
      <c r="C216" s="1">
        <v>2008</v>
      </c>
      <c r="D216" s="1">
        <v>2008</v>
      </c>
      <c r="E216" s="1">
        <v>2007</v>
      </c>
      <c r="F216" s="1" t="s">
        <v>309</v>
      </c>
      <c r="G216" s="1" t="s">
        <v>310</v>
      </c>
      <c r="H216" s="1" t="s">
        <v>394</v>
      </c>
      <c r="I216" s="1" t="s">
        <v>318</v>
      </c>
      <c r="J216" s="1">
        <v>8</v>
      </c>
      <c r="K216" s="1" t="s">
        <v>319</v>
      </c>
      <c r="N216" s="1" t="s">
        <v>315</v>
      </c>
      <c r="O216" s="1">
        <v>710.9</v>
      </c>
      <c r="P216" s="1" t="s">
        <v>321</v>
      </c>
    </row>
    <row r="217" spans="1:16" x14ac:dyDescent="0.3">
      <c r="A217" t="s">
        <v>181</v>
      </c>
      <c r="B217" s="1" t="s">
        <v>182</v>
      </c>
      <c r="C217" s="1">
        <v>2008</v>
      </c>
      <c r="D217" s="1">
        <v>2008</v>
      </c>
      <c r="E217" s="1">
        <v>2007</v>
      </c>
      <c r="F217" s="1" t="s">
        <v>309</v>
      </c>
      <c r="G217" s="1" t="s">
        <v>310</v>
      </c>
      <c r="H217" s="1" t="s">
        <v>394</v>
      </c>
      <c r="I217" s="1" t="s">
        <v>318</v>
      </c>
      <c r="J217" s="1">
        <v>10</v>
      </c>
      <c r="K217" s="1" t="s">
        <v>319</v>
      </c>
      <c r="N217" s="1" t="s">
        <v>315</v>
      </c>
      <c r="O217" s="1">
        <v>1175.2</v>
      </c>
      <c r="P217" s="1" t="s">
        <v>321</v>
      </c>
    </row>
    <row r="218" spans="1:16" x14ac:dyDescent="0.3">
      <c r="A218" t="s">
        <v>181</v>
      </c>
      <c r="B218" s="1" t="s">
        <v>182</v>
      </c>
      <c r="C218" s="1">
        <v>2008</v>
      </c>
      <c r="D218" s="1">
        <v>2008</v>
      </c>
      <c r="E218" s="1">
        <v>2007</v>
      </c>
      <c r="F218" s="1" t="s">
        <v>309</v>
      </c>
      <c r="G218" s="1" t="s">
        <v>310</v>
      </c>
      <c r="H218" s="1" t="s">
        <v>394</v>
      </c>
      <c r="I218" s="1" t="s">
        <v>318</v>
      </c>
      <c r="J218" s="1">
        <v>12</v>
      </c>
      <c r="K218" s="1" t="s">
        <v>319</v>
      </c>
      <c r="N218" s="1" t="s">
        <v>315</v>
      </c>
      <c r="O218" s="1">
        <v>1692.9</v>
      </c>
      <c r="P218" s="1" t="s">
        <v>321</v>
      </c>
    </row>
    <row r="219" spans="1:16" x14ac:dyDescent="0.3">
      <c r="A219" t="s">
        <v>181</v>
      </c>
      <c r="B219" s="1" t="s">
        <v>182</v>
      </c>
      <c r="C219" s="1">
        <v>2008</v>
      </c>
      <c r="D219" s="1">
        <v>2008</v>
      </c>
      <c r="E219" s="1">
        <v>2007</v>
      </c>
      <c r="F219" s="1" t="s">
        <v>309</v>
      </c>
      <c r="G219" s="1" t="s">
        <v>310</v>
      </c>
      <c r="H219" s="1" t="s">
        <v>394</v>
      </c>
      <c r="I219" s="1" t="s">
        <v>318</v>
      </c>
      <c r="J219" s="25" t="s">
        <v>322</v>
      </c>
      <c r="K219" s="1" t="s">
        <v>319</v>
      </c>
      <c r="N219" s="1" t="s">
        <v>316</v>
      </c>
      <c r="O219" s="1">
        <v>8.6</v>
      </c>
      <c r="P219" s="1" t="s">
        <v>321</v>
      </c>
    </row>
    <row r="220" spans="1:16" x14ac:dyDescent="0.3">
      <c r="A220" t="s">
        <v>181</v>
      </c>
      <c r="B220" s="1" t="s">
        <v>182</v>
      </c>
      <c r="C220" s="1">
        <v>2008</v>
      </c>
      <c r="D220" s="1">
        <v>2008</v>
      </c>
      <c r="E220" s="1">
        <v>2007</v>
      </c>
      <c r="F220" s="1" t="s">
        <v>309</v>
      </c>
      <c r="G220" s="1" t="s">
        <v>310</v>
      </c>
      <c r="H220" s="1" t="s">
        <v>394</v>
      </c>
      <c r="I220" s="1" t="s">
        <v>318</v>
      </c>
      <c r="J220" s="26" t="s">
        <v>325</v>
      </c>
      <c r="K220" s="1" t="s">
        <v>319</v>
      </c>
      <c r="N220" s="1" t="s">
        <v>316</v>
      </c>
      <c r="O220" s="1">
        <v>12.8</v>
      </c>
      <c r="P220" s="1" t="s">
        <v>321</v>
      </c>
    </row>
    <row r="221" spans="1:16" x14ac:dyDescent="0.3">
      <c r="A221" t="s">
        <v>181</v>
      </c>
      <c r="B221" s="1" t="s">
        <v>182</v>
      </c>
      <c r="C221" s="1">
        <v>2008</v>
      </c>
      <c r="D221" s="1">
        <v>2008</v>
      </c>
      <c r="E221" s="1">
        <v>2007</v>
      </c>
      <c r="F221" s="1" t="s">
        <v>309</v>
      </c>
      <c r="G221" s="1" t="s">
        <v>310</v>
      </c>
      <c r="H221" s="1" t="s">
        <v>394</v>
      </c>
      <c r="I221" s="1" t="s">
        <v>318</v>
      </c>
      <c r="J221" s="1">
        <v>1</v>
      </c>
      <c r="K221" s="1" t="s">
        <v>319</v>
      </c>
      <c r="N221" s="1" t="s">
        <v>316</v>
      </c>
      <c r="O221" s="1">
        <v>19.3</v>
      </c>
      <c r="P221" s="1" t="s">
        <v>321</v>
      </c>
    </row>
    <row r="222" spans="1:16" x14ac:dyDescent="0.3">
      <c r="A222" t="s">
        <v>181</v>
      </c>
      <c r="B222" s="1" t="s">
        <v>182</v>
      </c>
      <c r="C222" s="1">
        <v>2008</v>
      </c>
      <c r="D222" s="1">
        <v>2008</v>
      </c>
      <c r="E222" s="1">
        <v>2007</v>
      </c>
      <c r="F222" s="1" t="s">
        <v>309</v>
      </c>
      <c r="G222" s="1" t="s">
        <v>310</v>
      </c>
      <c r="H222" s="1" t="s">
        <v>394</v>
      </c>
      <c r="I222" s="1" t="s">
        <v>318</v>
      </c>
      <c r="J222" s="1">
        <v>1.5</v>
      </c>
      <c r="K222" s="1" t="s">
        <v>319</v>
      </c>
      <c r="N222" s="1" t="s">
        <v>316</v>
      </c>
      <c r="O222" s="1">
        <v>42.8</v>
      </c>
      <c r="P222" s="1" t="s">
        <v>321</v>
      </c>
    </row>
    <row r="223" spans="1:16" x14ac:dyDescent="0.3">
      <c r="A223" t="s">
        <v>181</v>
      </c>
      <c r="B223" s="1" t="s">
        <v>182</v>
      </c>
      <c r="C223" s="1">
        <v>2008</v>
      </c>
      <c r="D223" s="1">
        <v>2008</v>
      </c>
      <c r="E223" s="1">
        <v>2007</v>
      </c>
      <c r="F223" s="1" t="s">
        <v>309</v>
      </c>
      <c r="G223" s="1" t="s">
        <v>310</v>
      </c>
      <c r="H223" s="1" t="s">
        <v>394</v>
      </c>
      <c r="I223" s="1" t="s">
        <v>318</v>
      </c>
      <c r="J223" s="1">
        <v>2</v>
      </c>
      <c r="K223" s="1" t="s">
        <v>319</v>
      </c>
      <c r="N223" s="1" t="s">
        <v>316</v>
      </c>
      <c r="O223" s="1">
        <v>69.3</v>
      </c>
      <c r="P223" s="1" t="s">
        <v>321</v>
      </c>
    </row>
    <row r="224" spans="1:16" x14ac:dyDescent="0.3">
      <c r="A224" t="s">
        <v>181</v>
      </c>
      <c r="B224" s="1" t="s">
        <v>182</v>
      </c>
      <c r="C224" s="1">
        <v>2008</v>
      </c>
      <c r="D224" s="1">
        <v>2008</v>
      </c>
      <c r="E224" s="1">
        <v>2007</v>
      </c>
      <c r="F224" s="1" t="s">
        <v>309</v>
      </c>
      <c r="G224" s="1" t="s">
        <v>310</v>
      </c>
      <c r="H224" s="1" t="s">
        <v>394</v>
      </c>
      <c r="I224" s="1" t="s">
        <v>318</v>
      </c>
      <c r="J224" s="1">
        <v>3</v>
      </c>
      <c r="K224" s="1" t="s">
        <v>319</v>
      </c>
      <c r="N224" s="1" t="s">
        <v>316</v>
      </c>
      <c r="O224" s="1">
        <v>118.4</v>
      </c>
      <c r="P224" s="1" t="s">
        <v>321</v>
      </c>
    </row>
    <row r="225" spans="1:16" x14ac:dyDescent="0.3">
      <c r="A225" t="s">
        <v>181</v>
      </c>
      <c r="B225" s="1" t="s">
        <v>182</v>
      </c>
      <c r="C225" s="1">
        <v>2008</v>
      </c>
      <c r="D225" s="1">
        <v>2008</v>
      </c>
      <c r="E225" s="1">
        <v>2007</v>
      </c>
      <c r="F225" s="1" t="s">
        <v>309</v>
      </c>
      <c r="G225" s="1" t="s">
        <v>310</v>
      </c>
      <c r="H225" s="1" t="s">
        <v>394</v>
      </c>
      <c r="I225" s="1" t="s">
        <v>318</v>
      </c>
      <c r="J225" s="1">
        <v>4</v>
      </c>
      <c r="K225" s="1" t="s">
        <v>319</v>
      </c>
      <c r="N225" s="1" t="s">
        <v>316</v>
      </c>
      <c r="O225" s="1">
        <v>210.6</v>
      </c>
      <c r="P225" s="1" t="s">
        <v>321</v>
      </c>
    </row>
    <row r="226" spans="1:16" x14ac:dyDescent="0.3">
      <c r="A226" t="s">
        <v>181</v>
      </c>
      <c r="B226" s="1" t="s">
        <v>182</v>
      </c>
      <c r="C226" s="1">
        <v>2008</v>
      </c>
      <c r="D226" s="1">
        <v>2008</v>
      </c>
      <c r="E226" s="1">
        <v>2007</v>
      </c>
      <c r="F226" s="1" t="s">
        <v>309</v>
      </c>
      <c r="G226" s="1" t="s">
        <v>310</v>
      </c>
      <c r="H226" s="1" t="s">
        <v>394</v>
      </c>
      <c r="I226" s="1" t="s">
        <v>318</v>
      </c>
      <c r="J226" s="1">
        <v>6</v>
      </c>
      <c r="K226" s="1" t="s">
        <v>319</v>
      </c>
      <c r="N226" s="1" t="s">
        <v>316</v>
      </c>
      <c r="O226" s="1">
        <v>421.3</v>
      </c>
      <c r="P226" s="1" t="s">
        <v>321</v>
      </c>
    </row>
    <row r="227" spans="1:16" x14ac:dyDescent="0.3">
      <c r="A227" t="s">
        <v>181</v>
      </c>
      <c r="B227" s="1" t="s">
        <v>182</v>
      </c>
      <c r="C227" s="1">
        <v>2008</v>
      </c>
      <c r="D227" s="1">
        <v>2008</v>
      </c>
      <c r="E227" s="1">
        <v>2007</v>
      </c>
      <c r="F227" s="1" t="s">
        <v>309</v>
      </c>
      <c r="G227" s="1" t="s">
        <v>310</v>
      </c>
      <c r="H227" s="1" t="s">
        <v>394</v>
      </c>
      <c r="I227" s="1" t="s">
        <v>318</v>
      </c>
      <c r="J227" s="1">
        <v>8</v>
      </c>
      <c r="K227" s="1" t="s">
        <v>319</v>
      </c>
      <c r="N227" s="1" t="s">
        <v>316</v>
      </c>
      <c r="O227" s="1">
        <v>763.4</v>
      </c>
      <c r="P227" s="1" t="s">
        <v>321</v>
      </c>
    </row>
    <row r="228" spans="1:16" x14ac:dyDescent="0.3">
      <c r="A228" t="s">
        <v>181</v>
      </c>
      <c r="B228" s="1" t="s">
        <v>182</v>
      </c>
      <c r="C228" s="1">
        <v>2008</v>
      </c>
      <c r="D228" s="1">
        <v>2008</v>
      </c>
      <c r="E228" s="1">
        <v>2007</v>
      </c>
      <c r="F228" s="1" t="s">
        <v>309</v>
      </c>
      <c r="G228" s="1" t="s">
        <v>310</v>
      </c>
      <c r="H228" s="1" t="s">
        <v>394</v>
      </c>
      <c r="I228" s="1" t="s">
        <v>318</v>
      </c>
      <c r="J228" s="1">
        <v>10</v>
      </c>
      <c r="K228" s="1" t="s">
        <v>319</v>
      </c>
      <c r="N228" s="1" t="s">
        <v>316</v>
      </c>
      <c r="O228" s="1">
        <v>1263.7</v>
      </c>
      <c r="P228" s="1" t="s">
        <v>321</v>
      </c>
    </row>
    <row r="229" spans="1:16" x14ac:dyDescent="0.3">
      <c r="A229" t="s">
        <v>181</v>
      </c>
      <c r="B229" s="1" t="s">
        <v>182</v>
      </c>
      <c r="C229" s="1">
        <v>2008</v>
      </c>
      <c r="D229" s="1">
        <v>2008</v>
      </c>
      <c r="E229" s="1">
        <v>2007</v>
      </c>
      <c r="F229" s="1" t="s">
        <v>309</v>
      </c>
      <c r="G229" s="1" t="s">
        <v>310</v>
      </c>
      <c r="H229" s="1" t="s">
        <v>394</v>
      </c>
      <c r="I229" s="1" t="s">
        <v>318</v>
      </c>
      <c r="J229" s="1">
        <v>12</v>
      </c>
      <c r="K229" s="1" t="s">
        <v>319</v>
      </c>
      <c r="N229" s="1" t="s">
        <v>316</v>
      </c>
      <c r="O229" s="1">
        <v>1817.6</v>
      </c>
      <c r="P229" s="1" t="s">
        <v>321</v>
      </c>
    </row>
    <row r="230" spans="1:16" x14ac:dyDescent="0.3">
      <c r="A230" t="s">
        <v>181</v>
      </c>
      <c r="B230" s="1" t="s">
        <v>182</v>
      </c>
      <c r="C230" s="1">
        <v>2007</v>
      </c>
      <c r="D230" s="1">
        <v>2007</v>
      </c>
      <c r="E230" s="1">
        <v>2006</v>
      </c>
      <c r="F230" s="1" t="s">
        <v>309</v>
      </c>
      <c r="G230" s="1" t="s">
        <v>310</v>
      </c>
      <c r="H230" s="1" t="s">
        <v>311</v>
      </c>
      <c r="I230" s="1" t="s">
        <v>312</v>
      </c>
      <c r="J230" s="1">
        <v>25000</v>
      </c>
      <c r="K230" s="1" t="s">
        <v>313</v>
      </c>
      <c r="N230" s="1" t="s">
        <v>315</v>
      </c>
      <c r="O230" s="1">
        <v>3.42</v>
      </c>
      <c r="P230" s="1" t="s">
        <v>314</v>
      </c>
    </row>
    <row r="231" spans="1:16" x14ac:dyDescent="0.3">
      <c r="A231" t="s">
        <v>181</v>
      </c>
      <c r="B231" s="1" t="s">
        <v>182</v>
      </c>
      <c r="C231" s="1">
        <v>2007</v>
      </c>
      <c r="D231" s="1">
        <v>2007</v>
      </c>
      <c r="E231" s="1">
        <v>2006</v>
      </c>
      <c r="F231" s="1" t="s">
        <v>309</v>
      </c>
      <c r="G231" s="1" t="s">
        <v>310</v>
      </c>
      <c r="H231" s="1" t="s">
        <v>311</v>
      </c>
      <c r="I231" s="1" t="s">
        <v>312</v>
      </c>
      <c r="J231" s="1">
        <v>225000</v>
      </c>
      <c r="K231" s="1" t="s">
        <v>313</v>
      </c>
      <c r="N231" s="1" t="s">
        <v>315</v>
      </c>
      <c r="O231" s="1">
        <v>2.2000000000000002</v>
      </c>
      <c r="P231" s="1" t="s">
        <v>314</v>
      </c>
    </row>
    <row r="232" spans="1:16" x14ac:dyDescent="0.3">
      <c r="A232" t="s">
        <v>181</v>
      </c>
      <c r="B232" s="1" t="s">
        <v>182</v>
      </c>
      <c r="C232" s="1">
        <v>2007</v>
      </c>
      <c r="D232" s="1">
        <v>2007</v>
      </c>
      <c r="E232" s="1">
        <v>2006</v>
      </c>
      <c r="F232" s="1" t="s">
        <v>309</v>
      </c>
      <c r="G232" s="1" t="s">
        <v>310</v>
      </c>
      <c r="H232" s="1" t="s">
        <v>311</v>
      </c>
      <c r="I232" s="1" t="s">
        <v>312</v>
      </c>
      <c r="J232" s="1">
        <v>250000</v>
      </c>
      <c r="K232" s="1" t="s">
        <v>313</v>
      </c>
      <c r="N232" s="1" t="s">
        <v>315</v>
      </c>
      <c r="O232" s="1">
        <v>1.72</v>
      </c>
      <c r="P232" s="1" t="s">
        <v>314</v>
      </c>
    </row>
    <row r="233" spans="1:16" x14ac:dyDescent="0.3">
      <c r="A233" t="s">
        <v>181</v>
      </c>
      <c r="B233" s="1" t="s">
        <v>182</v>
      </c>
      <c r="C233" s="1">
        <v>2007</v>
      </c>
      <c r="D233" s="1">
        <v>2007</v>
      </c>
      <c r="E233" s="1">
        <v>2006</v>
      </c>
      <c r="F233" s="1" t="s">
        <v>309</v>
      </c>
      <c r="G233" s="1" t="s">
        <v>310</v>
      </c>
      <c r="H233" s="1" t="s">
        <v>311</v>
      </c>
      <c r="I233" s="1" t="s">
        <v>312</v>
      </c>
      <c r="J233" s="1">
        <v>25000</v>
      </c>
      <c r="K233" s="1" t="s">
        <v>313</v>
      </c>
      <c r="N233" s="1" t="s">
        <v>316</v>
      </c>
      <c r="O233" s="1">
        <v>4.12</v>
      </c>
      <c r="P233" s="1" t="s">
        <v>314</v>
      </c>
    </row>
    <row r="234" spans="1:16" x14ac:dyDescent="0.3">
      <c r="A234" t="s">
        <v>181</v>
      </c>
      <c r="B234" s="1" t="s">
        <v>182</v>
      </c>
      <c r="C234" s="1">
        <v>2007</v>
      </c>
      <c r="D234" s="1">
        <v>2007</v>
      </c>
      <c r="E234" s="1">
        <v>2006</v>
      </c>
      <c r="F234" s="1" t="s">
        <v>309</v>
      </c>
      <c r="G234" s="1" t="s">
        <v>310</v>
      </c>
      <c r="H234" s="1" t="s">
        <v>311</v>
      </c>
      <c r="I234" s="1" t="s">
        <v>312</v>
      </c>
      <c r="J234" s="1">
        <v>225000</v>
      </c>
      <c r="K234" s="1" t="s">
        <v>313</v>
      </c>
      <c r="N234" s="1" t="s">
        <v>316</v>
      </c>
      <c r="O234" s="1">
        <v>2.89</v>
      </c>
      <c r="P234" s="1" t="s">
        <v>314</v>
      </c>
    </row>
    <row r="235" spans="1:16" x14ac:dyDescent="0.3">
      <c r="A235" t="s">
        <v>181</v>
      </c>
      <c r="B235" s="1" t="s">
        <v>182</v>
      </c>
      <c r="C235" s="1">
        <v>2007</v>
      </c>
      <c r="D235" s="1">
        <v>2007</v>
      </c>
      <c r="E235" s="1">
        <v>2006</v>
      </c>
      <c r="F235" s="1" t="s">
        <v>309</v>
      </c>
      <c r="G235" s="1" t="s">
        <v>310</v>
      </c>
      <c r="H235" s="1" t="s">
        <v>311</v>
      </c>
      <c r="I235" s="1" t="s">
        <v>312</v>
      </c>
      <c r="J235" s="1">
        <v>250000</v>
      </c>
      <c r="K235" s="1" t="s">
        <v>313</v>
      </c>
      <c r="N235" s="1" t="s">
        <v>316</v>
      </c>
      <c r="O235" s="1">
        <v>2.06</v>
      </c>
      <c r="P235" s="1" t="s">
        <v>314</v>
      </c>
    </row>
    <row r="236" spans="1:16" x14ac:dyDescent="0.3">
      <c r="A236" t="s">
        <v>181</v>
      </c>
      <c r="B236" s="1" t="s">
        <v>182</v>
      </c>
      <c r="C236" s="1">
        <v>2007</v>
      </c>
      <c r="D236" s="1">
        <v>2007</v>
      </c>
      <c r="E236" s="1">
        <v>2006</v>
      </c>
      <c r="F236" s="1" t="s">
        <v>309</v>
      </c>
      <c r="G236" s="1" t="s">
        <v>310</v>
      </c>
      <c r="H236" s="1" t="s">
        <v>317</v>
      </c>
      <c r="I236" s="1" t="s">
        <v>318</v>
      </c>
      <c r="J236" s="25" t="s">
        <v>322</v>
      </c>
      <c r="K236" s="1" t="s">
        <v>319</v>
      </c>
      <c r="N236" s="1" t="s">
        <v>320</v>
      </c>
      <c r="O236" s="1">
        <v>9</v>
      </c>
      <c r="P236" s="1" t="s">
        <v>321</v>
      </c>
    </row>
    <row r="237" spans="1:16" x14ac:dyDescent="0.3">
      <c r="A237" t="s">
        <v>181</v>
      </c>
      <c r="B237" s="1" t="s">
        <v>182</v>
      </c>
      <c r="C237" s="1">
        <v>2007</v>
      </c>
      <c r="D237" s="1">
        <v>2007</v>
      </c>
      <c r="E237" s="1">
        <v>2006</v>
      </c>
      <c r="F237" s="1" t="s">
        <v>309</v>
      </c>
      <c r="G237" s="1" t="s">
        <v>310</v>
      </c>
      <c r="H237" s="1" t="s">
        <v>317</v>
      </c>
      <c r="I237" s="1" t="s">
        <v>318</v>
      </c>
      <c r="J237" s="25" t="s">
        <v>443</v>
      </c>
      <c r="K237" s="1" t="s">
        <v>319</v>
      </c>
      <c r="N237" s="1" t="s">
        <v>320</v>
      </c>
      <c r="O237" s="1">
        <v>10.6</v>
      </c>
      <c r="P237" s="1" t="s">
        <v>321</v>
      </c>
    </row>
    <row r="238" spans="1:16" x14ac:dyDescent="0.3">
      <c r="A238" t="s">
        <v>181</v>
      </c>
      <c r="B238" s="1" t="s">
        <v>182</v>
      </c>
      <c r="C238" s="1">
        <v>2007</v>
      </c>
      <c r="D238" s="1">
        <v>2007</v>
      </c>
      <c r="E238" s="1">
        <v>2006</v>
      </c>
      <c r="F238" s="1" t="s">
        <v>309</v>
      </c>
      <c r="G238" s="1" t="s">
        <v>310</v>
      </c>
      <c r="H238" s="1" t="s">
        <v>317</v>
      </c>
      <c r="I238" s="1" t="s">
        <v>318</v>
      </c>
      <c r="J238" s="26" t="s">
        <v>325</v>
      </c>
      <c r="K238" s="1" t="s">
        <v>319</v>
      </c>
      <c r="N238" s="1" t="s">
        <v>320</v>
      </c>
      <c r="O238" s="1">
        <v>13.6</v>
      </c>
      <c r="P238" s="1" t="s">
        <v>321</v>
      </c>
    </row>
    <row r="239" spans="1:16" x14ac:dyDescent="0.3">
      <c r="A239" t="s">
        <v>181</v>
      </c>
      <c r="B239" s="1" t="s">
        <v>182</v>
      </c>
      <c r="C239" s="1">
        <v>2007</v>
      </c>
      <c r="D239" s="1">
        <v>2007</v>
      </c>
      <c r="E239" s="1">
        <v>2006</v>
      </c>
      <c r="F239" s="1" t="s">
        <v>309</v>
      </c>
      <c r="G239" s="1" t="s">
        <v>310</v>
      </c>
      <c r="H239" s="1" t="s">
        <v>317</v>
      </c>
      <c r="I239" s="1" t="s">
        <v>318</v>
      </c>
      <c r="J239" s="1">
        <v>1</v>
      </c>
      <c r="K239" s="1" t="s">
        <v>319</v>
      </c>
      <c r="N239" s="1" t="s">
        <v>320</v>
      </c>
      <c r="O239" s="1">
        <v>20.3</v>
      </c>
      <c r="P239" s="1" t="s">
        <v>321</v>
      </c>
    </row>
    <row r="240" spans="1:16" x14ac:dyDescent="0.3">
      <c r="A240" t="s">
        <v>181</v>
      </c>
      <c r="B240" s="1" t="s">
        <v>182</v>
      </c>
      <c r="C240" s="1">
        <v>2007</v>
      </c>
      <c r="D240" s="1">
        <v>2007</v>
      </c>
      <c r="E240" s="1">
        <v>2006</v>
      </c>
      <c r="F240" s="1" t="s">
        <v>309</v>
      </c>
      <c r="G240" s="1" t="s">
        <v>310</v>
      </c>
      <c r="H240" s="1" t="s">
        <v>317</v>
      </c>
      <c r="I240" s="1" t="s">
        <v>318</v>
      </c>
      <c r="J240" s="1">
        <v>1.5</v>
      </c>
      <c r="K240" s="1" t="s">
        <v>319</v>
      </c>
      <c r="N240" s="1" t="s">
        <v>320</v>
      </c>
      <c r="O240" s="1">
        <v>45.6</v>
      </c>
      <c r="P240" s="1" t="s">
        <v>321</v>
      </c>
    </row>
    <row r="241" spans="1:16" x14ac:dyDescent="0.3">
      <c r="A241" t="s">
        <v>181</v>
      </c>
      <c r="B241" s="1" t="s">
        <v>182</v>
      </c>
      <c r="C241" s="1">
        <v>2007</v>
      </c>
      <c r="D241" s="1">
        <v>2007</v>
      </c>
      <c r="E241" s="1">
        <v>2006</v>
      </c>
      <c r="F241" s="1" t="s">
        <v>309</v>
      </c>
      <c r="G241" s="1" t="s">
        <v>310</v>
      </c>
      <c r="H241" s="1" t="s">
        <v>317</v>
      </c>
      <c r="I241" s="1" t="s">
        <v>318</v>
      </c>
      <c r="J241" s="1">
        <v>2</v>
      </c>
      <c r="K241" s="1" t="s">
        <v>319</v>
      </c>
      <c r="N241" s="1" t="s">
        <v>320</v>
      </c>
      <c r="O241" s="1">
        <v>77.599999999999994</v>
      </c>
      <c r="P241" s="1" t="s">
        <v>321</v>
      </c>
    </row>
    <row r="242" spans="1:16" x14ac:dyDescent="0.3">
      <c r="A242" t="s">
        <v>181</v>
      </c>
      <c r="B242" s="1" t="s">
        <v>182</v>
      </c>
      <c r="C242" s="1">
        <v>2007</v>
      </c>
      <c r="D242" s="1">
        <v>2007</v>
      </c>
      <c r="E242" s="1">
        <v>2006</v>
      </c>
      <c r="F242" s="1" t="s">
        <v>309</v>
      </c>
      <c r="G242" s="1" t="s">
        <v>310</v>
      </c>
      <c r="H242" s="1" t="s">
        <v>317</v>
      </c>
      <c r="I242" s="1" t="s">
        <v>318</v>
      </c>
      <c r="J242" s="1">
        <v>3</v>
      </c>
      <c r="K242" s="1" t="s">
        <v>319</v>
      </c>
      <c r="N242" s="1" t="s">
        <v>320</v>
      </c>
      <c r="O242" s="1">
        <v>164.9</v>
      </c>
      <c r="P242" s="1" t="s">
        <v>321</v>
      </c>
    </row>
    <row r="243" spans="1:16" x14ac:dyDescent="0.3">
      <c r="A243" t="s">
        <v>181</v>
      </c>
      <c r="B243" s="1" t="s">
        <v>182</v>
      </c>
      <c r="C243" s="1">
        <v>2007</v>
      </c>
      <c r="D243" s="1">
        <v>2007</v>
      </c>
      <c r="E243" s="1">
        <v>2006</v>
      </c>
      <c r="F243" s="1" t="s">
        <v>309</v>
      </c>
      <c r="G243" s="1" t="s">
        <v>310</v>
      </c>
      <c r="H243" s="1" t="s">
        <v>317</v>
      </c>
      <c r="I243" s="1" t="s">
        <v>318</v>
      </c>
      <c r="J243" s="1">
        <v>4</v>
      </c>
      <c r="K243" s="1" t="s">
        <v>319</v>
      </c>
      <c r="N243" s="1" t="s">
        <v>320</v>
      </c>
      <c r="O243" s="1">
        <v>271.10000000000002</v>
      </c>
      <c r="P243" s="1" t="s">
        <v>321</v>
      </c>
    </row>
    <row r="244" spans="1:16" x14ac:dyDescent="0.3">
      <c r="A244" t="s">
        <v>181</v>
      </c>
      <c r="B244" s="1" t="s">
        <v>182</v>
      </c>
      <c r="C244" s="1">
        <v>2007</v>
      </c>
      <c r="D244" s="1">
        <v>2007</v>
      </c>
      <c r="E244" s="1">
        <v>2006</v>
      </c>
      <c r="F244" s="1" t="s">
        <v>309</v>
      </c>
      <c r="G244" s="1" t="s">
        <v>310</v>
      </c>
      <c r="H244" s="1" t="s">
        <v>317</v>
      </c>
      <c r="I244" s="1" t="s">
        <v>318</v>
      </c>
      <c r="J244" s="1">
        <v>6</v>
      </c>
      <c r="K244" s="1" t="s">
        <v>319</v>
      </c>
      <c r="N244" s="1" t="s">
        <v>320</v>
      </c>
      <c r="O244" s="1">
        <v>491</v>
      </c>
      <c r="P244" s="1" t="s">
        <v>321</v>
      </c>
    </row>
    <row r="245" spans="1:16" x14ac:dyDescent="0.3">
      <c r="A245" t="s">
        <v>181</v>
      </c>
      <c r="B245" s="1" t="s">
        <v>182</v>
      </c>
      <c r="C245" s="1">
        <v>2007</v>
      </c>
      <c r="D245" s="1">
        <v>2007</v>
      </c>
      <c r="E245" s="1">
        <v>2006</v>
      </c>
      <c r="F245" s="1" t="s">
        <v>309</v>
      </c>
      <c r="G245" s="1" t="s">
        <v>310</v>
      </c>
      <c r="H245" s="1" t="s">
        <v>317</v>
      </c>
      <c r="I245" s="1" t="s">
        <v>318</v>
      </c>
      <c r="J245" s="1">
        <v>8</v>
      </c>
      <c r="K245" s="1" t="s">
        <v>319</v>
      </c>
      <c r="N245" s="1" t="s">
        <v>320</v>
      </c>
      <c r="O245" s="1">
        <v>1175.8</v>
      </c>
      <c r="P245" s="1" t="s">
        <v>321</v>
      </c>
    </row>
    <row r="246" spans="1:16" x14ac:dyDescent="0.3">
      <c r="A246" t="s">
        <v>181</v>
      </c>
      <c r="B246" s="1" t="s">
        <v>182</v>
      </c>
      <c r="C246" s="1">
        <v>2007</v>
      </c>
      <c r="D246" s="1">
        <v>2007</v>
      </c>
      <c r="E246" s="1">
        <v>2006</v>
      </c>
      <c r="F246" s="1" t="s">
        <v>309</v>
      </c>
      <c r="G246" s="1" t="s">
        <v>310</v>
      </c>
      <c r="H246" s="1" t="s">
        <v>317</v>
      </c>
      <c r="I246" s="1" t="s">
        <v>318</v>
      </c>
      <c r="J246" s="1">
        <v>10</v>
      </c>
      <c r="K246" s="1" t="s">
        <v>319</v>
      </c>
      <c r="N246" s="1" t="s">
        <v>320</v>
      </c>
      <c r="O246" s="1">
        <v>1773.9</v>
      </c>
      <c r="P246" s="1" t="s">
        <v>321</v>
      </c>
    </row>
    <row r="247" spans="1:16" x14ac:dyDescent="0.3">
      <c r="A247" t="s">
        <v>181</v>
      </c>
      <c r="B247" s="1" t="s">
        <v>182</v>
      </c>
      <c r="C247" s="1">
        <v>2007</v>
      </c>
      <c r="D247" s="1">
        <v>2007</v>
      </c>
      <c r="E247" s="1">
        <v>2006</v>
      </c>
      <c r="F247" s="1" t="s">
        <v>309</v>
      </c>
      <c r="G247" s="1" t="s">
        <v>310</v>
      </c>
      <c r="H247" s="1" t="s">
        <v>317</v>
      </c>
      <c r="I247" s="1" t="s">
        <v>318</v>
      </c>
      <c r="J247" s="1">
        <v>12</v>
      </c>
      <c r="K247" s="1" t="s">
        <v>319</v>
      </c>
      <c r="N247" s="1" t="s">
        <v>320</v>
      </c>
      <c r="O247" s="1">
        <v>1993.2</v>
      </c>
      <c r="P247" s="1" t="s">
        <v>321</v>
      </c>
    </row>
    <row r="248" spans="1:16" x14ac:dyDescent="0.3">
      <c r="A248" t="s">
        <v>181</v>
      </c>
      <c r="B248" s="1" t="s">
        <v>182</v>
      </c>
      <c r="C248" s="1">
        <v>2007</v>
      </c>
      <c r="D248" s="1">
        <v>2007</v>
      </c>
      <c r="E248" s="1">
        <v>2006</v>
      </c>
      <c r="F248" s="1" t="s">
        <v>309</v>
      </c>
      <c r="G248" s="1" t="s">
        <v>310</v>
      </c>
      <c r="H248" s="1" t="s">
        <v>311</v>
      </c>
      <c r="I248" s="1" t="s">
        <v>312</v>
      </c>
      <c r="J248" s="1" t="s">
        <v>326</v>
      </c>
      <c r="N248" s="1" t="s">
        <v>315</v>
      </c>
      <c r="O248" s="1">
        <v>2.27</v>
      </c>
      <c r="P248" s="1" t="s">
        <v>314</v>
      </c>
    </row>
    <row r="249" spans="1:16" x14ac:dyDescent="0.3">
      <c r="A249" t="s">
        <v>181</v>
      </c>
      <c r="B249" s="1" t="s">
        <v>182</v>
      </c>
      <c r="C249" s="1">
        <v>2007</v>
      </c>
      <c r="D249" s="1">
        <v>2007</v>
      </c>
      <c r="E249" s="1">
        <v>2006</v>
      </c>
      <c r="F249" s="1" t="s">
        <v>309</v>
      </c>
      <c r="G249" s="1" t="s">
        <v>310</v>
      </c>
      <c r="H249" s="1" t="s">
        <v>311</v>
      </c>
      <c r="I249" s="1" t="s">
        <v>312</v>
      </c>
      <c r="J249" s="1" t="s">
        <v>326</v>
      </c>
      <c r="N249" s="1" t="s">
        <v>316</v>
      </c>
      <c r="O249" s="1">
        <v>2.37</v>
      </c>
      <c r="P249" s="1" t="s">
        <v>314</v>
      </c>
    </row>
    <row r="250" spans="1:16" x14ac:dyDescent="0.3">
      <c r="A250" t="s">
        <v>181</v>
      </c>
      <c r="B250" s="1" t="s">
        <v>182</v>
      </c>
      <c r="C250" s="1">
        <v>2007</v>
      </c>
      <c r="D250" s="1">
        <v>2007</v>
      </c>
      <c r="E250" s="1">
        <v>2006</v>
      </c>
      <c r="F250" s="1" t="s">
        <v>309</v>
      </c>
      <c r="G250" s="1" t="s">
        <v>310</v>
      </c>
      <c r="H250" s="1" t="s">
        <v>311</v>
      </c>
      <c r="I250" s="1" t="s">
        <v>312</v>
      </c>
      <c r="J250" s="1" t="s">
        <v>327</v>
      </c>
      <c r="N250" s="1" t="s">
        <v>315</v>
      </c>
      <c r="O250" s="1">
        <v>2.41</v>
      </c>
      <c r="P250" s="1" t="s">
        <v>314</v>
      </c>
    </row>
    <row r="251" spans="1:16" x14ac:dyDescent="0.3">
      <c r="A251" t="s">
        <v>181</v>
      </c>
      <c r="B251" s="1" t="s">
        <v>182</v>
      </c>
      <c r="C251" s="1">
        <v>2007</v>
      </c>
      <c r="D251" s="1">
        <v>2007</v>
      </c>
      <c r="E251" s="1">
        <v>2006</v>
      </c>
      <c r="F251" s="1" t="s">
        <v>309</v>
      </c>
      <c r="G251" s="1" t="s">
        <v>310</v>
      </c>
      <c r="H251" s="1" t="s">
        <v>311</v>
      </c>
      <c r="I251" s="1" t="s">
        <v>312</v>
      </c>
      <c r="J251" s="1" t="s">
        <v>327</v>
      </c>
      <c r="N251" s="1" t="s">
        <v>316</v>
      </c>
      <c r="O251" s="1">
        <v>2.5099999999999998</v>
      </c>
      <c r="P251" s="1" t="s">
        <v>314</v>
      </c>
    </row>
    <row r="252" spans="1:16" x14ac:dyDescent="0.3">
      <c r="A252" t="s">
        <v>181</v>
      </c>
      <c r="B252" s="1" t="s">
        <v>182</v>
      </c>
      <c r="C252" s="1">
        <v>2007</v>
      </c>
      <c r="D252" s="1">
        <v>2007</v>
      </c>
      <c r="E252" s="1">
        <v>2006</v>
      </c>
      <c r="F252" s="1" t="s">
        <v>309</v>
      </c>
      <c r="G252" s="1" t="s">
        <v>432</v>
      </c>
      <c r="H252" s="1" t="s">
        <v>317</v>
      </c>
      <c r="I252" s="1" t="s">
        <v>328</v>
      </c>
      <c r="N252" s="1" t="s">
        <v>315</v>
      </c>
      <c r="O252" s="1">
        <v>32.299999999999997</v>
      </c>
      <c r="P252" s="1" t="s">
        <v>329</v>
      </c>
    </row>
    <row r="253" spans="1:16" x14ac:dyDescent="0.3">
      <c r="A253" t="s">
        <v>181</v>
      </c>
      <c r="B253" s="1" t="s">
        <v>182</v>
      </c>
      <c r="C253" s="1">
        <v>2007</v>
      </c>
      <c r="D253" s="1">
        <v>2007</v>
      </c>
      <c r="E253" s="1">
        <v>2006</v>
      </c>
      <c r="F253" s="1" t="s">
        <v>309</v>
      </c>
      <c r="G253" s="1" t="s">
        <v>432</v>
      </c>
      <c r="H253" s="1" t="s">
        <v>317</v>
      </c>
      <c r="I253" s="1" t="s">
        <v>328</v>
      </c>
      <c r="N253" s="1" t="s">
        <v>316</v>
      </c>
      <c r="O253" s="1">
        <v>36.299999999999997</v>
      </c>
      <c r="P253" s="1" t="s">
        <v>329</v>
      </c>
    </row>
    <row r="254" spans="1:16" x14ac:dyDescent="0.3">
      <c r="A254" t="s">
        <v>181</v>
      </c>
      <c r="B254" s="1" t="s">
        <v>182</v>
      </c>
      <c r="C254" s="1">
        <v>2007</v>
      </c>
      <c r="D254" s="1">
        <v>2007</v>
      </c>
      <c r="E254" s="1">
        <v>2006</v>
      </c>
      <c r="F254" s="1" t="s">
        <v>309</v>
      </c>
      <c r="G254" s="1" t="s">
        <v>310</v>
      </c>
      <c r="H254" s="1" t="s">
        <v>394</v>
      </c>
      <c r="I254" s="1" t="s">
        <v>318</v>
      </c>
      <c r="J254" s="25" t="s">
        <v>322</v>
      </c>
      <c r="K254" s="1" t="s">
        <v>319</v>
      </c>
      <c r="N254" s="1" t="s">
        <v>315</v>
      </c>
      <c r="O254" s="1">
        <v>7</v>
      </c>
      <c r="P254" s="1" t="s">
        <v>321</v>
      </c>
    </row>
    <row r="255" spans="1:16" x14ac:dyDescent="0.3">
      <c r="A255" t="s">
        <v>181</v>
      </c>
      <c r="B255" s="1" t="s">
        <v>182</v>
      </c>
      <c r="C255" s="1">
        <v>2007</v>
      </c>
      <c r="D255" s="1">
        <v>2007</v>
      </c>
      <c r="E255" s="1">
        <v>2006</v>
      </c>
      <c r="F255" s="1" t="s">
        <v>309</v>
      </c>
      <c r="G255" s="1" t="s">
        <v>310</v>
      </c>
      <c r="H255" s="1" t="s">
        <v>394</v>
      </c>
      <c r="I255" s="1" t="s">
        <v>318</v>
      </c>
      <c r="J255" s="26" t="s">
        <v>325</v>
      </c>
      <c r="K255" s="1" t="s">
        <v>319</v>
      </c>
      <c r="N255" s="1" t="s">
        <v>315</v>
      </c>
      <c r="O255" s="1">
        <v>10.6</v>
      </c>
      <c r="P255" s="1" t="s">
        <v>321</v>
      </c>
    </row>
    <row r="256" spans="1:16" x14ac:dyDescent="0.3">
      <c r="A256" t="s">
        <v>181</v>
      </c>
      <c r="B256" s="1" t="s">
        <v>182</v>
      </c>
      <c r="C256" s="1">
        <v>2007</v>
      </c>
      <c r="D256" s="1">
        <v>2007</v>
      </c>
      <c r="E256" s="1">
        <v>2006</v>
      </c>
      <c r="F256" s="1" t="s">
        <v>309</v>
      </c>
      <c r="G256" s="1" t="s">
        <v>310</v>
      </c>
      <c r="H256" s="1" t="s">
        <v>394</v>
      </c>
      <c r="I256" s="1" t="s">
        <v>318</v>
      </c>
      <c r="J256" s="1">
        <v>1</v>
      </c>
      <c r="K256" s="1" t="s">
        <v>319</v>
      </c>
      <c r="N256" s="1" t="s">
        <v>315</v>
      </c>
      <c r="O256" s="1">
        <v>16.399999999999999</v>
      </c>
      <c r="P256" s="1" t="s">
        <v>321</v>
      </c>
    </row>
    <row r="257" spans="1:16" x14ac:dyDescent="0.3">
      <c r="A257" t="s">
        <v>181</v>
      </c>
      <c r="B257" s="1" t="s">
        <v>182</v>
      </c>
      <c r="C257" s="1">
        <v>2007</v>
      </c>
      <c r="D257" s="1">
        <v>2007</v>
      </c>
      <c r="E257" s="1">
        <v>2006</v>
      </c>
      <c r="F257" s="1" t="s">
        <v>309</v>
      </c>
      <c r="G257" s="1" t="s">
        <v>310</v>
      </c>
      <c r="H257" s="1" t="s">
        <v>394</v>
      </c>
      <c r="I257" s="1" t="s">
        <v>318</v>
      </c>
      <c r="J257" s="1">
        <v>1.5</v>
      </c>
      <c r="K257" s="1" t="s">
        <v>319</v>
      </c>
      <c r="N257" s="1" t="s">
        <v>315</v>
      </c>
      <c r="O257" s="1">
        <v>36.200000000000003</v>
      </c>
      <c r="P257" s="1" t="s">
        <v>321</v>
      </c>
    </row>
    <row r="258" spans="1:16" x14ac:dyDescent="0.3">
      <c r="A258" t="s">
        <v>181</v>
      </c>
      <c r="B258" s="1" t="s">
        <v>182</v>
      </c>
      <c r="C258" s="1">
        <v>2007</v>
      </c>
      <c r="D258" s="1">
        <v>2007</v>
      </c>
      <c r="E258" s="1">
        <v>2006</v>
      </c>
      <c r="F258" s="1" t="s">
        <v>309</v>
      </c>
      <c r="G258" s="1" t="s">
        <v>310</v>
      </c>
      <c r="H258" s="1" t="s">
        <v>394</v>
      </c>
      <c r="I258" s="1" t="s">
        <v>318</v>
      </c>
      <c r="J258" s="1">
        <v>2</v>
      </c>
      <c r="K258" s="1" t="s">
        <v>319</v>
      </c>
      <c r="N258" s="1" t="s">
        <v>315</v>
      </c>
      <c r="O258" s="1">
        <v>58.3</v>
      </c>
      <c r="P258" s="1" t="s">
        <v>321</v>
      </c>
    </row>
    <row r="259" spans="1:16" x14ac:dyDescent="0.3">
      <c r="A259" t="s">
        <v>181</v>
      </c>
      <c r="B259" s="1" t="s">
        <v>182</v>
      </c>
      <c r="C259" s="1">
        <v>2007</v>
      </c>
      <c r="D259" s="1">
        <v>2007</v>
      </c>
      <c r="E259" s="1">
        <v>2006</v>
      </c>
      <c r="F259" s="1" t="s">
        <v>309</v>
      </c>
      <c r="G259" s="1" t="s">
        <v>310</v>
      </c>
      <c r="H259" s="1" t="s">
        <v>394</v>
      </c>
      <c r="I259" s="1" t="s">
        <v>318</v>
      </c>
      <c r="J259" s="1">
        <v>3</v>
      </c>
      <c r="K259" s="1" t="s">
        <v>319</v>
      </c>
      <c r="N259" s="1" t="s">
        <v>315</v>
      </c>
      <c r="O259" s="1">
        <v>99.6</v>
      </c>
      <c r="P259" s="1" t="s">
        <v>321</v>
      </c>
    </row>
    <row r="260" spans="1:16" x14ac:dyDescent="0.3">
      <c r="A260" t="s">
        <v>181</v>
      </c>
      <c r="B260" s="1" t="s">
        <v>182</v>
      </c>
      <c r="C260" s="1">
        <v>2007</v>
      </c>
      <c r="D260" s="1">
        <v>2007</v>
      </c>
      <c r="E260" s="1">
        <v>2006</v>
      </c>
      <c r="F260" s="1" t="s">
        <v>309</v>
      </c>
      <c r="G260" s="1" t="s">
        <v>310</v>
      </c>
      <c r="H260" s="1" t="s">
        <v>394</v>
      </c>
      <c r="I260" s="1" t="s">
        <v>318</v>
      </c>
      <c r="J260" s="1">
        <v>4</v>
      </c>
      <c r="K260" s="1" t="s">
        <v>319</v>
      </c>
      <c r="N260" s="1" t="s">
        <v>315</v>
      </c>
      <c r="O260" s="1">
        <v>178.5</v>
      </c>
      <c r="P260" s="1" t="s">
        <v>321</v>
      </c>
    </row>
    <row r="261" spans="1:16" x14ac:dyDescent="0.3">
      <c r="A261" t="s">
        <v>181</v>
      </c>
      <c r="B261" s="1" t="s">
        <v>182</v>
      </c>
      <c r="C261" s="1">
        <v>2007</v>
      </c>
      <c r="D261" s="1">
        <v>2007</v>
      </c>
      <c r="E261" s="1">
        <v>2006</v>
      </c>
      <c r="F261" s="1" t="s">
        <v>309</v>
      </c>
      <c r="G261" s="1" t="s">
        <v>310</v>
      </c>
      <c r="H261" s="1" t="s">
        <v>394</v>
      </c>
      <c r="I261" s="1" t="s">
        <v>318</v>
      </c>
      <c r="J261" s="1">
        <v>6</v>
      </c>
      <c r="K261" s="1" t="s">
        <v>319</v>
      </c>
      <c r="N261" s="1" t="s">
        <v>315</v>
      </c>
      <c r="O261" s="1">
        <v>357</v>
      </c>
      <c r="P261" s="1" t="s">
        <v>321</v>
      </c>
    </row>
    <row r="262" spans="1:16" x14ac:dyDescent="0.3">
      <c r="A262" t="s">
        <v>181</v>
      </c>
      <c r="B262" s="1" t="s">
        <v>182</v>
      </c>
      <c r="C262" s="1">
        <v>2007</v>
      </c>
      <c r="D262" s="1">
        <v>2007</v>
      </c>
      <c r="E262" s="1">
        <v>2006</v>
      </c>
      <c r="F262" s="1" t="s">
        <v>309</v>
      </c>
      <c r="G262" s="1" t="s">
        <v>310</v>
      </c>
      <c r="H262" s="1" t="s">
        <v>394</v>
      </c>
      <c r="I262" s="1" t="s">
        <v>318</v>
      </c>
      <c r="J262" s="1">
        <v>8</v>
      </c>
      <c r="K262" s="1" t="s">
        <v>319</v>
      </c>
      <c r="N262" s="1" t="s">
        <v>315</v>
      </c>
      <c r="O262" s="1">
        <v>646.4</v>
      </c>
      <c r="P262" s="1" t="s">
        <v>321</v>
      </c>
    </row>
    <row r="263" spans="1:16" x14ac:dyDescent="0.3">
      <c r="A263" t="s">
        <v>181</v>
      </c>
      <c r="B263" s="1" t="s">
        <v>182</v>
      </c>
      <c r="C263" s="1">
        <v>2007</v>
      </c>
      <c r="D263" s="1">
        <v>2007</v>
      </c>
      <c r="E263" s="1">
        <v>2006</v>
      </c>
      <c r="F263" s="1" t="s">
        <v>309</v>
      </c>
      <c r="G263" s="1" t="s">
        <v>310</v>
      </c>
      <c r="H263" s="1" t="s">
        <v>394</v>
      </c>
      <c r="I263" s="1" t="s">
        <v>318</v>
      </c>
      <c r="J263" s="1">
        <v>10</v>
      </c>
      <c r="K263" s="1" t="s">
        <v>319</v>
      </c>
      <c r="N263" s="1" t="s">
        <v>315</v>
      </c>
      <c r="O263" s="1">
        <v>1068.5999999999999</v>
      </c>
      <c r="P263" s="1" t="s">
        <v>321</v>
      </c>
    </row>
    <row r="264" spans="1:16" x14ac:dyDescent="0.3">
      <c r="A264" t="s">
        <v>181</v>
      </c>
      <c r="B264" s="1" t="s">
        <v>182</v>
      </c>
      <c r="C264" s="1">
        <v>2007</v>
      </c>
      <c r="D264" s="1">
        <v>2007</v>
      </c>
      <c r="E264" s="1">
        <v>2006</v>
      </c>
      <c r="F264" s="1" t="s">
        <v>309</v>
      </c>
      <c r="G264" s="1" t="s">
        <v>310</v>
      </c>
      <c r="H264" s="1" t="s">
        <v>394</v>
      </c>
      <c r="I264" s="1" t="s">
        <v>318</v>
      </c>
      <c r="J264" s="1">
        <v>12</v>
      </c>
      <c r="K264" s="1" t="s">
        <v>319</v>
      </c>
      <c r="N264" s="1" t="s">
        <v>315</v>
      </c>
      <c r="O264" s="1">
        <v>1539.3</v>
      </c>
      <c r="P264" s="1" t="s">
        <v>321</v>
      </c>
    </row>
    <row r="265" spans="1:16" x14ac:dyDescent="0.3">
      <c r="A265" t="s">
        <v>181</v>
      </c>
      <c r="B265" s="1" t="s">
        <v>182</v>
      </c>
      <c r="C265" s="1">
        <v>2007</v>
      </c>
      <c r="D265" s="1">
        <v>2007</v>
      </c>
      <c r="E265" s="1">
        <v>2006</v>
      </c>
      <c r="F265" s="1" t="s">
        <v>309</v>
      </c>
      <c r="G265" s="1" t="s">
        <v>310</v>
      </c>
      <c r="H265" s="1" t="s">
        <v>394</v>
      </c>
      <c r="I265" s="1" t="s">
        <v>318</v>
      </c>
      <c r="J265" s="25" t="s">
        <v>322</v>
      </c>
      <c r="K265" s="1" t="s">
        <v>319</v>
      </c>
      <c r="N265" s="1" t="s">
        <v>316</v>
      </c>
      <c r="O265" s="1">
        <v>7.8</v>
      </c>
      <c r="P265" s="1" t="s">
        <v>321</v>
      </c>
    </row>
    <row r="266" spans="1:16" x14ac:dyDescent="0.3">
      <c r="A266" t="s">
        <v>181</v>
      </c>
      <c r="B266" s="1" t="s">
        <v>182</v>
      </c>
      <c r="C266" s="1">
        <v>2007</v>
      </c>
      <c r="D266" s="1">
        <v>2007</v>
      </c>
      <c r="E266" s="1">
        <v>2006</v>
      </c>
      <c r="F266" s="1" t="s">
        <v>309</v>
      </c>
      <c r="G266" s="1" t="s">
        <v>310</v>
      </c>
      <c r="H266" s="1" t="s">
        <v>394</v>
      </c>
      <c r="I266" s="1" t="s">
        <v>318</v>
      </c>
      <c r="J266" s="26" t="s">
        <v>325</v>
      </c>
      <c r="K266" s="1" t="s">
        <v>319</v>
      </c>
      <c r="N266" s="1" t="s">
        <v>316</v>
      </c>
      <c r="O266" s="1">
        <v>11.6</v>
      </c>
      <c r="P266" s="1" t="s">
        <v>321</v>
      </c>
    </row>
    <row r="267" spans="1:16" x14ac:dyDescent="0.3">
      <c r="A267" t="s">
        <v>181</v>
      </c>
      <c r="B267" s="1" t="s">
        <v>182</v>
      </c>
      <c r="C267" s="1">
        <v>2007</v>
      </c>
      <c r="D267" s="1">
        <v>2007</v>
      </c>
      <c r="E267" s="1">
        <v>2006</v>
      </c>
      <c r="F267" s="1" t="s">
        <v>309</v>
      </c>
      <c r="G267" s="1" t="s">
        <v>310</v>
      </c>
      <c r="H267" s="1" t="s">
        <v>394</v>
      </c>
      <c r="I267" s="1" t="s">
        <v>318</v>
      </c>
      <c r="J267" s="1">
        <v>1</v>
      </c>
      <c r="K267" s="1" t="s">
        <v>319</v>
      </c>
      <c r="N267" s="1" t="s">
        <v>316</v>
      </c>
      <c r="O267" s="1">
        <v>17.600000000000001</v>
      </c>
      <c r="P267" s="1" t="s">
        <v>321</v>
      </c>
    </row>
    <row r="268" spans="1:16" x14ac:dyDescent="0.3">
      <c r="A268" t="s">
        <v>181</v>
      </c>
      <c r="B268" s="1" t="s">
        <v>182</v>
      </c>
      <c r="C268" s="1">
        <v>2007</v>
      </c>
      <c r="D268" s="1">
        <v>2007</v>
      </c>
      <c r="E268" s="1">
        <v>2006</v>
      </c>
      <c r="F268" s="1" t="s">
        <v>309</v>
      </c>
      <c r="G268" s="1" t="s">
        <v>310</v>
      </c>
      <c r="H268" s="1" t="s">
        <v>394</v>
      </c>
      <c r="I268" s="1" t="s">
        <v>318</v>
      </c>
      <c r="J268" s="1">
        <v>1.5</v>
      </c>
      <c r="K268" s="1" t="s">
        <v>319</v>
      </c>
      <c r="N268" s="1" t="s">
        <v>316</v>
      </c>
      <c r="O268" s="1">
        <v>38.9</v>
      </c>
      <c r="P268" s="1" t="s">
        <v>321</v>
      </c>
    </row>
    <row r="269" spans="1:16" x14ac:dyDescent="0.3">
      <c r="A269" t="s">
        <v>181</v>
      </c>
      <c r="B269" s="1" t="s">
        <v>182</v>
      </c>
      <c r="C269" s="1">
        <v>2007</v>
      </c>
      <c r="D269" s="1">
        <v>2007</v>
      </c>
      <c r="E269" s="1">
        <v>2006</v>
      </c>
      <c r="F269" s="1" t="s">
        <v>309</v>
      </c>
      <c r="G269" s="1" t="s">
        <v>310</v>
      </c>
      <c r="H269" s="1" t="s">
        <v>394</v>
      </c>
      <c r="I269" s="1" t="s">
        <v>318</v>
      </c>
      <c r="J269" s="1">
        <v>2</v>
      </c>
      <c r="K269" s="1" t="s">
        <v>319</v>
      </c>
      <c r="N269" s="1" t="s">
        <v>316</v>
      </c>
      <c r="O269" s="1">
        <v>63</v>
      </c>
      <c r="P269" s="1" t="s">
        <v>321</v>
      </c>
    </row>
    <row r="270" spans="1:16" x14ac:dyDescent="0.3">
      <c r="A270" t="s">
        <v>181</v>
      </c>
      <c r="B270" s="1" t="s">
        <v>182</v>
      </c>
      <c r="C270" s="1">
        <v>2007</v>
      </c>
      <c r="D270" s="1">
        <v>2007</v>
      </c>
      <c r="E270" s="1">
        <v>2006</v>
      </c>
      <c r="F270" s="1" t="s">
        <v>309</v>
      </c>
      <c r="G270" s="1" t="s">
        <v>310</v>
      </c>
      <c r="H270" s="1" t="s">
        <v>394</v>
      </c>
      <c r="I270" s="1" t="s">
        <v>318</v>
      </c>
      <c r="J270" s="1">
        <v>3</v>
      </c>
      <c r="K270" s="1" t="s">
        <v>319</v>
      </c>
      <c r="N270" s="1" t="s">
        <v>316</v>
      </c>
      <c r="O270" s="1">
        <v>107.7</v>
      </c>
      <c r="P270" s="1" t="s">
        <v>321</v>
      </c>
    </row>
    <row r="271" spans="1:16" x14ac:dyDescent="0.3">
      <c r="A271" t="s">
        <v>181</v>
      </c>
      <c r="B271" s="1" t="s">
        <v>182</v>
      </c>
      <c r="C271" s="1">
        <v>2007</v>
      </c>
      <c r="D271" s="1">
        <v>2007</v>
      </c>
      <c r="E271" s="1">
        <v>2006</v>
      </c>
      <c r="F271" s="1" t="s">
        <v>309</v>
      </c>
      <c r="G271" s="1" t="s">
        <v>310</v>
      </c>
      <c r="H271" s="1" t="s">
        <v>394</v>
      </c>
      <c r="I271" s="1" t="s">
        <v>318</v>
      </c>
      <c r="J271" s="1">
        <v>4</v>
      </c>
      <c r="K271" s="1" t="s">
        <v>319</v>
      </c>
      <c r="N271" s="1" t="s">
        <v>316</v>
      </c>
      <c r="O271" s="1">
        <v>191.5</v>
      </c>
      <c r="P271" s="1" t="s">
        <v>321</v>
      </c>
    </row>
    <row r="272" spans="1:16" x14ac:dyDescent="0.3">
      <c r="A272" t="s">
        <v>181</v>
      </c>
      <c r="B272" s="1" t="s">
        <v>182</v>
      </c>
      <c r="C272" s="1">
        <v>2007</v>
      </c>
      <c r="D272" s="1">
        <v>2007</v>
      </c>
      <c r="E272" s="1">
        <v>2006</v>
      </c>
      <c r="F272" s="1" t="s">
        <v>309</v>
      </c>
      <c r="G272" s="1" t="s">
        <v>310</v>
      </c>
      <c r="H272" s="1" t="s">
        <v>394</v>
      </c>
      <c r="I272" s="1" t="s">
        <v>318</v>
      </c>
      <c r="J272" s="1">
        <v>6</v>
      </c>
      <c r="K272" s="1" t="s">
        <v>319</v>
      </c>
      <c r="N272" s="1" t="s">
        <v>316</v>
      </c>
      <c r="O272" s="1">
        <v>383.1</v>
      </c>
      <c r="P272" s="1" t="s">
        <v>321</v>
      </c>
    </row>
    <row r="273" spans="1:16" x14ac:dyDescent="0.3">
      <c r="A273" t="s">
        <v>181</v>
      </c>
      <c r="B273" s="1" t="s">
        <v>182</v>
      </c>
      <c r="C273" s="1">
        <v>2007</v>
      </c>
      <c r="D273" s="1">
        <v>2007</v>
      </c>
      <c r="E273" s="1">
        <v>2006</v>
      </c>
      <c r="F273" s="1" t="s">
        <v>309</v>
      </c>
      <c r="G273" s="1" t="s">
        <v>310</v>
      </c>
      <c r="H273" s="1" t="s">
        <v>394</v>
      </c>
      <c r="I273" s="1" t="s">
        <v>318</v>
      </c>
      <c r="J273" s="1">
        <v>8</v>
      </c>
      <c r="K273" s="1" t="s">
        <v>319</v>
      </c>
      <c r="N273" s="1" t="s">
        <v>316</v>
      </c>
      <c r="O273" s="1">
        <v>694.1</v>
      </c>
      <c r="P273" s="1" t="s">
        <v>321</v>
      </c>
    </row>
    <row r="274" spans="1:16" x14ac:dyDescent="0.3">
      <c r="A274" t="s">
        <v>181</v>
      </c>
      <c r="B274" s="1" t="s">
        <v>182</v>
      </c>
      <c r="C274" s="1">
        <v>2007</v>
      </c>
      <c r="D274" s="1">
        <v>2007</v>
      </c>
      <c r="E274" s="1">
        <v>2006</v>
      </c>
      <c r="F274" s="1" t="s">
        <v>309</v>
      </c>
      <c r="G274" s="1" t="s">
        <v>310</v>
      </c>
      <c r="H274" s="1" t="s">
        <v>394</v>
      </c>
      <c r="I274" s="1" t="s">
        <v>318</v>
      </c>
      <c r="J274" s="1">
        <v>10</v>
      </c>
      <c r="K274" s="1" t="s">
        <v>319</v>
      </c>
      <c r="N274" s="1" t="s">
        <v>316</v>
      </c>
      <c r="O274" s="1">
        <v>1149</v>
      </c>
      <c r="P274" s="1" t="s">
        <v>321</v>
      </c>
    </row>
    <row r="275" spans="1:16" x14ac:dyDescent="0.3">
      <c r="A275" t="s">
        <v>181</v>
      </c>
      <c r="B275" s="1" t="s">
        <v>182</v>
      </c>
      <c r="C275" s="1">
        <v>2007</v>
      </c>
      <c r="D275" s="1">
        <v>2007</v>
      </c>
      <c r="E275" s="1">
        <v>2006</v>
      </c>
      <c r="F275" s="1" t="s">
        <v>309</v>
      </c>
      <c r="G275" s="1" t="s">
        <v>310</v>
      </c>
      <c r="H275" s="1" t="s">
        <v>394</v>
      </c>
      <c r="I275" s="1" t="s">
        <v>318</v>
      </c>
      <c r="J275" s="1">
        <v>12</v>
      </c>
      <c r="K275" s="1" t="s">
        <v>319</v>
      </c>
      <c r="N275" s="1" t="s">
        <v>316</v>
      </c>
      <c r="O275" s="1">
        <v>1652.7</v>
      </c>
      <c r="P275" s="1" t="s">
        <v>321</v>
      </c>
    </row>
    <row r="276" spans="1:16" x14ac:dyDescent="0.3">
      <c r="A276" t="s">
        <v>181</v>
      </c>
      <c r="B276" s="1" t="s">
        <v>182</v>
      </c>
      <c r="C276" s="1">
        <v>2006</v>
      </c>
      <c r="D276" s="1">
        <v>2006</v>
      </c>
      <c r="E276" s="1">
        <v>2006</v>
      </c>
      <c r="F276" s="1" t="s">
        <v>309</v>
      </c>
      <c r="G276" s="1" t="s">
        <v>310</v>
      </c>
      <c r="H276" s="1" t="s">
        <v>311</v>
      </c>
      <c r="I276" s="1" t="s">
        <v>312</v>
      </c>
      <c r="J276" s="1">
        <v>25000</v>
      </c>
      <c r="K276" s="1" t="s">
        <v>313</v>
      </c>
      <c r="N276" s="1" t="s">
        <v>315</v>
      </c>
      <c r="O276" s="1">
        <v>3.42</v>
      </c>
      <c r="P276" s="1" t="s">
        <v>314</v>
      </c>
    </row>
    <row r="277" spans="1:16" x14ac:dyDescent="0.3">
      <c r="A277" t="s">
        <v>181</v>
      </c>
      <c r="B277" s="1" t="s">
        <v>182</v>
      </c>
      <c r="C277" s="1">
        <v>2006</v>
      </c>
      <c r="D277" s="1">
        <v>2006</v>
      </c>
      <c r="E277" s="1">
        <v>2006</v>
      </c>
      <c r="F277" s="1" t="s">
        <v>309</v>
      </c>
      <c r="G277" s="1" t="s">
        <v>310</v>
      </c>
      <c r="H277" s="1" t="s">
        <v>311</v>
      </c>
      <c r="I277" s="1" t="s">
        <v>312</v>
      </c>
      <c r="J277" s="1">
        <v>225000</v>
      </c>
      <c r="K277" s="1" t="s">
        <v>313</v>
      </c>
      <c r="N277" s="1" t="s">
        <v>315</v>
      </c>
      <c r="O277" s="1">
        <v>2.2000000000000002</v>
      </c>
      <c r="P277" s="1" t="s">
        <v>314</v>
      </c>
    </row>
    <row r="278" spans="1:16" x14ac:dyDescent="0.3">
      <c r="A278" t="s">
        <v>181</v>
      </c>
      <c r="B278" s="1" t="s">
        <v>182</v>
      </c>
      <c r="C278" s="1">
        <v>2006</v>
      </c>
      <c r="D278" s="1">
        <v>2006</v>
      </c>
      <c r="E278" s="1">
        <v>2006</v>
      </c>
      <c r="F278" s="1" t="s">
        <v>309</v>
      </c>
      <c r="G278" s="1" t="s">
        <v>310</v>
      </c>
      <c r="H278" s="1" t="s">
        <v>311</v>
      </c>
      <c r="I278" s="1" t="s">
        <v>312</v>
      </c>
      <c r="J278" s="1">
        <v>250000</v>
      </c>
      <c r="K278" s="1" t="s">
        <v>313</v>
      </c>
      <c r="N278" s="1" t="s">
        <v>315</v>
      </c>
      <c r="O278" s="1">
        <v>1.72</v>
      </c>
      <c r="P278" s="1" t="s">
        <v>314</v>
      </c>
    </row>
    <row r="279" spans="1:16" x14ac:dyDescent="0.3">
      <c r="A279" t="s">
        <v>181</v>
      </c>
      <c r="B279" s="1" t="s">
        <v>182</v>
      </c>
      <c r="C279" s="1">
        <v>2006</v>
      </c>
      <c r="D279" s="1">
        <v>2006</v>
      </c>
      <c r="E279" s="1">
        <v>2006</v>
      </c>
      <c r="F279" s="1" t="s">
        <v>309</v>
      </c>
      <c r="G279" s="1" t="s">
        <v>310</v>
      </c>
      <c r="H279" s="1" t="s">
        <v>311</v>
      </c>
      <c r="I279" s="1" t="s">
        <v>312</v>
      </c>
      <c r="J279" s="1">
        <v>25000</v>
      </c>
      <c r="K279" s="1" t="s">
        <v>313</v>
      </c>
      <c r="N279" s="1" t="s">
        <v>316</v>
      </c>
      <c r="O279" s="1">
        <v>4.12</v>
      </c>
      <c r="P279" s="1" t="s">
        <v>314</v>
      </c>
    </row>
    <row r="280" spans="1:16" x14ac:dyDescent="0.3">
      <c r="A280" t="s">
        <v>181</v>
      </c>
      <c r="B280" s="1" t="s">
        <v>182</v>
      </c>
      <c r="C280" s="1">
        <v>2006</v>
      </c>
      <c r="D280" s="1">
        <v>2006</v>
      </c>
      <c r="E280" s="1">
        <v>2006</v>
      </c>
      <c r="F280" s="1" t="s">
        <v>309</v>
      </c>
      <c r="G280" s="1" t="s">
        <v>310</v>
      </c>
      <c r="H280" s="1" t="s">
        <v>311</v>
      </c>
      <c r="I280" s="1" t="s">
        <v>312</v>
      </c>
      <c r="J280" s="1">
        <v>225000</v>
      </c>
      <c r="K280" s="1" t="s">
        <v>313</v>
      </c>
      <c r="N280" s="1" t="s">
        <v>316</v>
      </c>
      <c r="O280" s="1">
        <v>2.89</v>
      </c>
      <c r="P280" s="1" t="s">
        <v>314</v>
      </c>
    </row>
    <row r="281" spans="1:16" x14ac:dyDescent="0.3">
      <c r="A281" t="s">
        <v>181</v>
      </c>
      <c r="B281" s="1" t="s">
        <v>182</v>
      </c>
      <c r="C281" s="1">
        <v>2006</v>
      </c>
      <c r="D281" s="1">
        <v>2006</v>
      </c>
      <c r="E281" s="1">
        <v>2006</v>
      </c>
      <c r="F281" s="1" t="s">
        <v>309</v>
      </c>
      <c r="G281" s="1" t="s">
        <v>310</v>
      </c>
      <c r="H281" s="1" t="s">
        <v>311</v>
      </c>
      <c r="I281" s="1" t="s">
        <v>312</v>
      </c>
      <c r="J281" s="1">
        <v>250000</v>
      </c>
      <c r="K281" s="1" t="s">
        <v>313</v>
      </c>
      <c r="N281" s="1" t="s">
        <v>316</v>
      </c>
      <c r="O281" s="1">
        <v>2.06</v>
      </c>
      <c r="P281" s="1" t="s">
        <v>314</v>
      </c>
    </row>
    <row r="282" spans="1:16" x14ac:dyDescent="0.3">
      <c r="A282" t="s">
        <v>181</v>
      </c>
      <c r="B282" s="1" t="s">
        <v>182</v>
      </c>
      <c r="C282" s="1">
        <v>2006</v>
      </c>
      <c r="D282" s="1">
        <v>2006</v>
      </c>
      <c r="E282" s="1">
        <v>2006</v>
      </c>
      <c r="F282" s="1" t="s">
        <v>309</v>
      </c>
      <c r="G282" s="1" t="s">
        <v>310</v>
      </c>
      <c r="H282" s="1" t="s">
        <v>317</v>
      </c>
      <c r="I282" s="1" t="s">
        <v>318</v>
      </c>
      <c r="J282" s="25" t="s">
        <v>322</v>
      </c>
      <c r="K282" s="1" t="s">
        <v>319</v>
      </c>
      <c r="N282" s="1" t="s">
        <v>320</v>
      </c>
      <c r="O282" s="1">
        <v>9</v>
      </c>
      <c r="P282" s="1" t="s">
        <v>321</v>
      </c>
    </row>
    <row r="283" spans="1:16" x14ac:dyDescent="0.3">
      <c r="A283" t="s">
        <v>181</v>
      </c>
      <c r="B283" s="1" t="s">
        <v>182</v>
      </c>
      <c r="C283" s="1">
        <v>2006</v>
      </c>
      <c r="D283" s="1">
        <v>2006</v>
      </c>
      <c r="E283" s="1">
        <v>2006</v>
      </c>
      <c r="F283" s="1" t="s">
        <v>309</v>
      </c>
      <c r="G283" s="1" t="s">
        <v>310</v>
      </c>
      <c r="H283" s="1" t="s">
        <v>317</v>
      </c>
      <c r="I283" s="1" t="s">
        <v>318</v>
      </c>
      <c r="J283" s="25" t="s">
        <v>443</v>
      </c>
      <c r="K283" s="1" t="s">
        <v>319</v>
      </c>
      <c r="N283" s="1" t="s">
        <v>320</v>
      </c>
      <c r="O283" s="1">
        <v>10.6</v>
      </c>
      <c r="P283" s="1" t="s">
        <v>321</v>
      </c>
    </row>
    <row r="284" spans="1:16" x14ac:dyDescent="0.3">
      <c r="A284" t="s">
        <v>181</v>
      </c>
      <c r="B284" s="1" t="s">
        <v>182</v>
      </c>
      <c r="C284" s="1">
        <v>2006</v>
      </c>
      <c r="D284" s="1">
        <v>2006</v>
      </c>
      <c r="E284" s="1">
        <v>2006</v>
      </c>
      <c r="F284" s="1" t="s">
        <v>309</v>
      </c>
      <c r="G284" s="1" t="s">
        <v>310</v>
      </c>
      <c r="H284" s="1" t="s">
        <v>317</v>
      </c>
      <c r="I284" s="1" t="s">
        <v>318</v>
      </c>
      <c r="J284" s="26" t="s">
        <v>325</v>
      </c>
      <c r="K284" s="1" t="s">
        <v>319</v>
      </c>
      <c r="N284" s="1" t="s">
        <v>320</v>
      </c>
      <c r="O284" s="1">
        <v>13.6</v>
      </c>
      <c r="P284" s="1" t="s">
        <v>321</v>
      </c>
    </row>
    <row r="285" spans="1:16" x14ac:dyDescent="0.3">
      <c r="A285" t="s">
        <v>181</v>
      </c>
      <c r="B285" s="1" t="s">
        <v>182</v>
      </c>
      <c r="C285" s="1">
        <v>2006</v>
      </c>
      <c r="D285" s="1">
        <v>2006</v>
      </c>
      <c r="E285" s="1">
        <v>2006</v>
      </c>
      <c r="F285" s="1" t="s">
        <v>309</v>
      </c>
      <c r="G285" s="1" t="s">
        <v>310</v>
      </c>
      <c r="H285" s="1" t="s">
        <v>317</v>
      </c>
      <c r="I285" s="1" t="s">
        <v>318</v>
      </c>
      <c r="J285" s="1">
        <v>1</v>
      </c>
      <c r="K285" s="1" t="s">
        <v>319</v>
      </c>
      <c r="N285" s="1" t="s">
        <v>320</v>
      </c>
      <c r="O285" s="1">
        <v>20.3</v>
      </c>
      <c r="P285" s="1" t="s">
        <v>321</v>
      </c>
    </row>
    <row r="286" spans="1:16" x14ac:dyDescent="0.3">
      <c r="A286" t="s">
        <v>181</v>
      </c>
      <c r="B286" s="1" t="s">
        <v>182</v>
      </c>
      <c r="C286" s="1">
        <v>2006</v>
      </c>
      <c r="D286" s="1">
        <v>2006</v>
      </c>
      <c r="E286" s="1">
        <v>2006</v>
      </c>
      <c r="F286" s="1" t="s">
        <v>309</v>
      </c>
      <c r="G286" s="1" t="s">
        <v>310</v>
      </c>
      <c r="H286" s="1" t="s">
        <v>317</v>
      </c>
      <c r="I286" s="1" t="s">
        <v>318</v>
      </c>
      <c r="J286" s="1">
        <v>1.5</v>
      </c>
      <c r="K286" s="1" t="s">
        <v>319</v>
      </c>
      <c r="N286" s="1" t="s">
        <v>320</v>
      </c>
      <c r="O286" s="1">
        <v>45.6</v>
      </c>
      <c r="P286" s="1" t="s">
        <v>321</v>
      </c>
    </row>
    <row r="287" spans="1:16" x14ac:dyDescent="0.3">
      <c r="A287" t="s">
        <v>181</v>
      </c>
      <c r="B287" s="1" t="s">
        <v>182</v>
      </c>
      <c r="C287" s="1">
        <v>2006</v>
      </c>
      <c r="D287" s="1">
        <v>2006</v>
      </c>
      <c r="E287" s="1">
        <v>2006</v>
      </c>
      <c r="F287" s="1" t="s">
        <v>309</v>
      </c>
      <c r="G287" s="1" t="s">
        <v>310</v>
      </c>
      <c r="H287" s="1" t="s">
        <v>317</v>
      </c>
      <c r="I287" s="1" t="s">
        <v>318</v>
      </c>
      <c r="J287" s="1">
        <v>2</v>
      </c>
      <c r="K287" s="1" t="s">
        <v>319</v>
      </c>
      <c r="N287" s="1" t="s">
        <v>320</v>
      </c>
      <c r="O287" s="1">
        <v>77.599999999999994</v>
      </c>
      <c r="P287" s="1" t="s">
        <v>321</v>
      </c>
    </row>
    <row r="288" spans="1:16" x14ac:dyDescent="0.3">
      <c r="A288" t="s">
        <v>181</v>
      </c>
      <c r="B288" s="1" t="s">
        <v>182</v>
      </c>
      <c r="C288" s="1">
        <v>2006</v>
      </c>
      <c r="D288" s="1">
        <v>2006</v>
      </c>
      <c r="E288" s="1">
        <v>2006</v>
      </c>
      <c r="F288" s="1" t="s">
        <v>309</v>
      </c>
      <c r="G288" s="1" t="s">
        <v>310</v>
      </c>
      <c r="H288" s="1" t="s">
        <v>317</v>
      </c>
      <c r="I288" s="1" t="s">
        <v>318</v>
      </c>
      <c r="J288" s="1">
        <v>3</v>
      </c>
      <c r="K288" s="1" t="s">
        <v>319</v>
      </c>
      <c r="N288" s="1" t="s">
        <v>320</v>
      </c>
      <c r="O288" s="1">
        <v>164.9</v>
      </c>
      <c r="P288" s="1" t="s">
        <v>321</v>
      </c>
    </row>
    <row r="289" spans="1:16" x14ac:dyDescent="0.3">
      <c r="A289" t="s">
        <v>181</v>
      </c>
      <c r="B289" s="1" t="s">
        <v>182</v>
      </c>
      <c r="C289" s="1">
        <v>2006</v>
      </c>
      <c r="D289" s="1">
        <v>2006</v>
      </c>
      <c r="E289" s="1">
        <v>2006</v>
      </c>
      <c r="F289" s="1" t="s">
        <v>309</v>
      </c>
      <c r="G289" s="1" t="s">
        <v>310</v>
      </c>
      <c r="H289" s="1" t="s">
        <v>317</v>
      </c>
      <c r="I289" s="1" t="s">
        <v>318</v>
      </c>
      <c r="J289" s="1">
        <v>4</v>
      </c>
      <c r="K289" s="1" t="s">
        <v>319</v>
      </c>
      <c r="N289" s="1" t="s">
        <v>320</v>
      </c>
      <c r="O289" s="1">
        <v>271.10000000000002</v>
      </c>
      <c r="P289" s="1" t="s">
        <v>321</v>
      </c>
    </row>
    <row r="290" spans="1:16" x14ac:dyDescent="0.3">
      <c r="A290" t="s">
        <v>181</v>
      </c>
      <c r="B290" s="1" t="s">
        <v>182</v>
      </c>
      <c r="C290" s="1">
        <v>2006</v>
      </c>
      <c r="D290" s="1">
        <v>2006</v>
      </c>
      <c r="E290" s="1">
        <v>2006</v>
      </c>
      <c r="F290" s="1" t="s">
        <v>309</v>
      </c>
      <c r="G290" s="1" t="s">
        <v>310</v>
      </c>
      <c r="H290" s="1" t="s">
        <v>317</v>
      </c>
      <c r="I290" s="1" t="s">
        <v>318</v>
      </c>
      <c r="J290" s="1">
        <v>6</v>
      </c>
      <c r="K290" s="1" t="s">
        <v>319</v>
      </c>
      <c r="N290" s="1" t="s">
        <v>320</v>
      </c>
      <c r="O290" s="1">
        <v>491</v>
      </c>
      <c r="P290" s="1" t="s">
        <v>321</v>
      </c>
    </row>
    <row r="291" spans="1:16" x14ac:dyDescent="0.3">
      <c r="A291" t="s">
        <v>181</v>
      </c>
      <c r="B291" s="1" t="s">
        <v>182</v>
      </c>
      <c r="C291" s="1">
        <v>2006</v>
      </c>
      <c r="D291" s="1">
        <v>2006</v>
      </c>
      <c r="E291" s="1">
        <v>2006</v>
      </c>
      <c r="F291" s="1" t="s">
        <v>309</v>
      </c>
      <c r="G291" s="1" t="s">
        <v>310</v>
      </c>
      <c r="H291" s="1" t="s">
        <v>317</v>
      </c>
      <c r="I291" s="1" t="s">
        <v>318</v>
      </c>
      <c r="J291" s="1">
        <v>8</v>
      </c>
      <c r="K291" s="1" t="s">
        <v>319</v>
      </c>
      <c r="N291" s="1" t="s">
        <v>320</v>
      </c>
      <c r="O291" s="1">
        <v>1175.8</v>
      </c>
      <c r="P291" s="1" t="s">
        <v>321</v>
      </c>
    </row>
    <row r="292" spans="1:16" x14ac:dyDescent="0.3">
      <c r="A292" t="s">
        <v>181</v>
      </c>
      <c r="B292" s="1" t="s">
        <v>182</v>
      </c>
      <c r="C292" s="1">
        <v>2006</v>
      </c>
      <c r="D292" s="1">
        <v>2006</v>
      </c>
      <c r="E292" s="1">
        <v>2006</v>
      </c>
      <c r="F292" s="1" t="s">
        <v>309</v>
      </c>
      <c r="G292" s="1" t="s">
        <v>310</v>
      </c>
      <c r="H292" s="1" t="s">
        <v>317</v>
      </c>
      <c r="I292" s="1" t="s">
        <v>318</v>
      </c>
      <c r="J292" s="1">
        <v>10</v>
      </c>
      <c r="K292" s="1" t="s">
        <v>319</v>
      </c>
      <c r="N292" s="1" t="s">
        <v>320</v>
      </c>
      <c r="O292" s="1">
        <v>1773.9</v>
      </c>
      <c r="P292" s="1" t="s">
        <v>321</v>
      </c>
    </row>
    <row r="293" spans="1:16" x14ac:dyDescent="0.3">
      <c r="A293" t="s">
        <v>181</v>
      </c>
      <c r="B293" s="1" t="s">
        <v>182</v>
      </c>
      <c r="C293" s="1">
        <v>2006</v>
      </c>
      <c r="D293" s="1">
        <v>2006</v>
      </c>
      <c r="E293" s="1">
        <v>2006</v>
      </c>
      <c r="F293" s="1" t="s">
        <v>309</v>
      </c>
      <c r="G293" s="1" t="s">
        <v>310</v>
      </c>
      <c r="H293" s="1" t="s">
        <v>317</v>
      </c>
      <c r="I293" s="1" t="s">
        <v>318</v>
      </c>
      <c r="J293" s="1">
        <v>12</v>
      </c>
      <c r="K293" s="1" t="s">
        <v>319</v>
      </c>
      <c r="N293" s="1" t="s">
        <v>320</v>
      </c>
      <c r="O293" s="1">
        <v>1993.2</v>
      </c>
      <c r="P293" s="1" t="s">
        <v>321</v>
      </c>
    </row>
    <row r="294" spans="1:16" x14ac:dyDescent="0.3">
      <c r="A294" t="s">
        <v>181</v>
      </c>
      <c r="B294" s="1" t="s">
        <v>182</v>
      </c>
      <c r="C294" s="1">
        <v>2006</v>
      </c>
      <c r="D294" s="1">
        <v>2006</v>
      </c>
      <c r="E294" s="1">
        <v>2006</v>
      </c>
      <c r="F294" s="1" t="s">
        <v>309</v>
      </c>
      <c r="G294" s="1" t="s">
        <v>310</v>
      </c>
      <c r="H294" s="1" t="s">
        <v>311</v>
      </c>
      <c r="I294" s="1" t="s">
        <v>312</v>
      </c>
      <c r="J294" s="1" t="s">
        <v>326</v>
      </c>
      <c r="N294" s="1" t="s">
        <v>315</v>
      </c>
      <c r="O294" s="1">
        <v>2.27</v>
      </c>
      <c r="P294" s="1" t="s">
        <v>314</v>
      </c>
    </row>
    <row r="295" spans="1:16" x14ac:dyDescent="0.3">
      <c r="A295" t="s">
        <v>181</v>
      </c>
      <c r="B295" s="1" t="s">
        <v>182</v>
      </c>
      <c r="C295" s="1">
        <v>2006</v>
      </c>
      <c r="D295" s="1">
        <v>2006</v>
      </c>
      <c r="E295" s="1">
        <v>2006</v>
      </c>
      <c r="F295" s="1" t="s">
        <v>309</v>
      </c>
      <c r="G295" s="1" t="s">
        <v>310</v>
      </c>
      <c r="H295" s="1" t="s">
        <v>311</v>
      </c>
      <c r="I295" s="1" t="s">
        <v>312</v>
      </c>
      <c r="J295" s="1" t="s">
        <v>326</v>
      </c>
      <c r="N295" s="1" t="s">
        <v>316</v>
      </c>
      <c r="O295" s="1">
        <v>2.37</v>
      </c>
      <c r="P295" s="1" t="s">
        <v>314</v>
      </c>
    </row>
    <row r="296" spans="1:16" x14ac:dyDescent="0.3">
      <c r="A296" t="s">
        <v>181</v>
      </c>
      <c r="B296" s="1" t="s">
        <v>182</v>
      </c>
      <c r="C296" s="1">
        <v>2006</v>
      </c>
      <c r="D296" s="1">
        <v>2006</v>
      </c>
      <c r="E296" s="1">
        <v>2006</v>
      </c>
      <c r="F296" s="1" t="s">
        <v>309</v>
      </c>
      <c r="G296" s="1" t="s">
        <v>310</v>
      </c>
      <c r="H296" s="1" t="s">
        <v>311</v>
      </c>
      <c r="I296" s="1" t="s">
        <v>312</v>
      </c>
      <c r="J296" s="1" t="s">
        <v>327</v>
      </c>
      <c r="N296" s="1" t="s">
        <v>315</v>
      </c>
      <c r="O296" s="1">
        <v>2.41</v>
      </c>
      <c r="P296" s="1" t="s">
        <v>314</v>
      </c>
    </row>
    <row r="297" spans="1:16" x14ac:dyDescent="0.3">
      <c r="A297" t="s">
        <v>181</v>
      </c>
      <c r="B297" s="1" t="s">
        <v>182</v>
      </c>
      <c r="C297" s="1">
        <v>2006</v>
      </c>
      <c r="D297" s="1">
        <v>2006</v>
      </c>
      <c r="E297" s="1">
        <v>2006</v>
      </c>
      <c r="F297" s="1" t="s">
        <v>309</v>
      </c>
      <c r="G297" s="1" t="s">
        <v>310</v>
      </c>
      <c r="H297" s="1" t="s">
        <v>311</v>
      </c>
      <c r="I297" s="1" t="s">
        <v>312</v>
      </c>
      <c r="J297" s="1" t="s">
        <v>327</v>
      </c>
      <c r="N297" s="1" t="s">
        <v>316</v>
      </c>
      <c r="O297" s="1">
        <v>2.5099999999999998</v>
      </c>
      <c r="P297" s="1" t="s">
        <v>314</v>
      </c>
    </row>
    <row r="298" spans="1:16" x14ac:dyDescent="0.3">
      <c r="A298" t="s">
        <v>181</v>
      </c>
      <c r="B298" s="1" t="s">
        <v>182</v>
      </c>
      <c r="C298" s="1">
        <v>2006</v>
      </c>
      <c r="D298" s="1">
        <v>2006</v>
      </c>
      <c r="E298" s="1">
        <v>2006</v>
      </c>
      <c r="F298" s="1" t="s">
        <v>309</v>
      </c>
      <c r="G298" s="1" t="s">
        <v>432</v>
      </c>
      <c r="H298" s="1" t="s">
        <v>317</v>
      </c>
      <c r="I298" s="1" t="s">
        <v>328</v>
      </c>
      <c r="N298" s="1" t="s">
        <v>315</v>
      </c>
      <c r="O298" s="1">
        <v>32.299999999999997</v>
      </c>
      <c r="P298" s="1" t="s">
        <v>329</v>
      </c>
    </row>
    <row r="299" spans="1:16" x14ac:dyDescent="0.3">
      <c r="A299" t="s">
        <v>181</v>
      </c>
      <c r="B299" s="1" t="s">
        <v>182</v>
      </c>
      <c r="C299" s="1">
        <v>2006</v>
      </c>
      <c r="D299" s="1">
        <v>2006</v>
      </c>
      <c r="E299" s="1">
        <v>2006</v>
      </c>
      <c r="F299" s="1" t="s">
        <v>309</v>
      </c>
      <c r="G299" s="1" t="s">
        <v>432</v>
      </c>
      <c r="H299" s="1" t="s">
        <v>317</v>
      </c>
      <c r="I299" s="1" t="s">
        <v>328</v>
      </c>
      <c r="N299" s="1" t="s">
        <v>316</v>
      </c>
      <c r="O299" s="1">
        <v>36.299999999999997</v>
      </c>
      <c r="P299" s="1" t="s">
        <v>329</v>
      </c>
    </row>
    <row r="300" spans="1:16" x14ac:dyDescent="0.3">
      <c r="A300" t="s">
        <v>181</v>
      </c>
      <c r="B300" s="1" t="s">
        <v>182</v>
      </c>
      <c r="C300" s="1">
        <v>2006</v>
      </c>
      <c r="D300" s="1">
        <v>2006</v>
      </c>
      <c r="E300" s="1">
        <v>2006</v>
      </c>
      <c r="F300" s="1" t="s">
        <v>309</v>
      </c>
      <c r="G300" s="1" t="s">
        <v>310</v>
      </c>
      <c r="H300" s="1" t="s">
        <v>394</v>
      </c>
      <c r="I300" s="1" t="s">
        <v>318</v>
      </c>
      <c r="J300" s="25" t="s">
        <v>322</v>
      </c>
      <c r="K300" s="1" t="s">
        <v>319</v>
      </c>
      <c r="N300" s="1" t="s">
        <v>315</v>
      </c>
      <c r="O300" s="1">
        <v>7</v>
      </c>
      <c r="P300" s="1" t="s">
        <v>321</v>
      </c>
    </row>
    <row r="301" spans="1:16" x14ac:dyDescent="0.3">
      <c r="A301" t="s">
        <v>181</v>
      </c>
      <c r="B301" s="1" t="s">
        <v>182</v>
      </c>
      <c r="C301" s="1">
        <v>2006</v>
      </c>
      <c r="D301" s="1">
        <v>2006</v>
      </c>
      <c r="E301" s="1">
        <v>2006</v>
      </c>
      <c r="F301" s="1" t="s">
        <v>309</v>
      </c>
      <c r="G301" s="1" t="s">
        <v>310</v>
      </c>
      <c r="H301" s="1" t="s">
        <v>394</v>
      </c>
      <c r="I301" s="1" t="s">
        <v>318</v>
      </c>
      <c r="J301" s="26" t="s">
        <v>325</v>
      </c>
      <c r="K301" s="1" t="s">
        <v>319</v>
      </c>
      <c r="N301" s="1" t="s">
        <v>315</v>
      </c>
      <c r="O301" s="1">
        <v>10.6</v>
      </c>
      <c r="P301" s="1" t="s">
        <v>321</v>
      </c>
    </row>
    <row r="302" spans="1:16" x14ac:dyDescent="0.3">
      <c r="A302" t="s">
        <v>181</v>
      </c>
      <c r="B302" s="1" t="s">
        <v>182</v>
      </c>
      <c r="C302" s="1">
        <v>2006</v>
      </c>
      <c r="D302" s="1">
        <v>2006</v>
      </c>
      <c r="E302" s="1">
        <v>2006</v>
      </c>
      <c r="F302" s="1" t="s">
        <v>309</v>
      </c>
      <c r="G302" s="1" t="s">
        <v>310</v>
      </c>
      <c r="H302" s="1" t="s">
        <v>394</v>
      </c>
      <c r="I302" s="1" t="s">
        <v>318</v>
      </c>
      <c r="J302" s="1">
        <v>1</v>
      </c>
      <c r="K302" s="1" t="s">
        <v>319</v>
      </c>
      <c r="N302" s="1" t="s">
        <v>315</v>
      </c>
      <c r="O302" s="1">
        <v>16.399999999999999</v>
      </c>
      <c r="P302" s="1" t="s">
        <v>321</v>
      </c>
    </row>
    <row r="303" spans="1:16" x14ac:dyDescent="0.3">
      <c r="A303" t="s">
        <v>181</v>
      </c>
      <c r="B303" s="1" t="s">
        <v>182</v>
      </c>
      <c r="C303" s="1">
        <v>2006</v>
      </c>
      <c r="D303" s="1">
        <v>2006</v>
      </c>
      <c r="E303" s="1">
        <v>2006</v>
      </c>
      <c r="F303" s="1" t="s">
        <v>309</v>
      </c>
      <c r="G303" s="1" t="s">
        <v>310</v>
      </c>
      <c r="H303" s="1" t="s">
        <v>394</v>
      </c>
      <c r="I303" s="1" t="s">
        <v>318</v>
      </c>
      <c r="J303" s="1">
        <v>1.5</v>
      </c>
      <c r="K303" s="1" t="s">
        <v>319</v>
      </c>
      <c r="N303" s="1" t="s">
        <v>315</v>
      </c>
      <c r="O303" s="1">
        <v>36.200000000000003</v>
      </c>
      <c r="P303" s="1" t="s">
        <v>321</v>
      </c>
    </row>
    <row r="304" spans="1:16" x14ac:dyDescent="0.3">
      <c r="A304" t="s">
        <v>181</v>
      </c>
      <c r="B304" s="1" t="s">
        <v>182</v>
      </c>
      <c r="C304" s="1">
        <v>2006</v>
      </c>
      <c r="D304" s="1">
        <v>2006</v>
      </c>
      <c r="E304" s="1">
        <v>2006</v>
      </c>
      <c r="F304" s="1" t="s">
        <v>309</v>
      </c>
      <c r="G304" s="1" t="s">
        <v>310</v>
      </c>
      <c r="H304" s="1" t="s">
        <v>394</v>
      </c>
      <c r="I304" s="1" t="s">
        <v>318</v>
      </c>
      <c r="J304" s="1">
        <v>2</v>
      </c>
      <c r="K304" s="1" t="s">
        <v>319</v>
      </c>
      <c r="N304" s="1" t="s">
        <v>315</v>
      </c>
      <c r="O304" s="1">
        <v>58.3</v>
      </c>
      <c r="P304" s="1" t="s">
        <v>321</v>
      </c>
    </row>
    <row r="305" spans="1:16" x14ac:dyDescent="0.3">
      <c r="A305" t="s">
        <v>181</v>
      </c>
      <c r="B305" s="1" t="s">
        <v>182</v>
      </c>
      <c r="C305" s="1">
        <v>2006</v>
      </c>
      <c r="D305" s="1">
        <v>2006</v>
      </c>
      <c r="E305" s="1">
        <v>2006</v>
      </c>
      <c r="F305" s="1" t="s">
        <v>309</v>
      </c>
      <c r="G305" s="1" t="s">
        <v>310</v>
      </c>
      <c r="H305" s="1" t="s">
        <v>394</v>
      </c>
      <c r="I305" s="1" t="s">
        <v>318</v>
      </c>
      <c r="J305" s="1">
        <v>3</v>
      </c>
      <c r="K305" s="1" t="s">
        <v>319</v>
      </c>
      <c r="N305" s="1" t="s">
        <v>315</v>
      </c>
      <c r="O305" s="1">
        <v>99.6</v>
      </c>
      <c r="P305" s="1" t="s">
        <v>321</v>
      </c>
    </row>
    <row r="306" spans="1:16" x14ac:dyDescent="0.3">
      <c r="A306" t="s">
        <v>181</v>
      </c>
      <c r="B306" s="1" t="s">
        <v>182</v>
      </c>
      <c r="C306" s="1">
        <v>2006</v>
      </c>
      <c r="D306" s="1">
        <v>2006</v>
      </c>
      <c r="E306" s="1">
        <v>2006</v>
      </c>
      <c r="F306" s="1" t="s">
        <v>309</v>
      </c>
      <c r="G306" s="1" t="s">
        <v>310</v>
      </c>
      <c r="H306" s="1" t="s">
        <v>394</v>
      </c>
      <c r="I306" s="1" t="s">
        <v>318</v>
      </c>
      <c r="J306" s="1">
        <v>4</v>
      </c>
      <c r="K306" s="1" t="s">
        <v>319</v>
      </c>
      <c r="N306" s="1" t="s">
        <v>315</v>
      </c>
      <c r="O306" s="1">
        <v>178.5</v>
      </c>
      <c r="P306" s="1" t="s">
        <v>321</v>
      </c>
    </row>
    <row r="307" spans="1:16" x14ac:dyDescent="0.3">
      <c r="A307" t="s">
        <v>181</v>
      </c>
      <c r="B307" s="1" t="s">
        <v>182</v>
      </c>
      <c r="C307" s="1">
        <v>2006</v>
      </c>
      <c r="D307" s="1">
        <v>2006</v>
      </c>
      <c r="E307" s="1">
        <v>2006</v>
      </c>
      <c r="F307" s="1" t="s">
        <v>309</v>
      </c>
      <c r="G307" s="1" t="s">
        <v>310</v>
      </c>
      <c r="H307" s="1" t="s">
        <v>394</v>
      </c>
      <c r="I307" s="1" t="s">
        <v>318</v>
      </c>
      <c r="J307" s="1">
        <v>6</v>
      </c>
      <c r="K307" s="1" t="s">
        <v>319</v>
      </c>
      <c r="N307" s="1" t="s">
        <v>315</v>
      </c>
      <c r="O307" s="1">
        <v>357</v>
      </c>
      <c r="P307" s="1" t="s">
        <v>321</v>
      </c>
    </row>
    <row r="308" spans="1:16" x14ac:dyDescent="0.3">
      <c r="A308" t="s">
        <v>181</v>
      </c>
      <c r="B308" s="1" t="s">
        <v>182</v>
      </c>
      <c r="C308" s="1">
        <v>2006</v>
      </c>
      <c r="D308" s="1">
        <v>2006</v>
      </c>
      <c r="E308" s="1">
        <v>2006</v>
      </c>
      <c r="F308" s="1" t="s">
        <v>309</v>
      </c>
      <c r="G308" s="1" t="s">
        <v>310</v>
      </c>
      <c r="H308" s="1" t="s">
        <v>394</v>
      </c>
      <c r="I308" s="1" t="s">
        <v>318</v>
      </c>
      <c r="J308" s="1">
        <v>8</v>
      </c>
      <c r="K308" s="1" t="s">
        <v>319</v>
      </c>
      <c r="N308" s="1" t="s">
        <v>315</v>
      </c>
      <c r="O308" s="1">
        <v>646.4</v>
      </c>
      <c r="P308" s="1" t="s">
        <v>321</v>
      </c>
    </row>
    <row r="309" spans="1:16" x14ac:dyDescent="0.3">
      <c r="A309" t="s">
        <v>181</v>
      </c>
      <c r="B309" s="1" t="s">
        <v>182</v>
      </c>
      <c r="C309" s="1">
        <v>2006</v>
      </c>
      <c r="D309" s="1">
        <v>2006</v>
      </c>
      <c r="E309" s="1">
        <v>2006</v>
      </c>
      <c r="F309" s="1" t="s">
        <v>309</v>
      </c>
      <c r="G309" s="1" t="s">
        <v>310</v>
      </c>
      <c r="H309" s="1" t="s">
        <v>394</v>
      </c>
      <c r="I309" s="1" t="s">
        <v>318</v>
      </c>
      <c r="J309" s="1">
        <v>10</v>
      </c>
      <c r="K309" s="1" t="s">
        <v>319</v>
      </c>
      <c r="N309" s="1" t="s">
        <v>315</v>
      </c>
      <c r="O309" s="1">
        <v>1068.5999999999999</v>
      </c>
      <c r="P309" s="1" t="s">
        <v>321</v>
      </c>
    </row>
    <row r="310" spans="1:16" x14ac:dyDescent="0.3">
      <c r="A310" t="s">
        <v>181</v>
      </c>
      <c r="B310" s="1" t="s">
        <v>182</v>
      </c>
      <c r="C310" s="1">
        <v>2006</v>
      </c>
      <c r="D310" s="1">
        <v>2006</v>
      </c>
      <c r="E310" s="1">
        <v>2006</v>
      </c>
      <c r="F310" s="1" t="s">
        <v>309</v>
      </c>
      <c r="G310" s="1" t="s">
        <v>310</v>
      </c>
      <c r="H310" s="1" t="s">
        <v>394</v>
      </c>
      <c r="I310" s="1" t="s">
        <v>318</v>
      </c>
      <c r="J310" s="1">
        <v>12</v>
      </c>
      <c r="K310" s="1" t="s">
        <v>319</v>
      </c>
      <c r="N310" s="1" t="s">
        <v>315</v>
      </c>
      <c r="O310" s="1">
        <v>1539.3</v>
      </c>
      <c r="P310" s="1" t="s">
        <v>321</v>
      </c>
    </row>
    <row r="311" spans="1:16" x14ac:dyDescent="0.3">
      <c r="A311" t="s">
        <v>181</v>
      </c>
      <c r="B311" s="1" t="s">
        <v>182</v>
      </c>
      <c r="C311" s="1">
        <v>2006</v>
      </c>
      <c r="D311" s="1">
        <v>2006</v>
      </c>
      <c r="E311" s="1">
        <v>2006</v>
      </c>
      <c r="F311" s="1" t="s">
        <v>309</v>
      </c>
      <c r="G311" s="1" t="s">
        <v>310</v>
      </c>
      <c r="H311" s="1" t="s">
        <v>394</v>
      </c>
      <c r="I311" s="1" t="s">
        <v>318</v>
      </c>
      <c r="J311" s="25" t="s">
        <v>322</v>
      </c>
      <c r="K311" s="1" t="s">
        <v>319</v>
      </c>
      <c r="N311" s="1" t="s">
        <v>316</v>
      </c>
      <c r="O311" s="1">
        <v>7.8</v>
      </c>
      <c r="P311" s="1" t="s">
        <v>321</v>
      </c>
    </row>
    <row r="312" spans="1:16" x14ac:dyDescent="0.3">
      <c r="A312" t="s">
        <v>181</v>
      </c>
      <c r="B312" s="1" t="s">
        <v>182</v>
      </c>
      <c r="C312" s="1">
        <v>2006</v>
      </c>
      <c r="D312" s="1">
        <v>2006</v>
      </c>
      <c r="E312" s="1">
        <v>2006</v>
      </c>
      <c r="F312" s="1" t="s">
        <v>309</v>
      </c>
      <c r="G312" s="1" t="s">
        <v>310</v>
      </c>
      <c r="H312" s="1" t="s">
        <v>394</v>
      </c>
      <c r="I312" s="1" t="s">
        <v>318</v>
      </c>
      <c r="J312" s="26" t="s">
        <v>325</v>
      </c>
      <c r="K312" s="1" t="s">
        <v>319</v>
      </c>
      <c r="N312" s="1" t="s">
        <v>316</v>
      </c>
      <c r="O312" s="1">
        <v>11.6</v>
      </c>
      <c r="P312" s="1" t="s">
        <v>321</v>
      </c>
    </row>
    <row r="313" spans="1:16" x14ac:dyDescent="0.3">
      <c r="A313" t="s">
        <v>181</v>
      </c>
      <c r="B313" s="1" t="s">
        <v>182</v>
      </c>
      <c r="C313" s="1">
        <v>2006</v>
      </c>
      <c r="D313" s="1">
        <v>2006</v>
      </c>
      <c r="E313" s="1">
        <v>2006</v>
      </c>
      <c r="F313" s="1" t="s">
        <v>309</v>
      </c>
      <c r="G313" s="1" t="s">
        <v>310</v>
      </c>
      <c r="H313" s="1" t="s">
        <v>394</v>
      </c>
      <c r="I313" s="1" t="s">
        <v>318</v>
      </c>
      <c r="J313" s="1">
        <v>1</v>
      </c>
      <c r="K313" s="1" t="s">
        <v>319</v>
      </c>
      <c r="N313" s="1" t="s">
        <v>316</v>
      </c>
      <c r="O313" s="1">
        <v>17.600000000000001</v>
      </c>
      <c r="P313" s="1" t="s">
        <v>321</v>
      </c>
    </row>
    <row r="314" spans="1:16" x14ac:dyDescent="0.3">
      <c r="A314" t="s">
        <v>181</v>
      </c>
      <c r="B314" s="1" t="s">
        <v>182</v>
      </c>
      <c r="C314" s="1">
        <v>2006</v>
      </c>
      <c r="D314" s="1">
        <v>2006</v>
      </c>
      <c r="E314" s="1">
        <v>2006</v>
      </c>
      <c r="F314" s="1" t="s">
        <v>309</v>
      </c>
      <c r="G314" s="1" t="s">
        <v>310</v>
      </c>
      <c r="H314" s="1" t="s">
        <v>394</v>
      </c>
      <c r="I314" s="1" t="s">
        <v>318</v>
      </c>
      <c r="J314" s="1">
        <v>1.5</v>
      </c>
      <c r="K314" s="1" t="s">
        <v>319</v>
      </c>
      <c r="N314" s="1" t="s">
        <v>316</v>
      </c>
      <c r="O314" s="1">
        <v>38.9</v>
      </c>
      <c r="P314" s="1" t="s">
        <v>321</v>
      </c>
    </row>
    <row r="315" spans="1:16" x14ac:dyDescent="0.3">
      <c r="A315" t="s">
        <v>181</v>
      </c>
      <c r="B315" s="1" t="s">
        <v>182</v>
      </c>
      <c r="C315" s="1">
        <v>2006</v>
      </c>
      <c r="D315" s="1">
        <v>2006</v>
      </c>
      <c r="E315" s="1">
        <v>2006</v>
      </c>
      <c r="F315" s="1" t="s">
        <v>309</v>
      </c>
      <c r="G315" s="1" t="s">
        <v>310</v>
      </c>
      <c r="H315" s="1" t="s">
        <v>394</v>
      </c>
      <c r="I315" s="1" t="s">
        <v>318</v>
      </c>
      <c r="J315" s="1">
        <v>2</v>
      </c>
      <c r="K315" s="1" t="s">
        <v>319</v>
      </c>
      <c r="N315" s="1" t="s">
        <v>316</v>
      </c>
      <c r="O315" s="1">
        <v>63</v>
      </c>
      <c r="P315" s="1" t="s">
        <v>321</v>
      </c>
    </row>
    <row r="316" spans="1:16" x14ac:dyDescent="0.3">
      <c r="A316" t="s">
        <v>181</v>
      </c>
      <c r="B316" s="1" t="s">
        <v>182</v>
      </c>
      <c r="C316" s="1">
        <v>2006</v>
      </c>
      <c r="D316" s="1">
        <v>2006</v>
      </c>
      <c r="E316" s="1">
        <v>2006</v>
      </c>
      <c r="F316" s="1" t="s">
        <v>309</v>
      </c>
      <c r="G316" s="1" t="s">
        <v>310</v>
      </c>
      <c r="H316" s="1" t="s">
        <v>394</v>
      </c>
      <c r="I316" s="1" t="s">
        <v>318</v>
      </c>
      <c r="J316" s="1">
        <v>3</v>
      </c>
      <c r="K316" s="1" t="s">
        <v>319</v>
      </c>
      <c r="N316" s="1" t="s">
        <v>316</v>
      </c>
      <c r="O316" s="1">
        <v>107.7</v>
      </c>
      <c r="P316" s="1" t="s">
        <v>321</v>
      </c>
    </row>
    <row r="317" spans="1:16" x14ac:dyDescent="0.3">
      <c r="A317" t="s">
        <v>181</v>
      </c>
      <c r="B317" s="1" t="s">
        <v>182</v>
      </c>
      <c r="C317" s="1">
        <v>2006</v>
      </c>
      <c r="D317" s="1">
        <v>2006</v>
      </c>
      <c r="E317" s="1">
        <v>2006</v>
      </c>
      <c r="F317" s="1" t="s">
        <v>309</v>
      </c>
      <c r="G317" s="1" t="s">
        <v>310</v>
      </c>
      <c r="H317" s="1" t="s">
        <v>394</v>
      </c>
      <c r="I317" s="1" t="s">
        <v>318</v>
      </c>
      <c r="J317" s="1">
        <v>4</v>
      </c>
      <c r="K317" s="1" t="s">
        <v>319</v>
      </c>
      <c r="N317" s="1" t="s">
        <v>316</v>
      </c>
      <c r="O317" s="1">
        <v>191.5</v>
      </c>
      <c r="P317" s="1" t="s">
        <v>321</v>
      </c>
    </row>
    <row r="318" spans="1:16" x14ac:dyDescent="0.3">
      <c r="A318" t="s">
        <v>181</v>
      </c>
      <c r="B318" s="1" t="s">
        <v>182</v>
      </c>
      <c r="C318" s="1">
        <v>2006</v>
      </c>
      <c r="D318" s="1">
        <v>2006</v>
      </c>
      <c r="E318" s="1">
        <v>2006</v>
      </c>
      <c r="F318" s="1" t="s">
        <v>309</v>
      </c>
      <c r="G318" s="1" t="s">
        <v>310</v>
      </c>
      <c r="H318" s="1" t="s">
        <v>394</v>
      </c>
      <c r="I318" s="1" t="s">
        <v>318</v>
      </c>
      <c r="J318" s="1">
        <v>6</v>
      </c>
      <c r="K318" s="1" t="s">
        <v>319</v>
      </c>
      <c r="N318" s="1" t="s">
        <v>316</v>
      </c>
      <c r="O318" s="1">
        <v>383.1</v>
      </c>
      <c r="P318" s="1" t="s">
        <v>321</v>
      </c>
    </row>
    <row r="319" spans="1:16" x14ac:dyDescent="0.3">
      <c r="A319" t="s">
        <v>181</v>
      </c>
      <c r="B319" s="1" t="s">
        <v>182</v>
      </c>
      <c r="C319" s="1">
        <v>2006</v>
      </c>
      <c r="D319" s="1">
        <v>2006</v>
      </c>
      <c r="E319" s="1">
        <v>2006</v>
      </c>
      <c r="F319" s="1" t="s">
        <v>309</v>
      </c>
      <c r="G319" s="1" t="s">
        <v>310</v>
      </c>
      <c r="H319" s="1" t="s">
        <v>394</v>
      </c>
      <c r="I319" s="1" t="s">
        <v>318</v>
      </c>
      <c r="J319" s="1">
        <v>8</v>
      </c>
      <c r="K319" s="1" t="s">
        <v>319</v>
      </c>
      <c r="N319" s="1" t="s">
        <v>316</v>
      </c>
      <c r="O319" s="1">
        <v>694.1</v>
      </c>
      <c r="P319" s="1" t="s">
        <v>321</v>
      </c>
    </row>
    <row r="320" spans="1:16" x14ac:dyDescent="0.3">
      <c r="A320" t="s">
        <v>181</v>
      </c>
      <c r="B320" s="1" t="s">
        <v>182</v>
      </c>
      <c r="C320" s="1">
        <v>2006</v>
      </c>
      <c r="D320" s="1">
        <v>2006</v>
      </c>
      <c r="E320" s="1">
        <v>2006</v>
      </c>
      <c r="F320" s="1" t="s">
        <v>309</v>
      </c>
      <c r="G320" s="1" t="s">
        <v>310</v>
      </c>
      <c r="H320" s="1" t="s">
        <v>394</v>
      </c>
      <c r="I320" s="1" t="s">
        <v>318</v>
      </c>
      <c r="J320" s="1">
        <v>10</v>
      </c>
      <c r="K320" s="1" t="s">
        <v>319</v>
      </c>
      <c r="N320" s="1" t="s">
        <v>316</v>
      </c>
      <c r="O320" s="1">
        <v>1149</v>
      </c>
      <c r="P320" s="1" t="s">
        <v>321</v>
      </c>
    </row>
    <row r="321" spans="1:16" x14ac:dyDescent="0.3">
      <c r="A321" t="s">
        <v>181</v>
      </c>
      <c r="B321" s="1" t="s">
        <v>182</v>
      </c>
      <c r="C321" s="1">
        <v>2006</v>
      </c>
      <c r="D321" s="1">
        <v>2006</v>
      </c>
      <c r="E321" s="1">
        <v>2006</v>
      </c>
      <c r="F321" s="1" t="s">
        <v>309</v>
      </c>
      <c r="G321" s="1" t="s">
        <v>310</v>
      </c>
      <c r="H321" s="1" t="s">
        <v>394</v>
      </c>
      <c r="I321" s="1" t="s">
        <v>318</v>
      </c>
      <c r="J321" s="1">
        <v>12</v>
      </c>
      <c r="K321" s="1" t="s">
        <v>319</v>
      </c>
      <c r="N321" s="1" t="s">
        <v>316</v>
      </c>
      <c r="O321" s="1">
        <v>1652.7</v>
      </c>
      <c r="P321" s="1" t="s">
        <v>321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41"/>
  <sheetViews>
    <sheetView workbookViewId="0">
      <pane xSplit="12" ySplit="13" topLeftCell="P30" activePane="bottomRight" state="frozen"/>
      <selection pane="topRight" activeCell="M1" sqref="M1"/>
      <selection pane="bottomLeft" activeCell="A14" sqref="A14"/>
      <selection pane="bottomRight" activeCell="Q32" sqref="Q32"/>
    </sheetView>
  </sheetViews>
  <sheetFormatPr defaultRowHeight="14.4" x14ac:dyDescent="0.3"/>
  <cols>
    <col min="1" max="15" width="8.88671875" style="1"/>
    <col min="16" max="16" width="8" style="1" customWidth="1"/>
    <col min="17" max="17" width="13.5546875" style="1" customWidth="1"/>
    <col min="18" max="24" width="12" style="1" bestFit="1" customWidth="1"/>
    <col min="25" max="25" width="12.44140625" style="1" bestFit="1" customWidth="1"/>
    <col min="26" max="29" width="12" style="1" bestFit="1" customWidth="1"/>
    <col min="30" max="30" width="12.5546875" style="1" customWidth="1"/>
    <col min="31" max="16384" width="8.886718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A3" t="s">
        <v>181</v>
      </c>
      <c r="B3" s="1" t="s">
        <v>182</v>
      </c>
      <c r="C3" s="1" t="s">
        <v>68</v>
      </c>
      <c r="D3" s="1" t="s">
        <v>279</v>
      </c>
      <c r="E3" s="10"/>
      <c r="F3" s="10"/>
      <c r="G3" s="10"/>
      <c r="H3" s="10"/>
      <c r="I3" s="10"/>
      <c r="J3" s="10"/>
      <c r="K3" s="10"/>
      <c r="L3" s="10"/>
      <c r="M3" s="10"/>
      <c r="N3" s="10"/>
      <c r="O3" s="10"/>
      <c r="P3" s="13"/>
      <c r="Q3" s="13">
        <v>8853004</v>
      </c>
      <c r="R3" s="13">
        <v>9167075</v>
      </c>
      <c r="S3" s="13">
        <v>9004811</v>
      </c>
      <c r="T3" s="13">
        <v>9905354</v>
      </c>
      <c r="U3" s="13">
        <v>10051202</v>
      </c>
      <c r="V3" s="13">
        <v>11393109</v>
      </c>
      <c r="W3" s="13">
        <v>11981460</v>
      </c>
      <c r="X3" s="13">
        <v>13531308</v>
      </c>
      <c r="Y3" s="13">
        <v>14353603</v>
      </c>
      <c r="Z3" s="13">
        <v>15169409</v>
      </c>
      <c r="AA3" s="13">
        <v>16505313</v>
      </c>
      <c r="AB3" s="13">
        <v>17364490</v>
      </c>
      <c r="AC3" s="13">
        <v>17418102</v>
      </c>
      <c r="AD3" s="13">
        <v>16513467</v>
      </c>
      <c r="AE3" s="13"/>
      <c r="AF3" s="13"/>
      <c r="AG3" s="13"/>
      <c r="AH3" s="13"/>
      <c r="AI3" s="13"/>
    </row>
    <row r="4" spans="1:35" x14ac:dyDescent="0.3">
      <c r="A4" t="s">
        <v>181</v>
      </c>
      <c r="B4" s="1" t="s">
        <v>182</v>
      </c>
      <c r="C4" s="1" t="s">
        <v>68</v>
      </c>
      <c r="D4" s="1" t="s">
        <v>280</v>
      </c>
      <c r="E4" s="10"/>
      <c r="F4" s="10"/>
      <c r="G4" s="10"/>
      <c r="H4" s="10"/>
      <c r="I4" s="10"/>
      <c r="J4" s="10"/>
      <c r="K4" s="10"/>
      <c r="L4" s="10"/>
      <c r="M4" s="10"/>
      <c r="N4" s="10"/>
      <c r="O4" s="10"/>
      <c r="P4" s="13"/>
      <c r="Q4" s="13">
        <v>3275553</v>
      </c>
      <c r="R4" s="13">
        <v>3353277</v>
      </c>
      <c r="S4" s="13">
        <v>3469776</v>
      </c>
      <c r="T4" s="13">
        <v>3774413</v>
      </c>
      <c r="U4" s="13">
        <v>3834264</v>
      </c>
      <c r="V4" s="13">
        <v>4256758</v>
      </c>
      <c r="W4" s="13">
        <v>4713375</v>
      </c>
      <c r="X4" s="13">
        <v>5186834</v>
      </c>
      <c r="Y4" s="13">
        <v>5488418</v>
      </c>
      <c r="Z4" s="13">
        <v>5789495</v>
      </c>
      <c r="AA4" s="13">
        <v>6443829</v>
      </c>
      <c r="AB4" s="13">
        <v>6354927</v>
      </c>
      <c r="AC4" s="13">
        <v>6678994</v>
      </c>
      <c r="AD4" s="13">
        <v>6917592</v>
      </c>
      <c r="AE4" s="13"/>
      <c r="AF4" s="13"/>
      <c r="AG4" s="13"/>
      <c r="AH4" s="13"/>
      <c r="AI4" s="13"/>
    </row>
    <row r="5" spans="1:35" x14ac:dyDescent="0.3">
      <c r="A5" t="s">
        <v>181</v>
      </c>
      <c r="B5" s="1" t="s">
        <v>182</v>
      </c>
      <c r="C5" s="1" t="s">
        <v>68</v>
      </c>
      <c r="D5" s="1" t="s">
        <v>281</v>
      </c>
      <c r="E5" s="10"/>
      <c r="F5" s="10"/>
      <c r="G5" s="10"/>
      <c r="H5" s="10"/>
      <c r="I5" s="10"/>
      <c r="J5" s="10"/>
      <c r="K5" s="10"/>
      <c r="L5" s="10"/>
      <c r="M5" s="10"/>
      <c r="N5" s="10"/>
      <c r="O5" s="10"/>
      <c r="P5" s="13"/>
      <c r="Q5" s="13">
        <v>5269243</v>
      </c>
      <c r="R5" s="13">
        <v>6021294</v>
      </c>
      <c r="S5" s="13">
        <v>6910120</v>
      </c>
      <c r="T5" s="13">
        <v>6203197</v>
      </c>
      <c r="U5" s="13">
        <v>6087454</v>
      </c>
      <c r="V5" s="13">
        <v>6544484</v>
      </c>
      <c r="W5" s="13">
        <v>6940412</v>
      </c>
      <c r="X5" s="13">
        <v>7864549</v>
      </c>
      <c r="Y5" s="13">
        <v>8337786</v>
      </c>
      <c r="Z5" s="13">
        <v>8834624</v>
      </c>
      <c r="AA5" s="13">
        <v>9329564</v>
      </c>
      <c r="AB5" s="13">
        <v>8918921</v>
      </c>
      <c r="AC5" s="13">
        <v>6295706</v>
      </c>
      <c r="AD5" s="13">
        <v>6742458</v>
      </c>
      <c r="AE5" s="13"/>
      <c r="AF5" s="13"/>
      <c r="AG5" s="13"/>
      <c r="AH5" s="13"/>
      <c r="AI5" s="13"/>
    </row>
    <row r="6" spans="1:35" x14ac:dyDescent="0.3">
      <c r="A6" t="s">
        <v>181</v>
      </c>
      <c r="B6" s="1" t="s">
        <v>182</v>
      </c>
      <c r="C6" s="1" t="s">
        <v>68</v>
      </c>
      <c r="D6" s="1" t="s">
        <v>282</v>
      </c>
      <c r="E6" s="10"/>
      <c r="F6" s="10"/>
      <c r="G6" s="10"/>
      <c r="H6" s="10"/>
      <c r="I6" s="10"/>
      <c r="J6" s="10"/>
      <c r="K6" s="10"/>
      <c r="L6" s="10"/>
      <c r="M6" s="10"/>
      <c r="N6" s="10"/>
      <c r="O6" s="10"/>
      <c r="P6" s="13"/>
      <c r="Q6" s="13">
        <v>1402624</v>
      </c>
      <c r="R6" s="13">
        <v>1867076</v>
      </c>
      <c r="S6" s="13">
        <v>2299220</v>
      </c>
      <c r="T6" s="13">
        <v>1841575</v>
      </c>
      <c r="U6" s="13">
        <v>1953423</v>
      </c>
      <c r="V6" s="13">
        <v>2129190</v>
      </c>
      <c r="W6" s="13">
        <v>2292058</v>
      </c>
      <c r="X6" s="13">
        <v>2583171</v>
      </c>
      <c r="Y6" s="13">
        <v>2736485</v>
      </c>
      <c r="Z6" s="13">
        <v>2890971</v>
      </c>
      <c r="AA6" s="13">
        <v>3326281</v>
      </c>
      <c r="AB6" s="13">
        <v>3400555</v>
      </c>
      <c r="AC6" s="13">
        <v>3495047</v>
      </c>
      <c r="AD6" s="13">
        <v>3553966</v>
      </c>
      <c r="AE6" s="13"/>
      <c r="AF6" s="13"/>
      <c r="AG6" s="13"/>
      <c r="AH6" s="13"/>
      <c r="AI6" s="13"/>
    </row>
    <row r="7" spans="1:35" x14ac:dyDescent="0.3">
      <c r="A7" t="s">
        <v>181</v>
      </c>
      <c r="B7" s="1" t="s">
        <v>182</v>
      </c>
      <c r="C7" s="1" t="s">
        <v>68</v>
      </c>
      <c r="D7" s="1" t="s">
        <v>330</v>
      </c>
      <c r="E7" s="10"/>
      <c r="F7" s="10"/>
      <c r="G7" s="10"/>
      <c r="H7" s="10"/>
      <c r="I7" s="10"/>
      <c r="J7" s="10"/>
      <c r="K7" s="10"/>
      <c r="L7" s="10"/>
      <c r="M7" s="10"/>
      <c r="N7" s="10"/>
      <c r="O7" s="10"/>
      <c r="P7" s="13"/>
      <c r="Q7" s="13"/>
      <c r="R7" s="13"/>
      <c r="S7" s="13"/>
      <c r="T7" s="13">
        <v>549657</v>
      </c>
      <c r="U7" s="13">
        <v>529064</v>
      </c>
      <c r="V7" s="13">
        <v>1146432</v>
      </c>
      <c r="W7" s="13">
        <v>1293723</v>
      </c>
      <c r="X7" s="13">
        <v>1287406</v>
      </c>
      <c r="Y7" s="13">
        <v>1496366</v>
      </c>
      <c r="Z7" s="13">
        <v>1253324</v>
      </c>
      <c r="AA7" s="13">
        <v>1164225</v>
      </c>
      <c r="AB7" s="13">
        <v>1054899</v>
      </c>
      <c r="AC7" s="13">
        <v>1374933</v>
      </c>
      <c r="AD7" s="13">
        <v>1005329</v>
      </c>
      <c r="AE7" s="13"/>
      <c r="AF7" s="13"/>
      <c r="AG7" s="13"/>
      <c r="AH7" s="13"/>
      <c r="AI7" s="13"/>
    </row>
    <row r="8" spans="1:35" x14ac:dyDescent="0.3">
      <c r="A8" t="s">
        <v>181</v>
      </c>
      <c r="B8" s="1" t="s">
        <v>182</v>
      </c>
      <c r="C8" s="1" t="s">
        <v>68</v>
      </c>
      <c r="D8" s="1" t="s">
        <v>331</v>
      </c>
      <c r="E8" s="10"/>
      <c r="F8" s="10"/>
      <c r="G8" s="10"/>
      <c r="H8" s="10"/>
      <c r="I8" s="10"/>
      <c r="J8" s="10"/>
      <c r="K8" s="10"/>
      <c r="L8" s="10"/>
      <c r="M8" s="10"/>
      <c r="N8" s="10"/>
      <c r="O8" s="10"/>
      <c r="P8" s="13"/>
      <c r="Q8" s="13">
        <v>5577619</v>
      </c>
      <c r="R8" s="13">
        <v>5328450</v>
      </c>
      <c r="S8" s="13">
        <v>3850797</v>
      </c>
      <c r="T8" s="13">
        <v>4788227</v>
      </c>
      <c r="U8" s="13">
        <v>4882049</v>
      </c>
      <c r="V8" s="13">
        <v>5083685</v>
      </c>
      <c r="W8" s="13">
        <v>5176140</v>
      </c>
      <c r="X8" s="13">
        <v>5302466</v>
      </c>
      <c r="Y8" s="13">
        <v>5600606</v>
      </c>
      <c r="Z8" s="13">
        <v>5902086</v>
      </c>
      <c r="AA8" s="13">
        <v>6565069</v>
      </c>
      <c r="AB8" s="13">
        <v>6784190</v>
      </c>
      <c r="AC8" s="13">
        <v>6820634</v>
      </c>
      <c r="AD8" s="13">
        <v>6746047</v>
      </c>
      <c r="AE8" s="13"/>
      <c r="AF8" s="13"/>
      <c r="AG8" s="13"/>
      <c r="AH8" s="13"/>
      <c r="AI8" s="13"/>
    </row>
    <row r="9" spans="1:35" x14ac:dyDescent="0.3">
      <c r="A9" t="s">
        <v>181</v>
      </c>
      <c r="B9" s="1" t="s">
        <v>182</v>
      </c>
      <c r="C9" s="1" t="s">
        <v>68</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row>
    <row r="10" spans="1:35" x14ac:dyDescent="0.3">
      <c r="A10" t="s">
        <v>181</v>
      </c>
      <c r="B10" s="1" t="s">
        <v>182</v>
      </c>
      <c r="C10" s="1" t="s">
        <v>68</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3">
      <c r="A11" t="s">
        <v>181</v>
      </c>
      <c r="B11" s="1" t="s">
        <v>182</v>
      </c>
      <c r="C11" s="1" t="s">
        <v>68</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3">
      <c r="A12" t="s">
        <v>181</v>
      </c>
      <c r="B12" s="1" t="s">
        <v>182</v>
      </c>
      <c r="C12" s="1" t="s">
        <v>68</v>
      </c>
      <c r="E12" s="10"/>
      <c r="F12" s="10"/>
      <c r="G12" s="10"/>
      <c r="H12" s="10"/>
      <c r="I12" s="10"/>
      <c r="J12" s="10"/>
      <c r="K12" s="10"/>
      <c r="L12" s="10"/>
      <c r="M12" s="10"/>
      <c r="N12" s="10"/>
      <c r="O12" s="10"/>
      <c r="P12" s="13"/>
      <c r="Q12" s="13"/>
      <c r="R12" s="13"/>
      <c r="S12" s="13"/>
      <c r="T12" s="13"/>
      <c r="U12" s="13"/>
      <c r="V12" s="13"/>
      <c r="W12" s="13"/>
      <c r="X12" s="13"/>
      <c r="Y12" s="13"/>
      <c r="Z12" s="13"/>
      <c r="AA12" s="13"/>
      <c r="AB12" s="13"/>
      <c r="AC12" s="13"/>
      <c r="AD12" s="13"/>
      <c r="AE12" s="13"/>
      <c r="AF12" s="13"/>
      <c r="AG12" s="13"/>
      <c r="AH12" s="13"/>
      <c r="AI12" s="13"/>
    </row>
    <row r="13" spans="1:35" x14ac:dyDescent="0.3">
      <c r="A13" t="s">
        <v>181</v>
      </c>
      <c r="B13" s="1" t="s">
        <v>182</v>
      </c>
      <c r="C13" s="1" t="s">
        <v>68</v>
      </c>
      <c r="E13" s="10"/>
      <c r="F13" s="10"/>
      <c r="G13" s="10"/>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3"/>
    </row>
    <row r="14" spans="1:35" x14ac:dyDescent="0.3">
      <c r="A14" t="s">
        <v>181</v>
      </c>
      <c r="B14" s="1" t="s">
        <v>182</v>
      </c>
      <c r="C14" s="7" t="s">
        <v>68</v>
      </c>
      <c r="D14" s="7" t="s">
        <v>69</v>
      </c>
      <c r="E14" s="15">
        <f t="shared" ref="E14:AG14" si="0">SUM(E3:E13)</f>
        <v>0</v>
      </c>
      <c r="F14" s="15">
        <f t="shared" si="0"/>
        <v>0</v>
      </c>
      <c r="G14" s="15">
        <f t="shared" si="0"/>
        <v>0</v>
      </c>
      <c r="H14" s="15">
        <f t="shared" si="0"/>
        <v>0</v>
      </c>
      <c r="I14" s="15">
        <f t="shared" si="0"/>
        <v>0</v>
      </c>
      <c r="J14" s="15">
        <f t="shared" si="0"/>
        <v>0</v>
      </c>
      <c r="K14" s="15">
        <f t="shared" si="0"/>
        <v>0</v>
      </c>
      <c r="L14" s="15">
        <f t="shared" si="0"/>
        <v>0</v>
      </c>
      <c r="M14" s="15">
        <f t="shared" si="0"/>
        <v>0</v>
      </c>
      <c r="N14" s="15">
        <f t="shared" si="0"/>
        <v>0</v>
      </c>
      <c r="O14" s="15">
        <f t="shared" si="0"/>
        <v>0</v>
      </c>
      <c r="P14" s="15">
        <f t="shared" si="0"/>
        <v>0</v>
      </c>
      <c r="Q14" s="15">
        <f>SUM(Q3:Q13)</f>
        <v>24378043</v>
      </c>
      <c r="R14" s="15">
        <f>SUM(R3:R13)</f>
        <v>25737172</v>
      </c>
      <c r="S14" s="12">
        <v>24814724</v>
      </c>
      <c r="T14" s="15">
        <f>SUM(T3:T13)</f>
        <v>27062423</v>
      </c>
      <c r="U14" s="15">
        <f>SUM(U3:U13)</f>
        <v>27337456</v>
      </c>
      <c r="V14" s="15">
        <f>SUM(V3:V13)</f>
        <v>30553658</v>
      </c>
      <c r="W14" s="15">
        <f>SUM(W3:W13)</f>
        <v>32397168</v>
      </c>
      <c r="X14" s="12">
        <f>35755714</f>
        <v>35755714</v>
      </c>
      <c r="Y14" s="15">
        <f>SUM(Y3:Y13)</f>
        <v>38013264</v>
      </c>
      <c r="Z14" s="15">
        <f>SUM(Z3:Z13)</f>
        <v>39839909</v>
      </c>
      <c r="AA14" s="15">
        <f>SUM(AA3:AA13)</f>
        <v>43334281</v>
      </c>
      <c r="AB14" s="15">
        <f>SUM(AB3:AB13)</f>
        <v>43877982</v>
      </c>
      <c r="AC14" s="15">
        <f>SUM(AC3:AC13)</f>
        <v>42083416</v>
      </c>
      <c r="AD14" s="15">
        <f t="shared" si="0"/>
        <v>41478859</v>
      </c>
      <c r="AE14" s="15">
        <f t="shared" si="0"/>
        <v>0</v>
      </c>
      <c r="AF14" s="15">
        <f t="shared" si="0"/>
        <v>0</v>
      </c>
      <c r="AG14" s="15">
        <f t="shared" si="0"/>
        <v>0</v>
      </c>
      <c r="AH14" s="15">
        <f t="shared" ref="AH14:AI14" si="1">SUM(AH3:AH13)</f>
        <v>0</v>
      </c>
      <c r="AI14" s="15">
        <f t="shared" si="1"/>
        <v>0</v>
      </c>
    </row>
    <row r="15" spans="1:35" x14ac:dyDescent="0.3">
      <c r="A15" t="s">
        <v>181</v>
      </c>
      <c r="B15" s="1" t="s">
        <v>182</v>
      </c>
      <c r="C15" s="1" t="s">
        <v>70</v>
      </c>
      <c r="D15" s="1" t="s">
        <v>332</v>
      </c>
      <c r="E15" s="13"/>
      <c r="F15" s="13"/>
      <c r="G15" s="13"/>
      <c r="H15" s="13"/>
      <c r="I15" s="13"/>
      <c r="J15" s="13"/>
      <c r="K15" s="13"/>
      <c r="L15" s="13"/>
      <c r="M15" s="13"/>
      <c r="N15" s="13"/>
      <c r="O15" s="13"/>
      <c r="P15" s="13"/>
      <c r="Q15" s="13"/>
      <c r="R15" s="13"/>
      <c r="S15" s="13"/>
      <c r="T15" s="13">
        <v>4923073</v>
      </c>
      <c r="U15" s="13">
        <v>5498654</v>
      </c>
      <c r="V15" s="13">
        <v>5882059</v>
      </c>
      <c r="W15" s="13">
        <v>6610838</v>
      </c>
      <c r="X15" s="13">
        <v>7186719</v>
      </c>
      <c r="Y15" s="13">
        <v>7148992</v>
      </c>
      <c r="Z15" s="13">
        <v>7440085</v>
      </c>
      <c r="AA15" s="13">
        <v>7458052</v>
      </c>
      <c r="AB15" s="13">
        <v>7613080</v>
      </c>
      <c r="AC15" s="13">
        <v>7406311</v>
      </c>
      <c r="AD15" s="13">
        <v>6831809</v>
      </c>
      <c r="AE15" s="13"/>
      <c r="AF15" s="13"/>
      <c r="AG15" s="13"/>
      <c r="AH15" s="13"/>
      <c r="AI15" s="13"/>
    </row>
    <row r="16" spans="1:35" x14ac:dyDescent="0.3">
      <c r="A16" t="s">
        <v>181</v>
      </c>
      <c r="B16" s="1" t="s">
        <v>182</v>
      </c>
      <c r="C16" s="1" t="s">
        <v>70</v>
      </c>
      <c r="D16" s="1" t="s">
        <v>333</v>
      </c>
      <c r="E16" s="13"/>
      <c r="F16" s="13"/>
      <c r="G16" s="13"/>
      <c r="H16" s="13"/>
      <c r="I16" s="13"/>
      <c r="J16" s="13"/>
      <c r="K16" s="13"/>
      <c r="L16" s="13"/>
      <c r="M16" s="13"/>
      <c r="N16" s="13"/>
      <c r="O16" s="13"/>
      <c r="P16" s="13"/>
      <c r="Q16" s="13"/>
      <c r="R16" s="13"/>
      <c r="S16" s="13"/>
      <c r="T16" s="13">
        <v>5362220</v>
      </c>
      <c r="U16" s="13">
        <v>5723995</v>
      </c>
      <c r="V16" s="13">
        <v>6444769</v>
      </c>
      <c r="W16" s="13">
        <v>7054059</v>
      </c>
      <c r="X16" s="13">
        <v>7442055</v>
      </c>
      <c r="Y16" s="13">
        <v>7572293</v>
      </c>
      <c r="Z16" s="13">
        <v>6315383</v>
      </c>
      <c r="AA16" s="13">
        <v>5952920</v>
      </c>
      <c r="AB16" s="13">
        <v>6262839</v>
      </c>
      <c r="AC16" s="13">
        <v>6612423</v>
      </c>
      <c r="AD16" s="13">
        <v>6801014</v>
      </c>
      <c r="AE16" s="13"/>
      <c r="AF16" s="13"/>
      <c r="AG16" s="13"/>
      <c r="AH16" s="13"/>
      <c r="AI16" s="13"/>
    </row>
    <row r="17" spans="1:35" x14ac:dyDescent="0.3">
      <c r="A17" t="s">
        <v>181</v>
      </c>
      <c r="B17" s="1" t="s">
        <v>182</v>
      </c>
      <c r="C17" s="1" t="s">
        <v>70</v>
      </c>
      <c r="D17" s="1" t="s">
        <v>334</v>
      </c>
      <c r="E17" s="13"/>
      <c r="F17" s="13"/>
      <c r="G17" s="13"/>
      <c r="H17" s="13"/>
      <c r="I17" s="13"/>
      <c r="J17" s="13"/>
      <c r="K17" s="13"/>
      <c r="L17" s="13"/>
      <c r="M17" s="13"/>
      <c r="N17" s="13"/>
      <c r="O17" s="13"/>
      <c r="P17" s="13"/>
      <c r="Q17" s="13"/>
      <c r="R17" s="13"/>
      <c r="S17" s="13"/>
      <c r="T17" s="13">
        <v>5837303</v>
      </c>
      <c r="U17" s="13">
        <v>5940263</v>
      </c>
      <c r="V17" s="13">
        <v>6889509</v>
      </c>
      <c r="W17" s="13">
        <v>6836312</v>
      </c>
      <c r="X17" s="13">
        <v>7291224</v>
      </c>
      <c r="Y17" s="13">
        <v>7435357</v>
      </c>
      <c r="Z17" s="13">
        <v>7443225</v>
      </c>
      <c r="AA17" s="13">
        <v>8585335</v>
      </c>
      <c r="AB17" s="13">
        <v>13142930</v>
      </c>
      <c r="AC17" s="13">
        <v>9259388</v>
      </c>
      <c r="AD17" s="13">
        <v>10339073</v>
      </c>
      <c r="AE17" s="13"/>
      <c r="AF17" s="13"/>
      <c r="AG17" s="13"/>
      <c r="AH17" s="13"/>
      <c r="AI17" s="13"/>
    </row>
    <row r="18" spans="1:35" x14ac:dyDescent="0.3">
      <c r="A18" t="s">
        <v>181</v>
      </c>
      <c r="B18" s="1" t="s">
        <v>182</v>
      </c>
      <c r="C18" s="1" t="s">
        <v>70</v>
      </c>
      <c r="D18" s="1" t="s">
        <v>335</v>
      </c>
      <c r="E18" s="13"/>
      <c r="F18" s="13"/>
      <c r="G18" s="13"/>
      <c r="H18" s="13"/>
      <c r="I18" s="13"/>
      <c r="J18" s="13"/>
      <c r="K18" s="13"/>
      <c r="L18" s="13"/>
      <c r="M18" s="13"/>
      <c r="N18" s="13"/>
      <c r="O18" s="13"/>
      <c r="P18" s="13"/>
      <c r="Q18" s="13"/>
      <c r="R18" s="13"/>
      <c r="S18" s="13"/>
      <c r="T18" s="13">
        <v>2410837</v>
      </c>
      <c r="U18" s="13">
        <v>2553761</v>
      </c>
      <c r="V18" s="13">
        <v>1744872</v>
      </c>
      <c r="W18" s="13">
        <v>1800224</v>
      </c>
      <c r="X18" s="13">
        <v>2087643</v>
      </c>
      <c r="Y18" s="13">
        <v>2074678</v>
      </c>
      <c r="Z18" s="13">
        <v>3123682</v>
      </c>
      <c r="AA18" s="13">
        <v>2944895</v>
      </c>
      <c r="AB18" s="13">
        <v>3482557</v>
      </c>
      <c r="AC18" s="13">
        <v>3537190</v>
      </c>
      <c r="AD18" s="13">
        <v>3402720</v>
      </c>
      <c r="AE18" s="13"/>
      <c r="AF18" s="13"/>
      <c r="AG18" s="13"/>
      <c r="AH18" s="13"/>
      <c r="AI18" s="13"/>
    </row>
    <row r="19" spans="1:35" x14ac:dyDescent="0.3">
      <c r="A19" t="s">
        <v>181</v>
      </c>
      <c r="B19" s="1" t="s">
        <v>182</v>
      </c>
      <c r="C19" s="1" t="s">
        <v>70</v>
      </c>
      <c r="D19" s="1" t="s">
        <v>336</v>
      </c>
      <c r="E19" s="13"/>
      <c r="F19" s="13"/>
      <c r="G19" s="13"/>
      <c r="H19" s="13"/>
      <c r="I19" s="13"/>
      <c r="J19" s="13"/>
      <c r="K19" s="13"/>
      <c r="L19" s="13"/>
      <c r="M19" s="13"/>
      <c r="N19" s="13"/>
      <c r="O19" s="13"/>
      <c r="P19" s="13"/>
      <c r="Q19" s="13"/>
      <c r="R19" s="13"/>
      <c r="S19" s="13">
        <v>0</v>
      </c>
      <c r="T19" s="13">
        <v>4646613</v>
      </c>
      <c r="U19" s="13">
        <v>4850740</v>
      </c>
      <c r="V19" s="13">
        <v>5069462</v>
      </c>
      <c r="W19" s="13">
        <v>5078056</v>
      </c>
      <c r="X19" s="13">
        <v>5535615</v>
      </c>
      <c r="Y19" s="13">
        <v>5743481</v>
      </c>
      <c r="Z19" s="13">
        <v>6112987</v>
      </c>
      <c r="AA19" s="13">
        <v>6428781</v>
      </c>
      <c r="AB19" s="13">
        <v>6181216</v>
      </c>
      <c r="AC19" s="13">
        <v>7224892</v>
      </c>
      <c r="AD19" s="13">
        <v>7296865</v>
      </c>
      <c r="AE19" s="13"/>
      <c r="AF19" s="13"/>
      <c r="AG19" s="13"/>
      <c r="AH19" s="13"/>
      <c r="AI19" s="13"/>
    </row>
    <row r="20" spans="1:35" x14ac:dyDescent="0.3">
      <c r="A20" t="s">
        <v>181</v>
      </c>
      <c r="B20" s="1" t="s">
        <v>182</v>
      </c>
      <c r="C20" s="1" t="s">
        <v>70</v>
      </c>
      <c r="D20" s="1" t="s">
        <v>444</v>
      </c>
      <c r="E20" s="13"/>
      <c r="F20" s="13"/>
      <c r="G20" s="13"/>
      <c r="H20" s="13"/>
      <c r="I20" s="13"/>
      <c r="J20" s="13"/>
      <c r="K20" s="13"/>
      <c r="L20" s="13"/>
      <c r="M20" s="13"/>
      <c r="N20" s="13"/>
      <c r="O20" s="13"/>
      <c r="P20" s="13"/>
      <c r="Q20" s="13">
        <v>15667238</v>
      </c>
      <c r="R20" s="13">
        <v>16687655</v>
      </c>
      <c r="S20" s="13">
        <v>18020654</v>
      </c>
      <c r="T20" s="13"/>
      <c r="U20" s="13"/>
      <c r="V20" s="13"/>
      <c r="W20" s="13"/>
      <c r="X20" s="13"/>
      <c r="Y20" s="13"/>
      <c r="Z20" s="13"/>
      <c r="AA20" s="13"/>
      <c r="AB20" s="13"/>
      <c r="AC20" s="13"/>
      <c r="AD20" s="13"/>
      <c r="AE20" s="13"/>
      <c r="AF20" s="13"/>
      <c r="AG20" s="13"/>
      <c r="AH20" s="13"/>
      <c r="AI20" s="13"/>
    </row>
    <row r="21" spans="1:35" x14ac:dyDescent="0.3">
      <c r="A21" t="s">
        <v>181</v>
      </c>
      <c r="B21" s="1" t="s">
        <v>182</v>
      </c>
      <c r="C21" s="1" t="s">
        <v>70</v>
      </c>
      <c r="D21" s="1" t="s">
        <v>445</v>
      </c>
      <c r="E21" s="13"/>
      <c r="F21" s="13"/>
      <c r="G21" s="13"/>
      <c r="H21" s="13"/>
      <c r="I21" s="13"/>
      <c r="J21" s="13"/>
      <c r="K21" s="13"/>
      <c r="L21" s="13"/>
      <c r="M21" s="13"/>
      <c r="N21" s="13"/>
      <c r="O21" s="13"/>
      <c r="P21" s="13"/>
      <c r="Q21" s="13">
        <v>619800</v>
      </c>
      <c r="R21" s="13">
        <v>747958</v>
      </c>
      <c r="S21" s="13">
        <v>747958</v>
      </c>
      <c r="T21" s="13"/>
      <c r="U21" s="13"/>
      <c r="V21" s="13"/>
      <c r="W21" s="13"/>
      <c r="X21" s="13"/>
      <c r="Y21" s="13"/>
      <c r="Z21" s="13"/>
      <c r="AA21" s="13"/>
      <c r="AB21" s="13"/>
      <c r="AC21" s="13"/>
      <c r="AD21" s="13"/>
      <c r="AE21" s="13"/>
      <c r="AF21" s="13"/>
      <c r="AG21" s="13"/>
      <c r="AH21" s="13"/>
      <c r="AI21" s="13"/>
    </row>
    <row r="22" spans="1:35" x14ac:dyDescent="0.3">
      <c r="A22" t="s">
        <v>181</v>
      </c>
      <c r="B22" s="1" t="s">
        <v>182</v>
      </c>
      <c r="C22" s="1" t="s">
        <v>70</v>
      </c>
      <c r="D22" s="1" t="s">
        <v>446</v>
      </c>
      <c r="E22" s="13"/>
      <c r="F22" s="13"/>
      <c r="G22" s="13"/>
      <c r="H22" s="13"/>
      <c r="I22" s="13"/>
      <c r="J22" s="13"/>
      <c r="K22" s="13"/>
      <c r="L22" s="13"/>
      <c r="M22" s="13"/>
      <c r="N22" s="13"/>
      <c r="O22" s="13"/>
      <c r="P22" s="13"/>
      <c r="Q22" s="13">
        <v>800000</v>
      </c>
      <c r="R22" s="13">
        <v>900000</v>
      </c>
      <c r="S22" s="13">
        <v>900000</v>
      </c>
      <c r="T22" s="13"/>
      <c r="U22" s="13"/>
      <c r="V22" s="13"/>
      <c r="W22" s="13"/>
      <c r="X22" s="13"/>
      <c r="Y22" s="13"/>
      <c r="Z22" s="13"/>
      <c r="AA22" s="13"/>
      <c r="AB22" s="13"/>
      <c r="AC22" s="13"/>
      <c r="AD22" s="13"/>
      <c r="AE22" s="13"/>
      <c r="AF22" s="13"/>
      <c r="AG22" s="13"/>
      <c r="AH22" s="13"/>
      <c r="AI22" s="13"/>
    </row>
    <row r="23" spans="1:35" x14ac:dyDescent="0.3">
      <c r="A23" t="s">
        <v>181</v>
      </c>
      <c r="B23" s="1" t="s">
        <v>182</v>
      </c>
      <c r="C23" s="1" t="s">
        <v>70</v>
      </c>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row>
    <row r="24" spans="1:35" x14ac:dyDescent="0.3">
      <c r="A24" t="s">
        <v>181</v>
      </c>
      <c r="B24" s="1" t="s">
        <v>182</v>
      </c>
      <c r="C24" s="7" t="s">
        <v>70</v>
      </c>
      <c r="D24" s="7" t="s">
        <v>71</v>
      </c>
      <c r="E24" s="15">
        <f t="shared" ref="E24:AG24" si="2">SUM(E15:E23)</f>
        <v>0</v>
      </c>
      <c r="F24" s="15">
        <f t="shared" si="2"/>
        <v>0</v>
      </c>
      <c r="G24" s="15">
        <f t="shared" si="2"/>
        <v>0</v>
      </c>
      <c r="H24" s="15">
        <f t="shared" si="2"/>
        <v>0</v>
      </c>
      <c r="I24" s="15">
        <f t="shared" si="2"/>
        <v>0</v>
      </c>
      <c r="J24" s="15">
        <f t="shared" si="2"/>
        <v>0</v>
      </c>
      <c r="K24" s="15">
        <f t="shared" si="2"/>
        <v>0</v>
      </c>
      <c r="L24" s="15">
        <f t="shared" si="2"/>
        <v>0</v>
      </c>
      <c r="M24" s="15">
        <f t="shared" si="2"/>
        <v>0</v>
      </c>
      <c r="N24" s="15">
        <f t="shared" si="2"/>
        <v>0</v>
      </c>
      <c r="O24" s="15">
        <f t="shared" si="2"/>
        <v>0</v>
      </c>
      <c r="P24" s="15">
        <f t="shared" si="2"/>
        <v>0</v>
      </c>
      <c r="Q24" s="15">
        <f t="shared" si="2"/>
        <v>17087038</v>
      </c>
      <c r="R24" s="15">
        <f t="shared" si="2"/>
        <v>18335613</v>
      </c>
      <c r="S24" s="15">
        <f t="shared" si="2"/>
        <v>19668612</v>
      </c>
      <c r="T24" s="15">
        <f t="shared" si="2"/>
        <v>23180046</v>
      </c>
      <c r="U24" s="15">
        <f t="shared" si="2"/>
        <v>24567413</v>
      </c>
      <c r="V24" s="15">
        <f t="shared" si="2"/>
        <v>26030671</v>
      </c>
      <c r="W24" s="15">
        <f t="shared" si="2"/>
        <v>27379489</v>
      </c>
      <c r="X24" s="15">
        <f t="shared" si="2"/>
        <v>29543256</v>
      </c>
      <c r="Y24" s="15">
        <f t="shared" si="2"/>
        <v>29974801</v>
      </c>
      <c r="Z24" s="15">
        <f t="shared" si="2"/>
        <v>30435362</v>
      </c>
      <c r="AA24" s="15">
        <f t="shared" si="2"/>
        <v>31369983</v>
      </c>
      <c r="AB24" s="15">
        <f t="shared" si="2"/>
        <v>36682622</v>
      </c>
      <c r="AC24" s="15">
        <f t="shared" si="2"/>
        <v>34040204</v>
      </c>
      <c r="AD24" s="15">
        <f t="shared" si="2"/>
        <v>34671481</v>
      </c>
      <c r="AE24" s="15">
        <f t="shared" si="2"/>
        <v>0</v>
      </c>
      <c r="AF24" s="15">
        <f t="shared" si="2"/>
        <v>0</v>
      </c>
      <c r="AG24" s="15">
        <f t="shared" si="2"/>
        <v>0</v>
      </c>
      <c r="AH24" s="15">
        <f>SUM(AH15:AH23)</f>
        <v>0</v>
      </c>
      <c r="AI24" s="15">
        <f>SUM(AI15:AI23)</f>
        <v>0</v>
      </c>
    </row>
    <row r="25" spans="1:35" x14ac:dyDescent="0.3">
      <c r="A25" t="s">
        <v>181</v>
      </c>
      <c r="B25" s="1" t="s">
        <v>182</v>
      </c>
      <c r="C25" s="7" t="s">
        <v>72</v>
      </c>
      <c r="D25" s="7" t="s">
        <v>73</v>
      </c>
      <c r="E25" s="16">
        <f>E14-E24</f>
        <v>0</v>
      </c>
      <c r="F25" s="16">
        <f t="shared" ref="F25:AG25" si="3">F14-F24</f>
        <v>0</v>
      </c>
      <c r="G25" s="16">
        <f t="shared" si="3"/>
        <v>0</v>
      </c>
      <c r="H25" s="16">
        <f t="shared" si="3"/>
        <v>0</v>
      </c>
      <c r="I25" s="16">
        <f t="shared" si="3"/>
        <v>0</v>
      </c>
      <c r="J25" s="16">
        <f t="shared" si="3"/>
        <v>0</v>
      </c>
      <c r="K25" s="16">
        <f t="shared" si="3"/>
        <v>0</v>
      </c>
      <c r="L25" s="16">
        <f t="shared" si="3"/>
        <v>0</v>
      </c>
      <c r="M25" s="16">
        <f t="shared" si="3"/>
        <v>0</v>
      </c>
      <c r="N25" s="16">
        <f t="shared" si="3"/>
        <v>0</v>
      </c>
      <c r="O25" s="16">
        <f t="shared" si="3"/>
        <v>0</v>
      </c>
      <c r="P25" s="16">
        <f t="shared" si="3"/>
        <v>0</v>
      </c>
      <c r="Q25" s="16">
        <f t="shared" si="3"/>
        <v>7291005</v>
      </c>
      <c r="R25" s="16">
        <f t="shared" si="3"/>
        <v>7401559</v>
      </c>
      <c r="S25" s="16">
        <f t="shared" si="3"/>
        <v>5146112</v>
      </c>
      <c r="T25" s="16">
        <f t="shared" si="3"/>
        <v>3882377</v>
      </c>
      <c r="U25" s="16">
        <f t="shared" si="3"/>
        <v>2770043</v>
      </c>
      <c r="V25" s="16">
        <f t="shared" si="3"/>
        <v>4522987</v>
      </c>
      <c r="W25" s="16">
        <f t="shared" si="3"/>
        <v>5017679</v>
      </c>
      <c r="X25" s="16">
        <f t="shared" si="3"/>
        <v>6212458</v>
      </c>
      <c r="Y25" s="16">
        <f t="shared" si="3"/>
        <v>8038463</v>
      </c>
      <c r="Z25" s="16">
        <f t="shared" si="3"/>
        <v>9404547</v>
      </c>
      <c r="AA25" s="16">
        <f t="shared" si="3"/>
        <v>11964298</v>
      </c>
      <c r="AB25" s="16">
        <f t="shared" si="3"/>
        <v>7195360</v>
      </c>
      <c r="AC25" s="16">
        <f t="shared" si="3"/>
        <v>8043212</v>
      </c>
      <c r="AD25" s="16">
        <f t="shared" si="3"/>
        <v>6807378</v>
      </c>
      <c r="AE25" s="16">
        <f t="shared" si="3"/>
        <v>0</v>
      </c>
      <c r="AF25" s="16">
        <f t="shared" si="3"/>
        <v>0</v>
      </c>
      <c r="AG25" s="16">
        <f t="shared" si="3"/>
        <v>0</v>
      </c>
      <c r="AH25" s="16">
        <f>AH14-AH24</f>
        <v>0</v>
      </c>
      <c r="AI25" s="16">
        <f>AI14-AI24</f>
        <v>0</v>
      </c>
    </row>
    <row r="26" spans="1:35" x14ac:dyDescent="0.3">
      <c r="A26" t="s">
        <v>181</v>
      </c>
      <c r="B26" s="1" t="s">
        <v>182</v>
      </c>
      <c r="C26" s="1" t="s">
        <v>72</v>
      </c>
      <c r="D26" s="1" t="s">
        <v>337</v>
      </c>
      <c r="E26" s="13"/>
      <c r="F26" s="13"/>
      <c r="G26" s="13"/>
      <c r="H26" s="13"/>
      <c r="I26" s="13"/>
      <c r="J26" s="13"/>
      <c r="K26" s="13"/>
      <c r="L26" s="13"/>
      <c r="M26" s="13"/>
      <c r="N26" s="13"/>
      <c r="O26" s="13"/>
      <c r="P26" s="13"/>
      <c r="Q26" s="13">
        <v>226740</v>
      </c>
      <c r="R26" s="13">
        <v>-226740</v>
      </c>
      <c r="S26" s="13">
        <v>392328</v>
      </c>
      <c r="T26" s="13">
        <v>693412</v>
      </c>
      <c r="U26" s="13">
        <v>305433</v>
      </c>
      <c r="V26" s="13">
        <v>821659</v>
      </c>
      <c r="W26" s="13">
        <v>1251481</v>
      </c>
      <c r="X26" s="13">
        <v>1301200</v>
      </c>
      <c r="Y26" s="13">
        <v>979459</v>
      </c>
      <c r="Z26" s="13">
        <v>558669</v>
      </c>
      <c r="AA26" s="13">
        <v>248713</v>
      </c>
      <c r="AB26" s="13">
        <v>190516</v>
      </c>
      <c r="AC26" s="13">
        <v>132925</v>
      </c>
      <c r="AD26" s="13">
        <v>77229</v>
      </c>
      <c r="AE26" s="13"/>
      <c r="AF26" s="13"/>
      <c r="AG26" s="13"/>
      <c r="AH26" s="13"/>
      <c r="AI26" s="13"/>
    </row>
    <row r="27" spans="1:35" x14ac:dyDescent="0.3">
      <c r="A27" t="s">
        <v>181</v>
      </c>
      <c r="B27" s="1" t="s">
        <v>182</v>
      </c>
      <c r="C27" s="1" t="s">
        <v>72</v>
      </c>
      <c r="D27" s="1" t="s">
        <v>338</v>
      </c>
      <c r="E27" s="13"/>
      <c r="F27" s="13"/>
      <c r="G27" s="13"/>
      <c r="H27" s="13"/>
      <c r="I27" s="13"/>
      <c r="J27" s="13"/>
      <c r="K27" s="13"/>
      <c r="L27" s="13"/>
      <c r="M27" s="13"/>
      <c r="N27" s="13"/>
      <c r="O27" s="13"/>
      <c r="P27" s="13"/>
      <c r="Q27" s="13">
        <v>-1553285</v>
      </c>
      <c r="R27" s="13">
        <v>-1585611</v>
      </c>
      <c r="S27" s="13">
        <v>-1688428</v>
      </c>
      <c r="T27" s="13">
        <v>-1781769</v>
      </c>
      <c r="U27" s="13">
        <v>-1549848</v>
      </c>
      <c r="V27" s="13">
        <v>-1928964</v>
      </c>
      <c r="W27" s="13">
        <v>-1984770</v>
      </c>
      <c r="X27" s="13">
        <v>-2168563</v>
      </c>
      <c r="Y27" s="13">
        <v>-1908769</v>
      </c>
      <c r="Z27" s="13">
        <v>-2134350</v>
      </c>
      <c r="AA27" s="13">
        <v>-1924973</v>
      </c>
      <c r="AB27" s="13">
        <v>-1727048</v>
      </c>
      <c r="AC27" s="13">
        <v>-1392159</v>
      </c>
      <c r="AD27" s="13">
        <v>-1358583</v>
      </c>
      <c r="AE27" s="13"/>
      <c r="AF27" s="13"/>
      <c r="AG27" s="13"/>
      <c r="AH27" s="13"/>
      <c r="AI27" s="13"/>
    </row>
    <row r="28" spans="1:35" x14ac:dyDescent="0.3">
      <c r="A28" t="s">
        <v>181</v>
      </c>
      <c r="B28" s="1" t="s">
        <v>182</v>
      </c>
      <c r="C28" s="1" t="s">
        <v>72</v>
      </c>
      <c r="D28" s="1" t="s">
        <v>339</v>
      </c>
      <c r="E28" s="13"/>
      <c r="F28" s="13"/>
      <c r="G28" s="13"/>
      <c r="H28" s="13"/>
      <c r="I28" s="13"/>
      <c r="J28" s="13"/>
      <c r="K28" s="13"/>
      <c r="L28" s="13"/>
      <c r="M28" s="13"/>
      <c r="N28" s="13"/>
      <c r="O28" s="13"/>
      <c r="P28" s="13"/>
      <c r="Q28" s="13">
        <v>138270</v>
      </c>
      <c r="R28" s="13">
        <v>77785</v>
      </c>
      <c r="S28" s="13">
        <v>40702</v>
      </c>
      <c r="T28" s="13">
        <v>17787</v>
      </c>
      <c r="U28" s="13">
        <v>445935</v>
      </c>
      <c r="V28" s="13">
        <v>270691</v>
      </c>
      <c r="W28" s="13">
        <v>272007</v>
      </c>
      <c r="X28" s="13">
        <v>374011</v>
      </c>
      <c r="Y28" s="13">
        <v>259851</v>
      </c>
      <c r="Z28" s="13">
        <v>227711</v>
      </c>
      <c r="AA28" s="13">
        <v>300832</v>
      </c>
      <c r="AB28" s="13">
        <v>363941</v>
      </c>
      <c r="AC28" s="13">
        <v>346241</v>
      </c>
      <c r="AD28" s="13">
        <v>263931</v>
      </c>
      <c r="AE28" s="13"/>
      <c r="AF28" s="13"/>
      <c r="AG28" s="13"/>
      <c r="AH28" s="13"/>
      <c r="AI28" s="13"/>
    </row>
    <row r="29" spans="1:35" x14ac:dyDescent="0.3">
      <c r="A29" t="s">
        <v>181</v>
      </c>
      <c r="B29" s="1" t="s">
        <v>182</v>
      </c>
      <c r="C29" s="1" t="s">
        <v>72</v>
      </c>
      <c r="D29" s="1" t="s">
        <v>340</v>
      </c>
      <c r="E29" s="13"/>
      <c r="F29" s="13"/>
      <c r="G29" s="13"/>
      <c r="H29" s="13"/>
      <c r="I29" s="13"/>
      <c r="J29" s="13"/>
      <c r="K29" s="13"/>
      <c r="L29" s="13"/>
      <c r="M29" s="13"/>
      <c r="N29" s="13"/>
      <c r="O29" s="13"/>
      <c r="P29" s="13"/>
      <c r="Q29" s="13">
        <v>-29477</v>
      </c>
      <c r="R29" s="13">
        <v>-50471</v>
      </c>
      <c r="S29" s="13">
        <v>-251463</v>
      </c>
      <c r="T29" s="13">
        <v>-201486</v>
      </c>
      <c r="U29" s="13">
        <v>-224130</v>
      </c>
      <c r="V29" s="13">
        <v>-200592</v>
      </c>
      <c r="W29" s="13">
        <v>-187835</v>
      </c>
      <c r="X29" s="13">
        <v>-188387</v>
      </c>
      <c r="Y29" s="13">
        <v>-314256</v>
      </c>
      <c r="Z29" s="13">
        <v>-463856</v>
      </c>
      <c r="AA29" s="13">
        <v>-60616</v>
      </c>
      <c r="AB29" s="13">
        <v>-402565</v>
      </c>
      <c r="AC29" s="13">
        <v>-736156</v>
      </c>
      <c r="AD29" s="13">
        <v>-108473</v>
      </c>
      <c r="AE29" s="13"/>
      <c r="AF29" s="13"/>
      <c r="AG29" s="13"/>
      <c r="AH29" s="13"/>
      <c r="AI29" s="13"/>
    </row>
    <row r="30" spans="1:35" x14ac:dyDescent="0.3">
      <c r="A30" t="s">
        <v>181</v>
      </c>
      <c r="B30" s="1" t="s">
        <v>182</v>
      </c>
      <c r="C30" s="1" t="s">
        <v>72</v>
      </c>
      <c r="D30" s="1" t="s">
        <v>341</v>
      </c>
      <c r="E30" s="13"/>
      <c r="F30" s="13"/>
      <c r="G30" s="13"/>
      <c r="H30" s="13"/>
      <c r="I30" s="13"/>
      <c r="J30" s="13"/>
      <c r="K30" s="13"/>
      <c r="L30" s="13"/>
      <c r="M30" s="13"/>
      <c r="N30" s="13"/>
      <c r="O30" s="13"/>
      <c r="P30" s="13"/>
      <c r="Q30" s="13">
        <v>989306</v>
      </c>
      <c r="R30" s="13">
        <v>831422</v>
      </c>
      <c r="S30" s="13">
        <v>643199</v>
      </c>
      <c r="T30" s="13">
        <v>-47047</v>
      </c>
      <c r="U30" s="13">
        <v>-7376</v>
      </c>
      <c r="V30" s="13">
        <v>-57612</v>
      </c>
      <c r="W30" s="1">
        <v>12213</v>
      </c>
      <c r="X30" s="13">
        <v>-306756</v>
      </c>
      <c r="Y30" s="13">
        <v>-188409</v>
      </c>
      <c r="Z30" s="13">
        <v>19379</v>
      </c>
      <c r="AA30" s="13">
        <v>30565</v>
      </c>
      <c r="AB30" s="13">
        <v>51532</v>
      </c>
      <c r="AC30" s="13">
        <v>-33805</v>
      </c>
      <c r="AD30" s="13">
        <v>41543</v>
      </c>
      <c r="AE30" s="13"/>
      <c r="AF30" s="13"/>
      <c r="AG30" s="13"/>
      <c r="AH30" s="13"/>
      <c r="AI30" s="13"/>
    </row>
    <row r="31" spans="1:35" x14ac:dyDescent="0.3">
      <c r="A31" t="s">
        <v>181</v>
      </c>
      <c r="B31" s="1" t="s">
        <v>182</v>
      </c>
      <c r="D31" s="1" t="s">
        <v>462</v>
      </c>
      <c r="E31" s="13"/>
      <c r="F31" s="13"/>
      <c r="G31" s="13"/>
      <c r="H31" s="13"/>
      <c r="I31" s="13"/>
      <c r="J31" s="13"/>
      <c r="K31" s="13"/>
      <c r="L31" s="13"/>
      <c r="M31" s="13"/>
      <c r="N31" s="13"/>
      <c r="O31" s="13"/>
      <c r="P31" s="13"/>
      <c r="Q31" s="13">
        <v>55295</v>
      </c>
      <c r="R31" s="13"/>
      <c r="S31" s="13"/>
      <c r="T31" s="13"/>
      <c r="U31" s="13"/>
      <c r="V31" s="13"/>
      <c r="X31" s="13"/>
      <c r="Y31" s="13"/>
      <c r="Z31" s="13"/>
      <c r="AA31" s="13"/>
      <c r="AB31" s="13"/>
      <c r="AC31" s="13"/>
      <c r="AD31" s="13"/>
      <c r="AE31" s="13"/>
      <c r="AF31" s="13"/>
      <c r="AG31" s="13"/>
      <c r="AH31" s="13"/>
      <c r="AI31" s="13"/>
    </row>
    <row r="32" spans="1:35" x14ac:dyDescent="0.3">
      <c r="A32" t="s">
        <v>181</v>
      </c>
      <c r="B32" s="1" t="s">
        <v>182</v>
      </c>
      <c r="C32" s="7" t="s">
        <v>72</v>
      </c>
      <c r="D32" s="7" t="s">
        <v>74</v>
      </c>
      <c r="E32" s="15">
        <f t="shared" ref="E32:AC32" si="4">SUM(E26:E30)</f>
        <v>0</v>
      </c>
      <c r="F32" s="15">
        <f t="shared" si="4"/>
        <v>0</v>
      </c>
      <c r="G32" s="15">
        <f t="shared" si="4"/>
        <v>0</v>
      </c>
      <c r="H32" s="15">
        <f t="shared" si="4"/>
        <v>0</v>
      </c>
      <c r="I32" s="15">
        <f t="shared" si="4"/>
        <v>0</v>
      </c>
      <c r="J32" s="15">
        <f t="shared" si="4"/>
        <v>0</v>
      </c>
      <c r="K32" s="15">
        <f t="shared" si="4"/>
        <v>0</v>
      </c>
      <c r="L32" s="15">
        <f t="shared" si="4"/>
        <v>0</v>
      </c>
      <c r="M32" s="15">
        <f t="shared" si="4"/>
        <v>0</v>
      </c>
      <c r="N32" s="15">
        <f t="shared" si="4"/>
        <v>0</v>
      </c>
      <c r="O32" s="15">
        <f t="shared" si="4"/>
        <v>0</v>
      </c>
      <c r="P32" s="15">
        <f t="shared" si="4"/>
        <v>0</v>
      </c>
      <c r="Q32" s="15">
        <f>SUM(Q26:Q31)</f>
        <v>-173151</v>
      </c>
      <c r="R32" s="15">
        <f t="shared" si="4"/>
        <v>-953615</v>
      </c>
      <c r="S32" s="15">
        <f t="shared" si="4"/>
        <v>-863662</v>
      </c>
      <c r="T32" s="15">
        <f t="shared" si="4"/>
        <v>-1319103</v>
      </c>
      <c r="U32" s="15">
        <f t="shared" si="4"/>
        <v>-1029986</v>
      </c>
      <c r="V32" s="15">
        <f t="shared" si="4"/>
        <v>-1094818</v>
      </c>
      <c r="W32" s="15">
        <f>SUM(W26:W30)</f>
        <v>-636904</v>
      </c>
      <c r="X32" s="15">
        <f t="shared" si="4"/>
        <v>-988495</v>
      </c>
      <c r="Y32" s="15">
        <f t="shared" si="4"/>
        <v>-1172124</v>
      </c>
      <c r="Z32" s="15">
        <f t="shared" si="4"/>
        <v>-1792447</v>
      </c>
      <c r="AA32" s="15">
        <f t="shared" si="4"/>
        <v>-1405479</v>
      </c>
      <c r="AB32" s="15">
        <f t="shared" si="4"/>
        <v>-1523624</v>
      </c>
      <c r="AC32" s="15">
        <f t="shared" si="4"/>
        <v>-1682954</v>
      </c>
      <c r="AD32" s="15">
        <f>SUM(AD26:AD30)</f>
        <v>-1084353</v>
      </c>
      <c r="AE32" s="15">
        <f t="shared" ref="AE32:AI32" si="5">SUM(AE26:AE30)</f>
        <v>0</v>
      </c>
      <c r="AF32" s="15">
        <f t="shared" si="5"/>
        <v>0</v>
      </c>
      <c r="AG32" s="15">
        <f t="shared" si="5"/>
        <v>0</v>
      </c>
      <c r="AH32" s="15">
        <f t="shared" si="5"/>
        <v>0</v>
      </c>
      <c r="AI32" s="15">
        <f t="shared" si="5"/>
        <v>0</v>
      </c>
    </row>
    <row r="33" spans="1:35" x14ac:dyDescent="0.3">
      <c r="A33" t="s">
        <v>181</v>
      </c>
      <c r="B33" s="1" t="s">
        <v>182</v>
      </c>
      <c r="C33" s="7" t="s">
        <v>75</v>
      </c>
      <c r="D33" s="7" t="s">
        <v>76</v>
      </c>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3">
      <c r="A34" t="s">
        <v>181</v>
      </c>
      <c r="B34" s="1" t="s">
        <v>182</v>
      </c>
      <c r="C34" s="7" t="s">
        <v>77</v>
      </c>
      <c r="D34" s="7" t="s">
        <v>342</v>
      </c>
      <c r="E34" s="15">
        <f t="shared" ref="E34:AC34" si="6">E25+E32</f>
        <v>0</v>
      </c>
      <c r="F34" s="15">
        <f t="shared" si="6"/>
        <v>0</v>
      </c>
      <c r="G34" s="15">
        <f t="shared" si="6"/>
        <v>0</v>
      </c>
      <c r="H34" s="15">
        <f t="shared" si="6"/>
        <v>0</v>
      </c>
      <c r="I34" s="15">
        <f t="shared" si="6"/>
        <v>0</v>
      </c>
      <c r="J34" s="15">
        <f t="shared" si="6"/>
        <v>0</v>
      </c>
      <c r="K34" s="15">
        <f t="shared" si="6"/>
        <v>0</v>
      </c>
      <c r="L34" s="15">
        <f t="shared" si="6"/>
        <v>0</v>
      </c>
      <c r="M34" s="15">
        <f t="shared" si="6"/>
        <v>0</v>
      </c>
      <c r="N34" s="15">
        <f t="shared" si="6"/>
        <v>0</v>
      </c>
      <c r="O34" s="15">
        <f t="shared" si="6"/>
        <v>0</v>
      </c>
      <c r="P34" s="15">
        <f t="shared" si="6"/>
        <v>0</v>
      </c>
      <c r="Q34" s="15">
        <f t="shared" si="6"/>
        <v>7117854</v>
      </c>
      <c r="R34" s="15">
        <f t="shared" si="6"/>
        <v>6447944</v>
      </c>
      <c r="S34" s="15">
        <f t="shared" si="6"/>
        <v>4282450</v>
      </c>
      <c r="T34" s="15">
        <f t="shared" si="6"/>
        <v>2563274</v>
      </c>
      <c r="U34" s="15">
        <f t="shared" si="6"/>
        <v>1740057</v>
      </c>
      <c r="V34" s="15">
        <f t="shared" si="6"/>
        <v>3428169</v>
      </c>
      <c r="W34" s="15">
        <f t="shared" si="6"/>
        <v>4380775</v>
      </c>
      <c r="X34" s="15">
        <f>X25+X32</f>
        <v>5223963</v>
      </c>
      <c r="Y34" s="15">
        <f t="shared" si="6"/>
        <v>6866339</v>
      </c>
      <c r="Z34" s="15">
        <f t="shared" si="6"/>
        <v>7612100</v>
      </c>
      <c r="AA34" s="15">
        <f t="shared" si="6"/>
        <v>10558819</v>
      </c>
      <c r="AB34" s="15">
        <f t="shared" si="6"/>
        <v>5671736</v>
      </c>
      <c r="AC34" s="15">
        <f t="shared" si="6"/>
        <v>6360258</v>
      </c>
      <c r="AD34" s="15">
        <f>AD25+AD32</f>
        <v>5723025</v>
      </c>
      <c r="AE34" s="15">
        <f t="shared" ref="AE34:AI34" si="7">AE25+AE32</f>
        <v>0</v>
      </c>
      <c r="AF34" s="15">
        <f t="shared" si="7"/>
        <v>0</v>
      </c>
      <c r="AG34" s="15">
        <f t="shared" si="7"/>
        <v>0</v>
      </c>
      <c r="AH34" s="15">
        <f t="shared" si="7"/>
        <v>0</v>
      </c>
      <c r="AI34" s="15">
        <f t="shared" si="7"/>
        <v>0</v>
      </c>
    </row>
    <row r="35" spans="1:35" x14ac:dyDescent="0.3">
      <c r="A35" t="s">
        <v>181</v>
      </c>
      <c r="B35" s="1" t="s">
        <v>182</v>
      </c>
      <c r="C35" s="7" t="s">
        <v>77</v>
      </c>
      <c r="D35" s="7" t="s">
        <v>421</v>
      </c>
      <c r="E35" s="15"/>
      <c r="F35" s="15"/>
      <c r="G35" s="15"/>
      <c r="H35" s="15"/>
      <c r="I35" s="15"/>
      <c r="J35" s="15"/>
      <c r="K35" s="15"/>
      <c r="L35" s="15"/>
      <c r="M35" s="15"/>
      <c r="N35" s="15"/>
      <c r="O35" s="15"/>
      <c r="P35" s="15"/>
      <c r="Q35" s="15"/>
      <c r="R35" s="15"/>
      <c r="S35" s="15">
        <v>2195504</v>
      </c>
      <c r="T35" s="15">
        <v>2982108</v>
      </c>
      <c r="U35" s="15">
        <v>2275229</v>
      </c>
      <c r="V35" s="15">
        <v>3609453</v>
      </c>
      <c r="W35" s="15">
        <v>3736565</v>
      </c>
      <c r="X35" s="15">
        <v>6704948</v>
      </c>
      <c r="Y35" s="15">
        <v>3614179</v>
      </c>
      <c r="Z35" s="15">
        <v>2899792</v>
      </c>
      <c r="AA35" s="15">
        <v>1108874</v>
      </c>
      <c r="AB35" s="15">
        <v>1067085</v>
      </c>
      <c r="AC35" s="15">
        <v>3393196</v>
      </c>
      <c r="AD35" s="15">
        <v>843737</v>
      </c>
      <c r="AE35" s="15"/>
      <c r="AF35" s="15"/>
      <c r="AG35" s="15"/>
      <c r="AH35" s="15"/>
      <c r="AI35" s="15"/>
    </row>
    <row r="36" spans="1:35" x14ac:dyDescent="0.3">
      <c r="A36" t="s">
        <v>181</v>
      </c>
      <c r="B36" s="1" t="s">
        <v>182</v>
      </c>
      <c r="C36" s="7" t="s">
        <v>77</v>
      </c>
      <c r="D36" s="7" t="s">
        <v>343</v>
      </c>
      <c r="E36" s="15">
        <f t="shared" ref="E36:AC36" si="8">SUM(E34:E35)</f>
        <v>0</v>
      </c>
      <c r="F36" s="15">
        <f t="shared" si="8"/>
        <v>0</v>
      </c>
      <c r="G36" s="15">
        <f t="shared" si="8"/>
        <v>0</v>
      </c>
      <c r="H36" s="15">
        <f t="shared" si="8"/>
        <v>0</v>
      </c>
      <c r="I36" s="15">
        <f t="shared" si="8"/>
        <v>0</v>
      </c>
      <c r="J36" s="15">
        <f t="shared" si="8"/>
        <v>0</v>
      </c>
      <c r="K36" s="15">
        <f t="shared" si="8"/>
        <v>0</v>
      </c>
      <c r="L36" s="15">
        <f t="shared" si="8"/>
        <v>0</v>
      </c>
      <c r="M36" s="15">
        <f t="shared" si="8"/>
        <v>0</v>
      </c>
      <c r="N36" s="15">
        <f t="shared" si="8"/>
        <v>0</v>
      </c>
      <c r="O36" s="15">
        <f t="shared" si="8"/>
        <v>0</v>
      </c>
      <c r="P36" s="15">
        <f t="shared" si="8"/>
        <v>0</v>
      </c>
      <c r="Q36" s="15">
        <f t="shared" si="8"/>
        <v>7117854</v>
      </c>
      <c r="R36" s="15">
        <f t="shared" si="8"/>
        <v>6447944</v>
      </c>
      <c r="S36" s="15">
        <f t="shared" si="8"/>
        <v>6477954</v>
      </c>
      <c r="T36" s="15">
        <f t="shared" si="8"/>
        <v>5545382</v>
      </c>
      <c r="U36" s="15">
        <f t="shared" si="8"/>
        <v>4015286</v>
      </c>
      <c r="V36" s="15">
        <f t="shared" si="8"/>
        <v>7037622</v>
      </c>
      <c r="W36" s="15">
        <f t="shared" si="8"/>
        <v>8117340</v>
      </c>
      <c r="X36" s="15">
        <f t="shared" si="8"/>
        <v>11928911</v>
      </c>
      <c r="Y36" s="15">
        <f t="shared" si="8"/>
        <v>10480518</v>
      </c>
      <c r="Z36" s="15">
        <f t="shared" si="8"/>
        <v>10511892</v>
      </c>
      <c r="AA36" s="15">
        <f t="shared" si="8"/>
        <v>11667693</v>
      </c>
      <c r="AB36" s="15">
        <f t="shared" si="8"/>
        <v>6738821</v>
      </c>
      <c r="AC36" s="15">
        <f t="shared" si="8"/>
        <v>9753454</v>
      </c>
      <c r="AD36" s="15">
        <f>SUM(AD34:AD35)</f>
        <v>6566762</v>
      </c>
      <c r="AE36" s="15">
        <f t="shared" ref="AE36:AI36" si="9">SUM(AE34:AE35)</f>
        <v>0</v>
      </c>
      <c r="AF36" s="15">
        <f t="shared" si="9"/>
        <v>0</v>
      </c>
      <c r="AG36" s="15">
        <f t="shared" si="9"/>
        <v>0</v>
      </c>
      <c r="AH36" s="15">
        <f t="shared" si="9"/>
        <v>0</v>
      </c>
      <c r="AI36" s="15">
        <f t="shared" si="9"/>
        <v>0</v>
      </c>
    </row>
    <row r="37" spans="1:35" x14ac:dyDescent="0.3">
      <c r="A37" t="s">
        <v>181</v>
      </c>
      <c r="B37" s="1" t="s">
        <v>182</v>
      </c>
      <c r="C37" s="7"/>
      <c r="D37" s="7" t="s">
        <v>344</v>
      </c>
      <c r="E37" s="15"/>
      <c r="F37" s="15"/>
      <c r="G37" s="15"/>
      <c r="H37" s="15"/>
      <c r="I37" s="15"/>
      <c r="J37" s="15"/>
      <c r="K37" s="15"/>
      <c r="L37" s="15"/>
      <c r="M37" s="15"/>
      <c r="N37" s="15"/>
      <c r="O37" s="15"/>
      <c r="P37" s="15"/>
      <c r="Q37" s="15"/>
      <c r="R37" s="15"/>
      <c r="S37" s="15"/>
      <c r="T37" s="15"/>
      <c r="U37" s="15"/>
      <c r="V37" s="15"/>
      <c r="W37" s="15"/>
      <c r="X37" s="15"/>
      <c r="Z37" s="15"/>
      <c r="AA37" s="15">
        <v>1686900</v>
      </c>
      <c r="AB37" s="15"/>
      <c r="AC37" s="15"/>
      <c r="AD37" s="15"/>
      <c r="AE37" s="15"/>
      <c r="AF37" s="15"/>
      <c r="AG37" s="15"/>
      <c r="AH37" s="15"/>
      <c r="AI37" s="15"/>
    </row>
    <row r="38" spans="1:35" x14ac:dyDescent="0.3">
      <c r="A38" t="s">
        <v>181</v>
      </c>
      <c r="B38" s="1" t="s">
        <v>182</v>
      </c>
      <c r="C38" s="7" t="s">
        <v>78</v>
      </c>
      <c r="D38" s="7" t="s">
        <v>79</v>
      </c>
      <c r="E38" s="27"/>
      <c r="F38" s="27"/>
      <c r="G38" s="27"/>
      <c r="H38" s="27"/>
      <c r="I38" s="27"/>
      <c r="J38" s="27"/>
      <c r="K38" s="27"/>
      <c r="L38" s="27"/>
      <c r="M38" s="27"/>
      <c r="N38" s="27"/>
      <c r="O38" s="27"/>
      <c r="P38" s="27"/>
      <c r="Q38" s="27">
        <v>119017867</v>
      </c>
      <c r="R38" s="27">
        <v>126135721</v>
      </c>
      <c r="S38" s="27">
        <v>134868422</v>
      </c>
      <c r="T38" s="27">
        <v>121352369</v>
      </c>
      <c r="U38" s="27">
        <v>126897751</v>
      </c>
      <c r="V38" s="27">
        <v>130913037</v>
      </c>
      <c r="W38" s="27">
        <v>137950659</v>
      </c>
      <c r="X38" s="27">
        <v>146067999</v>
      </c>
      <c r="Y38" s="27">
        <v>157996910</v>
      </c>
      <c r="Z38" s="27">
        <v>168477428</v>
      </c>
      <c r="AA38" s="27">
        <v>178989320</v>
      </c>
      <c r="AB38" s="27">
        <v>192343913</v>
      </c>
      <c r="AC38" s="27">
        <v>198506885</v>
      </c>
      <c r="AD38" s="27">
        <v>208260339</v>
      </c>
      <c r="AE38" s="27"/>
      <c r="AF38" s="27"/>
      <c r="AG38" s="27"/>
      <c r="AH38" s="27"/>
      <c r="AI38" s="27"/>
    </row>
    <row r="39" spans="1:35" x14ac:dyDescent="0.3">
      <c r="A39" t="s">
        <v>181</v>
      </c>
      <c r="B39" s="1" t="s">
        <v>182</v>
      </c>
      <c r="C39" s="7" t="s">
        <v>78</v>
      </c>
      <c r="D39" s="7" t="s">
        <v>80</v>
      </c>
      <c r="E39" s="27"/>
      <c r="F39" s="27"/>
      <c r="G39" s="27"/>
      <c r="H39" s="27"/>
      <c r="I39" s="27"/>
      <c r="J39" s="27"/>
      <c r="K39" s="27"/>
      <c r="L39" s="27"/>
      <c r="M39" s="27"/>
      <c r="N39" s="27"/>
      <c r="O39" s="27"/>
      <c r="P39" s="27"/>
      <c r="Q39" s="27">
        <v>126135721</v>
      </c>
      <c r="R39" s="27">
        <v>132633655</v>
      </c>
      <c r="S39" s="27">
        <v>141346376</v>
      </c>
      <c r="T39" s="27">
        <v>126897751</v>
      </c>
      <c r="U39" s="27">
        <v>130913037</v>
      </c>
      <c r="V39" s="27">
        <v>137950659</v>
      </c>
      <c r="W39" s="27">
        <v>146067999</v>
      </c>
      <c r="X39" s="27">
        <v>157996890</v>
      </c>
      <c r="Y39" s="27">
        <v>168477408</v>
      </c>
      <c r="Z39" s="27">
        <v>178989320</v>
      </c>
      <c r="AA39" s="27">
        <v>192343913</v>
      </c>
      <c r="AB39" s="27">
        <v>199082734</v>
      </c>
      <c r="AC39" s="27">
        <v>208260339</v>
      </c>
      <c r="AD39" s="27">
        <v>214827101</v>
      </c>
      <c r="AE39" s="27"/>
      <c r="AF39" s="27"/>
      <c r="AG39" s="27"/>
      <c r="AH39" s="27"/>
      <c r="AI39" s="27"/>
    </row>
    <row r="40" spans="1:35" x14ac:dyDescent="0.3">
      <c r="A40" t="s">
        <v>181</v>
      </c>
      <c r="B40" s="1" t="s">
        <v>182</v>
      </c>
      <c r="C40" s="7" t="s">
        <v>81</v>
      </c>
      <c r="D40" s="7" t="s">
        <v>81</v>
      </c>
      <c r="E40" s="15">
        <f t="shared" ref="E40:X40" si="10">E39-E38-E37</f>
        <v>0</v>
      </c>
      <c r="F40" s="15">
        <f t="shared" si="10"/>
        <v>0</v>
      </c>
      <c r="G40" s="15">
        <f t="shared" si="10"/>
        <v>0</v>
      </c>
      <c r="H40" s="15">
        <f t="shared" si="10"/>
        <v>0</v>
      </c>
      <c r="I40" s="15">
        <f t="shared" si="10"/>
        <v>0</v>
      </c>
      <c r="J40" s="15">
        <f t="shared" si="10"/>
        <v>0</v>
      </c>
      <c r="K40" s="15">
        <f t="shared" si="10"/>
        <v>0</v>
      </c>
      <c r="L40" s="15">
        <f t="shared" si="10"/>
        <v>0</v>
      </c>
      <c r="M40" s="15">
        <f t="shared" si="10"/>
        <v>0</v>
      </c>
      <c r="N40" s="15">
        <f t="shared" si="10"/>
        <v>0</v>
      </c>
      <c r="O40" s="15">
        <f t="shared" si="10"/>
        <v>0</v>
      </c>
      <c r="P40" s="15">
        <f t="shared" si="10"/>
        <v>0</v>
      </c>
      <c r="Q40" s="15">
        <f t="shared" si="10"/>
        <v>7117854</v>
      </c>
      <c r="R40" s="15">
        <f t="shared" si="10"/>
        <v>6497934</v>
      </c>
      <c r="S40" s="15">
        <f t="shared" si="10"/>
        <v>6477954</v>
      </c>
      <c r="T40" s="15">
        <f t="shared" si="10"/>
        <v>5545382</v>
      </c>
      <c r="U40" s="15">
        <f t="shared" si="10"/>
        <v>4015286</v>
      </c>
      <c r="V40" s="15">
        <f t="shared" si="10"/>
        <v>7037622</v>
      </c>
      <c r="W40" s="15">
        <f t="shared" si="10"/>
        <v>8117340</v>
      </c>
      <c r="X40" s="15">
        <f t="shared" si="10"/>
        <v>11928891</v>
      </c>
      <c r="Y40" s="15">
        <f>Y39-Y38-Y37</f>
        <v>10480498</v>
      </c>
      <c r="Z40" s="15">
        <f>Z39-Z38-Z37</f>
        <v>10511892</v>
      </c>
      <c r="AA40" s="15">
        <f>AA39-AA38-AA37</f>
        <v>11667693</v>
      </c>
      <c r="AB40" s="15">
        <f t="shared" ref="AB40:AI40" si="11">AB39-AB38-AB37</f>
        <v>6738821</v>
      </c>
      <c r="AC40" s="15">
        <f t="shared" si="11"/>
        <v>9753454</v>
      </c>
      <c r="AD40" s="15">
        <f t="shared" si="11"/>
        <v>6566762</v>
      </c>
      <c r="AE40" s="15">
        <f t="shared" si="11"/>
        <v>0</v>
      </c>
      <c r="AF40" s="15">
        <f t="shared" si="11"/>
        <v>0</v>
      </c>
      <c r="AG40" s="15">
        <f t="shared" si="11"/>
        <v>0</v>
      </c>
      <c r="AH40" s="15">
        <f t="shared" si="11"/>
        <v>0</v>
      </c>
      <c r="AI40" s="15">
        <f t="shared" si="11"/>
        <v>0</v>
      </c>
    </row>
    <row r="41" spans="1:35" x14ac:dyDescent="0.3">
      <c r="AA41" s="28"/>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54"/>
  <sheetViews>
    <sheetView workbookViewId="0">
      <pane xSplit="10" ySplit="13" topLeftCell="Q14" activePane="bottomRight" state="frozen"/>
      <selection pane="topRight" activeCell="K1" sqref="K1"/>
      <selection pane="bottomLeft" activeCell="A14" sqref="A14"/>
      <selection pane="bottomRight" activeCell="Q46" sqref="Q46"/>
    </sheetView>
  </sheetViews>
  <sheetFormatPr defaultRowHeight="14.4" x14ac:dyDescent="0.3"/>
  <cols>
    <col min="1" max="2" width="8.88671875" style="1"/>
    <col min="3" max="3" width="19.88671875" style="1" customWidth="1"/>
    <col min="4" max="16" width="8.88671875" style="1"/>
    <col min="17" max="30" width="12.44140625" style="1" bestFit="1" customWidth="1"/>
    <col min="31" max="16384" width="8.886718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A3" t="s">
        <v>181</v>
      </c>
      <c r="B3" s="1" t="s">
        <v>182</v>
      </c>
      <c r="C3" s="1" t="s">
        <v>159</v>
      </c>
      <c r="D3" s="1" t="s">
        <v>347</v>
      </c>
      <c r="E3" s="10"/>
      <c r="F3" s="10"/>
      <c r="G3" s="10"/>
      <c r="H3" s="10"/>
      <c r="I3" s="10"/>
      <c r="J3" s="10"/>
      <c r="K3" s="10"/>
      <c r="L3" s="10"/>
      <c r="M3" s="10"/>
      <c r="N3" s="10"/>
      <c r="O3" s="10"/>
      <c r="P3" s="13"/>
      <c r="Q3" s="13">
        <v>904813</v>
      </c>
      <c r="R3" s="1">
        <v>1328192</v>
      </c>
      <c r="S3" s="1">
        <v>1360778</v>
      </c>
      <c r="T3" s="13">
        <v>454892</v>
      </c>
      <c r="U3" s="13">
        <v>175862</v>
      </c>
      <c r="V3" s="13">
        <v>333988</v>
      </c>
      <c r="W3" s="13">
        <v>430583</v>
      </c>
      <c r="X3" s="13">
        <v>458471</v>
      </c>
      <c r="Y3" s="13">
        <v>1205216</v>
      </c>
      <c r="Z3" s="13">
        <v>1880800</v>
      </c>
      <c r="AA3" s="13">
        <v>816846</v>
      </c>
      <c r="AB3" s="13">
        <v>1785634</v>
      </c>
      <c r="AC3" s="13">
        <v>644700</v>
      </c>
      <c r="AD3" s="13">
        <v>701496</v>
      </c>
      <c r="AE3" s="13"/>
      <c r="AF3" s="13"/>
      <c r="AG3" s="13"/>
      <c r="AH3" s="13"/>
      <c r="AI3" s="13"/>
    </row>
    <row r="4" spans="1:35" x14ac:dyDescent="0.3">
      <c r="A4" t="s">
        <v>181</v>
      </c>
      <c r="B4" s="1" t="s">
        <v>182</v>
      </c>
      <c r="C4" s="1" t="s">
        <v>159</v>
      </c>
      <c r="D4" s="1" t="s">
        <v>348</v>
      </c>
      <c r="E4" s="10"/>
      <c r="F4" s="10"/>
      <c r="G4" s="10"/>
      <c r="H4" s="10"/>
      <c r="I4" s="10"/>
      <c r="J4" s="10"/>
      <c r="K4" s="10"/>
      <c r="L4" s="10"/>
      <c r="M4" s="10"/>
      <c r="N4" s="10"/>
      <c r="O4" s="10"/>
      <c r="P4" s="13"/>
      <c r="Q4" s="13">
        <v>1769703</v>
      </c>
      <c r="R4" s="13">
        <v>1550280</v>
      </c>
      <c r="S4" s="13">
        <v>1145108</v>
      </c>
      <c r="T4" s="13">
        <v>1334426</v>
      </c>
      <c r="U4" s="13">
        <v>1642030</v>
      </c>
      <c r="V4" s="13">
        <v>2364405</v>
      </c>
      <c r="W4" s="13">
        <v>2523651</v>
      </c>
      <c r="X4" s="13">
        <v>3322091</v>
      </c>
      <c r="Y4" s="13">
        <v>3486907</v>
      </c>
      <c r="Z4" s="13">
        <v>3867763</v>
      </c>
      <c r="AA4" s="13">
        <v>4892957</v>
      </c>
      <c r="AB4" s="13">
        <v>5684212</v>
      </c>
      <c r="AC4" s="13">
        <v>6400483</v>
      </c>
      <c r="AD4" s="13">
        <v>5979225</v>
      </c>
      <c r="AE4" s="13"/>
      <c r="AF4" s="13"/>
      <c r="AG4" s="13"/>
      <c r="AH4" s="13"/>
      <c r="AI4" s="13"/>
    </row>
    <row r="5" spans="1:35" x14ac:dyDescent="0.3">
      <c r="A5" t="s">
        <v>181</v>
      </c>
      <c r="B5" s="1" t="s">
        <v>182</v>
      </c>
      <c r="C5" s="1" t="s">
        <v>159</v>
      </c>
      <c r="D5" s="1" t="s">
        <v>349</v>
      </c>
      <c r="E5" s="10"/>
      <c r="F5" s="10"/>
      <c r="G5" s="10"/>
      <c r="H5" s="10"/>
      <c r="I5" s="10"/>
      <c r="J5" s="10"/>
      <c r="K5" s="10"/>
      <c r="L5" s="10"/>
      <c r="M5" s="10"/>
      <c r="N5" s="10"/>
      <c r="O5" s="10"/>
      <c r="P5" s="13"/>
      <c r="Q5" s="13">
        <v>2260491</v>
      </c>
      <c r="R5" s="13">
        <v>2392222</v>
      </c>
      <c r="S5" s="13">
        <v>2383591</v>
      </c>
      <c r="T5" s="13">
        <v>2458171</v>
      </c>
      <c r="U5" s="13">
        <v>2335594</v>
      </c>
      <c r="V5" s="13">
        <v>2972110</v>
      </c>
      <c r="W5" s="13">
        <v>3278695</v>
      </c>
      <c r="X5" s="13">
        <v>3461803</v>
      </c>
      <c r="Y5" s="13">
        <v>3709984</v>
      </c>
      <c r="Z5" s="13">
        <v>4189043</v>
      </c>
      <c r="AA5" s="13">
        <v>4555732</v>
      </c>
      <c r="AB5" s="13">
        <v>4524091</v>
      </c>
      <c r="AC5" s="13">
        <v>4235091</v>
      </c>
      <c r="AD5" s="13">
        <v>4181091</v>
      </c>
      <c r="AE5" s="13"/>
      <c r="AF5" s="13"/>
      <c r="AG5" s="13"/>
      <c r="AH5" s="13"/>
      <c r="AI5" s="13"/>
    </row>
    <row r="6" spans="1:35" x14ac:dyDescent="0.3">
      <c r="A6" t="s">
        <v>181</v>
      </c>
      <c r="B6" s="1" t="s">
        <v>182</v>
      </c>
      <c r="C6" s="1" t="s">
        <v>159</v>
      </c>
      <c r="D6" s="1" t="s">
        <v>350</v>
      </c>
      <c r="E6" s="10"/>
      <c r="F6" s="10"/>
      <c r="G6" s="10"/>
      <c r="H6" s="10"/>
      <c r="I6" s="10"/>
      <c r="J6" s="10"/>
      <c r="K6" s="10"/>
      <c r="L6" s="10"/>
      <c r="M6" s="10"/>
      <c r="N6" s="10"/>
      <c r="O6" s="10"/>
      <c r="P6" s="13"/>
      <c r="Q6" s="13">
        <v>226740</v>
      </c>
      <c r="R6" s="13">
        <v>50322</v>
      </c>
      <c r="S6" s="1">
        <v>6680647</v>
      </c>
      <c r="T6" s="13">
        <v>3762139</v>
      </c>
      <c r="U6" s="13">
        <v>2737000</v>
      </c>
      <c r="V6" s="13">
        <v>3303000</v>
      </c>
      <c r="W6" s="13">
        <v>3571000</v>
      </c>
      <c r="X6" s="13">
        <v>5785000</v>
      </c>
      <c r="Y6" s="13">
        <v>4612000</v>
      </c>
      <c r="Z6" s="13">
        <v>9255000</v>
      </c>
      <c r="AA6" s="13">
        <v>3074017</v>
      </c>
      <c r="AB6" s="13">
        <v>1505211</v>
      </c>
      <c r="AC6" s="13">
        <v>491833</v>
      </c>
      <c r="AD6" s="13">
        <v>2600677</v>
      </c>
      <c r="AE6" s="13"/>
      <c r="AF6" s="13"/>
      <c r="AG6" s="13"/>
      <c r="AH6" s="13"/>
      <c r="AI6" s="13"/>
    </row>
    <row r="7" spans="1:35" x14ac:dyDescent="0.3">
      <c r="A7" t="s">
        <v>181</v>
      </c>
      <c r="B7" s="1" t="s">
        <v>182</v>
      </c>
      <c r="C7" s="1" t="s">
        <v>159</v>
      </c>
      <c r="D7" s="1" t="s">
        <v>351</v>
      </c>
      <c r="E7" s="10"/>
      <c r="F7" s="10"/>
      <c r="G7" s="10"/>
      <c r="H7" s="10"/>
      <c r="I7" s="10"/>
      <c r="J7" s="10"/>
      <c r="K7" s="10"/>
      <c r="L7" s="10"/>
      <c r="M7" s="10"/>
      <c r="N7" s="10"/>
      <c r="O7" s="10"/>
      <c r="P7" s="13"/>
      <c r="Q7" s="13">
        <v>1002903</v>
      </c>
      <c r="R7" s="13">
        <v>1307565</v>
      </c>
      <c r="S7" s="13">
        <v>1116398</v>
      </c>
      <c r="T7" s="13">
        <v>945922</v>
      </c>
      <c r="U7" s="13">
        <v>1009666</v>
      </c>
      <c r="V7" s="13">
        <v>1007493</v>
      </c>
      <c r="W7" s="13">
        <v>1499348</v>
      </c>
      <c r="X7" s="13">
        <v>1271870</v>
      </c>
      <c r="Y7" s="13">
        <v>1360708</v>
      </c>
      <c r="Z7" s="13">
        <v>1617831</v>
      </c>
      <c r="AA7" s="13">
        <v>1761685</v>
      </c>
      <c r="AB7" s="13">
        <v>1498029</v>
      </c>
      <c r="AC7" s="13">
        <v>1617722</v>
      </c>
      <c r="AD7" s="13">
        <v>1846131</v>
      </c>
      <c r="AE7" s="13"/>
      <c r="AF7" s="13"/>
      <c r="AG7" s="13"/>
      <c r="AH7" s="13"/>
      <c r="AI7" s="13"/>
    </row>
    <row r="8" spans="1:35" x14ac:dyDescent="0.3">
      <c r="A8" t="s">
        <v>181</v>
      </c>
      <c r="B8" s="1" t="s">
        <v>182</v>
      </c>
      <c r="C8" s="1" t="s">
        <v>159</v>
      </c>
      <c r="D8" s="1" t="s">
        <v>352</v>
      </c>
      <c r="E8" s="10"/>
      <c r="F8" s="10"/>
      <c r="G8" s="10"/>
      <c r="H8" s="10"/>
      <c r="I8" s="10"/>
      <c r="J8" s="10"/>
      <c r="K8" s="10"/>
      <c r="L8" s="10"/>
      <c r="M8" s="10"/>
      <c r="N8" s="10"/>
      <c r="O8" s="10"/>
      <c r="P8" s="13"/>
      <c r="Q8" s="13">
        <v>119363</v>
      </c>
      <c r="R8" s="13">
        <v>62291</v>
      </c>
      <c r="S8" s="13">
        <v>133670</v>
      </c>
      <c r="T8" s="13">
        <v>156002</v>
      </c>
      <c r="U8" s="13">
        <v>157113</v>
      </c>
      <c r="V8" s="13">
        <v>128039</v>
      </c>
      <c r="W8" s="13">
        <v>239143</v>
      </c>
      <c r="X8" s="13">
        <v>90295</v>
      </c>
      <c r="Y8" s="13">
        <v>71957</v>
      </c>
      <c r="Z8" s="13">
        <v>164164</v>
      </c>
      <c r="AA8" s="13">
        <v>134307</v>
      </c>
      <c r="AB8" s="13">
        <v>220844</v>
      </c>
      <c r="AC8" s="13">
        <v>298323</v>
      </c>
      <c r="AD8" s="13">
        <v>17452</v>
      </c>
      <c r="AE8" s="13"/>
      <c r="AF8" s="13"/>
      <c r="AG8" s="13"/>
      <c r="AH8" s="13"/>
      <c r="AI8" s="13"/>
    </row>
    <row r="9" spans="1:35" x14ac:dyDescent="0.3">
      <c r="A9" t="s">
        <v>181</v>
      </c>
      <c r="B9" s="1" t="s">
        <v>182</v>
      </c>
      <c r="C9" s="1" t="s">
        <v>159</v>
      </c>
      <c r="D9" s="1" t="s">
        <v>451</v>
      </c>
      <c r="E9" s="10"/>
      <c r="F9" s="10"/>
      <c r="G9" s="10"/>
      <c r="H9" s="10"/>
      <c r="I9" s="10"/>
      <c r="J9" s="10"/>
      <c r="K9" s="10"/>
      <c r="L9" s="10"/>
      <c r="M9" s="10"/>
      <c r="N9" s="10"/>
      <c r="O9" s="10"/>
      <c r="P9" s="13"/>
      <c r="Q9" s="13"/>
      <c r="R9" s="13">
        <v>147276</v>
      </c>
      <c r="S9" s="13"/>
      <c r="T9" s="13"/>
      <c r="U9" s="13"/>
      <c r="V9" s="13"/>
      <c r="W9" s="13"/>
      <c r="X9" s="13"/>
      <c r="Y9" s="13"/>
      <c r="Z9" s="13"/>
      <c r="AA9" s="13"/>
      <c r="AB9" s="13"/>
      <c r="AC9" s="13"/>
      <c r="AD9" s="13"/>
      <c r="AE9" s="13"/>
      <c r="AF9" s="13"/>
      <c r="AG9" s="13"/>
      <c r="AH9" s="13"/>
      <c r="AI9" s="13"/>
    </row>
    <row r="10" spans="1:35" x14ac:dyDescent="0.3">
      <c r="A10" t="s">
        <v>181</v>
      </c>
      <c r="B10" s="1" t="s">
        <v>182</v>
      </c>
      <c r="C10" s="1" t="s">
        <v>159</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3">
      <c r="A11" t="s">
        <v>181</v>
      </c>
      <c r="B11" s="1" t="s">
        <v>182</v>
      </c>
      <c r="C11" s="1" t="s">
        <v>159</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3">
      <c r="A12" t="s">
        <v>181</v>
      </c>
      <c r="B12" s="1" t="s">
        <v>182</v>
      </c>
      <c r="C12" s="7" t="s">
        <v>159</v>
      </c>
      <c r="E12" s="16">
        <f t="shared" ref="E12:AB12" si="0">SUM(E3:E8)</f>
        <v>0</v>
      </c>
      <c r="F12" s="16">
        <f t="shared" si="0"/>
        <v>0</v>
      </c>
      <c r="G12" s="16">
        <f t="shared" si="0"/>
        <v>0</v>
      </c>
      <c r="H12" s="16">
        <f t="shared" si="0"/>
        <v>0</v>
      </c>
      <c r="I12" s="16">
        <f t="shared" si="0"/>
        <v>0</v>
      </c>
      <c r="J12" s="16">
        <f t="shared" si="0"/>
        <v>0</v>
      </c>
      <c r="K12" s="16">
        <f t="shared" si="0"/>
        <v>0</v>
      </c>
      <c r="L12" s="16">
        <f t="shared" si="0"/>
        <v>0</v>
      </c>
      <c r="M12" s="16">
        <f t="shared" si="0"/>
        <v>0</v>
      </c>
      <c r="N12" s="16">
        <f t="shared" si="0"/>
        <v>0</v>
      </c>
      <c r="O12" s="16">
        <f t="shared" si="0"/>
        <v>0</v>
      </c>
      <c r="P12" s="16">
        <f t="shared" si="0"/>
        <v>0</v>
      </c>
      <c r="Q12" s="16">
        <f t="shared" si="0"/>
        <v>6284013</v>
      </c>
      <c r="R12" s="16">
        <f>SUM(R3:R9)</f>
        <v>6838148</v>
      </c>
      <c r="S12" s="16">
        <f t="shared" si="0"/>
        <v>12820192</v>
      </c>
      <c r="T12" s="16">
        <f t="shared" ref="T12:Z12" si="1">SUM(T3:T8)</f>
        <v>9111552</v>
      </c>
      <c r="U12" s="16">
        <f t="shared" si="1"/>
        <v>8057265</v>
      </c>
      <c r="V12" s="16">
        <f t="shared" si="1"/>
        <v>10109035</v>
      </c>
      <c r="W12" s="16">
        <f t="shared" si="1"/>
        <v>11542420</v>
      </c>
      <c r="X12" s="16">
        <f t="shared" si="1"/>
        <v>14389530</v>
      </c>
      <c r="Y12" s="16">
        <f t="shared" si="1"/>
        <v>14446772</v>
      </c>
      <c r="Z12" s="16">
        <f t="shared" si="1"/>
        <v>20974601</v>
      </c>
      <c r="AA12" s="16">
        <f t="shared" si="0"/>
        <v>15235544</v>
      </c>
      <c r="AB12" s="16">
        <f t="shared" si="0"/>
        <v>15218021</v>
      </c>
      <c r="AC12" s="31">
        <v>13742152</v>
      </c>
      <c r="AD12" s="16">
        <f>SUM(AD3:AD8)</f>
        <v>15326072</v>
      </c>
      <c r="AE12" s="16">
        <f t="shared" ref="AE12:AI12" si="2">SUM(AE3:AE8)</f>
        <v>0</v>
      </c>
      <c r="AF12" s="16">
        <f t="shared" si="2"/>
        <v>0</v>
      </c>
      <c r="AG12" s="16">
        <f t="shared" si="2"/>
        <v>0</v>
      </c>
      <c r="AH12" s="16">
        <f t="shared" si="2"/>
        <v>0</v>
      </c>
      <c r="AI12" s="16">
        <f t="shared" si="2"/>
        <v>0</v>
      </c>
    </row>
    <row r="13" spans="1:35" x14ac:dyDescent="0.3">
      <c r="A13" t="s">
        <v>181</v>
      </c>
      <c r="B13" s="1" t="s">
        <v>182</v>
      </c>
      <c r="C13" s="1" t="s">
        <v>160</v>
      </c>
      <c r="D13" s="1" t="s">
        <v>353</v>
      </c>
      <c r="E13" s="10"/>
      <c r="F13" s="10"/>
      <c r="G13" s="10"/>
      <c r="H13" s="10"/>
      <c r="I13" s="10"/>
      <c r="J13" s="10"/>
      <c r="K13" s="10"/>
      <c r="L13" s="10"/>
      <c r="M13" s="10"/>
      <c r="N13" s="10"/>
      <c r="O13" s="10"/>
      <c r="P13" s="13"/>
      <c r="Q13" s="13"/>
      <c r="R13" s="13"/>
      <c r="S13" s="13"/>
      <c r="T13" s="13">
        <v>1019271</v>
      </c>
      <c r="U13" s="13">
        <v>59943</v>
      </c>
      <c r="V13" s="13">
        <v>110503</v>
      </c>
      <c r="W13" s="13">
        <v>184997</v>
      </c>
      <c r="X13" s="13">
        <v>140670</v>
      </c>
      <c r="Y13" s="13">
        <v>81692</v>
      </c>
      <c r="Z13" s="13">
        <v>674596</v>
      </c>
      <c r="AA13" s="13">
        <v>2534488</v>
      </c>
      <c r="AB13" s="13">
        <v>1551571</v>
      </c>
      <c r="AC13" s="13">
        <v>3632</v>
      </c>
      <c r="AD13" s="13">
        <f>39397</f>
        <v>39397</v>
      </c>
      <c r="AE13" s="13"/>
      <c r="AF13" s="13"/>
      <c r="AG13" s="13"/>
      <c r="AH13" s="13"/>
      <c r="AI13" s="13"/>
    </row>
    <row r="14" spans="1:35" x14ac:dyDescent="0.3">
      <c r="A14" t="s">
        <v>181</v>
      </c>
      <c r="B14" s="1" t="s">
        <v>182</v>
      </c>
      <c r="C14" s="1" t="s">
        <v>160</v>
      </c>
      <c r="D14" s="19" t="s">
        <v>354</v>
      </c>
      <c r="E14" s="27"/>
      <c r="F14" s="27"/>
      <c r="G14" s="27"/>
      <c r="H14" s="27"/>
      <c r="I14" s="27"/>
      <c r="J14" s="27"/>
      <c r="K14" s="27"/>
      <c r="L14" s="27"/>
      <c r="M14" s="27"/>
      <c r="N14" s="27"/>
      <c r="O14" s="27"/>
      <c r="P14" s="27"/>
      <c r="Q14" s="27"/>
      <c r="R14" s="27"/>
      <c r="S14" s="27"/>
      <c r="T14" s="27">
        <v>12214745</v>
      </c>
      <c r="U14" s="27">
        <v>15483856</v>
      </c>
      <c r="V14" s="27">
        <v>19891752</v>
      </c>
      <c r="W14" s="27">
        <v>23333118</v>
      </c>
      <c r="X14" s="27">
        <v>17031622</v>
      </c>
      <c r="Y14" s="27">
        <v>17692471</v>
      </c>
      <c r="Z14" s="27">
        <v>20169350</v>
      </c>
      <c r="AA14" s="27">
        <v>25605045</v>
      </c>
      <c r="AB14" s="27">
        <v>21634796</v>
      </c>
      <c r="AC14" s="27">
        <v>24972547</v>
      </c>
      <c r="AD14" s="27">
        <v>18650135</v>
      </c>
      <c r="AE14" s="15"/>
      <c r="AF14" s="15"/>
      <c r="AG14" s="15"/>
      <c r="AH14" s="15"/>
      <c r="AI14" s="15"/>
    </row>
    <row r="15" spans="1:35" x14ac:dyDescent="0.3">
      <c r="A15" t="s">
        <v>181</v>
      </c>
      <c r="B15" s="1" t="s">
        <v>182</v>
      </c>
      <c r="C15" s="1" t="s">
        <v>160</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x14ac:dyDescent="0.3">
      <c r="A16" t="s">
        <v>181</v>
      </c>
      <c r="B16" s="1" t="s">
        <v>182</v>
      </c>
      <c r="C16" s="1" t="s">
        <v>160</v>
      </c>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x14ac:dyDescent="0.3">
      <c r="A17" t="s">
        <v>181</v>
      </c>
      <c r="B17" s="1" t="s">
        <v>182</v>
      </c>
      <c r="C17" s="1" t="s">
        <v>160</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x14ac:dyDescent="0.3">
      <c r="A18" t="s">
        <v>181</v>
      </c>
      <c r="B18" s="1" t="s">
        <v>182</v>
      </c>
      <c r="C18" s="7" t="s">
        <v>160</v>
      </c>
      <c r="E18" s="16">
        <f t="shared" ref="E18:AC18" si="3">SUM(E13:E17)</f>
        <v>0</v>
      </c>
      <c r="F18" s="16">
        <f t="shared" si="3"/>
        <v>0</v>
      </c>
      <c r="G18" s="16">
        <f t="shared" si="3"/>
        <v>0</v>
      </c>
      <c r="H18" s="16">
        <f t="shared" si="3"/>
        <v>0</v>
      </c>
      <c r="I18" s="16">
        <f t="shared" si="3"/>
        <v>0</v>
      </c>
      <c r="J18" s="16">
        <f t="shared" si="3"/>
        <v>0</v>
      </c>
      <c r="K18" s="16">
        <f t="shared" si="3"/>
        <v>0</v>
      </c>
      <c r="L18" s="16">
        <f t="shared" si="3"/>
        <v>0</v>
      </c>
      <c r="M18" s="16">
        <f t="shared" si="3"/>
        <v>0</v>
      </c>
      <c r="N18" s="16">
        <f t="shared" si="3"/>
        <v>0</v>
      </c>
      <c r="O18" s="16">
        <f t="shared" si="3"/>
        <v>0</v>
      </c>
      <c r="P18" s="16">
        <f t="shared" si="3"/>
        <v>0</v>
      </c>
      <c r="Q18" s="16">
        <f t="shared" si="3"/>
        <v>0</v>
      </c>
      <c r="R18" s="16">
        <f t="shared" si="3"/>
        <v>0</v>
      </c>
      <c r="S18" s="16">
        <f t="shared" si="3"/>
        <v>0</v>
      </c>
      <c r="T18" s="16">
        <f t="shared" si="3"/>
        <v>13234016</v>
      </c>
      <c r="U18" s="16">
        <f t="shared" si="3"/>
        <v>15543799</v>
      </c>
      <c r="V18" s="16">
        <f t="shared" si="3"/>
        <v>20002255</v>
      </c>
      <c r="W18" s="16">
        <f t="shared" si="3"/>
        <v>23518115</v>
      </c>
      <c r="X18" s="16">
        <f t="shared" si="3"/>
        <v>17172292</v>
      </c>
      <c r="Y18" s="16">
        <f t="shared" si="3"/>
        <v>17774163</v>
      </c>
      <c r="Z18" s="16">
        <f t="shared" si="3"/>
        <v>20843946</v>
      </c>
      <c r="AA18" s="16">
        <f t="shared" si="3"/>
        <v>28139533</v>
      </c>
      <c r="AB18" s="16">
        <f>SUM(AB13:AB17)</f>
        <v>23186367</v>
      </c>
      <c r="AC18" s="16">
        <f t="shared" si="3"/>
        <v>24976179</v>
      </c>
      <c r="AD18" s="16">
        <f>SUM(AD13:AD17)</f>
        <v>18689532</v>
      </c>
      <c r="AE18" s="16">
        <f t="shared" ref="AE18:AI18" si="4">SUM(AE13:AE17)</f>
        <v>0</v>
      </c>
      <c r="AF18" s="16">
        <f t="shared" si="4"/>
        <v>0</v>
      </c>
      <c r="AG18" s="16">
        <f t="shared" si="4"/>
        <v>0</v>
      </c>
      <c r="AH18" s="16">
        <f t="shared" si="4"/>
        <v>0</v>
      </c>
      <c r="AI18" s="16">
        <f t="shared" si="4"/>
        <v>0</v>
      </c>
    </row>
    <row r="19" spans="1:35" x14ac:dyDescent="0.3">
      <c r="A19" t="s">
        <v>181</v>
      </c>
      <c r="B19" s="1" t="s">
        <v>182</v>
      </c>
      <c r="C19" s="1" t="s">
        <v>161</v>
      </c>
      <c r="D19" s="1" t="s">
        <v>355</v>
      </c>
      <c r="E19" s="13"/>
      <c r="F19" s="13"/>
      <c r="G19" s="13"/>
      <c r="H19" s="13"/>
      <c r="I19" s="13"/>
      <c r="J19" s="13"/>
      <c r="K19" s="13"/>
      <c r="L19" s="13"/>
      <c r="M19" s="13"/>
      <c r="N19" s="13"/>
      <c r="O19" s="13"/>
      <c r="P19" s="13"/>
      <c r="Q19" s="13">
        <v>170323791</v>
      </c>
      <c r="R19" s="13">
        <v>178140743</v>
      </c>
      <c r="S19" s="13">
        <v>184698198</v>
      </c>
      <c r="T19" s="13">
        <v>145870254</v>
      </c>
      <c r="U19" s="13">
        <v>151645783</v>
      </c>
      <c r="V19" s="13">
        <v>158611263</v>
      </c>
      <c r="W19" s="13">
        <v>169291872</v>
      </c>
      <c r="X19" s="13">
        <v>181952953</v>
      </c>
      <c r="Y19" s="13">
        <v>187865266</v>
      </c>
      <c r="Z19" s="13">
        <v>194821393</v>
      </c>
      <c r="AA19" s="13">
        <v>202436878</v>
      </c>
      <c r="AB19" s="13">
        <v>209324333</v>
      </c>
      <c r="AC19" s="13">
        <v>225493714</v>
      </c>
      <c r="AD19" s="13">
        <v>232605519</v>
      </c>
      <c r="AE19" s="13"/>
      <c r="AF19" s="13"/>
      <c r="AG19" s="13"/>
      <c r="AH19" s="13"/>
      <c r="AI19" s="13"/>
    </row>
    <row r="20" spans="1:35" x14ac:dyDescent="0.3">
      <c r="A20" t="s">
        <v>181</v>
      </c>
      <c r="B20" s="1" t="s">
        <v>182</v>
      </c>
      <c r="C20" s="1" t="s">
        <v>161</v>
      </c>
      <c r="D20" s="1" t="s">
        <v>356</v>
      </c>
      <c r="E20" s="13"/>
      <c r="F20" s="13"/>
      <c r="G20" s="13"/>
      <c r="H20" s="13"/>
      <c r="I20" s="13"/>
      <c r="J20" s="13"/>
      <c r="K20" s="13"/>
      <c r="L20" s="13"/>
      <c r="M20" s="13"/>
      <c r="N20" s="13"/>
      <c r="O20" s="13"/>
      <c r="P20" s="13"/>
      <c r="Q20" s="13"/>
      <c r="R20" s="13"/>
      <c r="S20" s="13"/>
      <c r="T20" s="13">
        <v>965786</v>
      </c>
      <c r="U20" s="13">
        <v>863509</v>
      </c>
      <c r="V20" s="13">
        <v>1068995</v>
      </c>
      <c r="W20" s="13">
        <v>1095689</v>
      </c>
      <c r="X20" s="13">
        <v>1158567</v>
      </c>
      <c r="Y20" s="13">
        <v>971176</v>
      </c>
      <c r="Z20" s="13">
        <v>1173533</v>
      </c>
      <c r="AA20" s="13">
        <v>1098945</v>
      </c>
      <c r="AB20" s="13">
        <v>940550</v>
      </c>
      <c r="AC20" s="13">
        <v>132895</v>
      </c>
      <c r="AD20" s="13">
        <v>80162</v>
      </c>
      <c r="AE20" s="13"/>
      <c r="AF20" s="13"/>
      <c r="AG20" s="13"/>
      <c r="AH20" s="13"/>
      <c r="AI20" s="13"/>
    </row>
    <row r="21" spans="1:35" x14ac:dyDescent="0.3">
      <c r="A21" t="s">
        <v>181</v>
      </c>
      <c r="B21" s="1" t="s">
        <v>182</v>
      </c>
      <c r="C21" s="1" t="s">
        <v>161</v>
      </c>
      <c r="D21" s="7" t="s">
        <v>447</v>
      </c>
      <c r="E21" s="15"/>
      <c r="F21" s="15"/>
      <c r="G21" s="15"/>
      <c r="H21" s="15"/>
      <c r="I21" s="15"/>
      <c r="J21" s="15"/>
      <c r="K21" s="15"/>
      <c r="L21" s="15"/>
      <c r="M21" s="15"/>
      <c r="N21" s="15"/>
      <c r="O21" s="15"/>
      <c r="P21" s="15"/>
      <c r="Q21" s="15">
        <v>35761</v>
      </c>
      <c r="R21" s="13">
        <v>46451</v>
      </c>
      <c r="S21" s="13">
        <v>2638443</v>
      </c>
      <c r="T21" s="15"/>
      <c r="U21" s="15"/>
      <c r="V21" s="15"/>
      <c r="W21" s="15"/>
      <c r="X21" s="15"/>
      <c r="Y21" s="15"/>
      <c r="Z21" s="15"/>
      <c r="AA21" s="15"/>
      <c r="AB21" s="15"/>
      <c r="AC21" s="15"/>
      <c r="AD21" s="15"/>
      <c r="AE21" s="15"/>
      <c r="AF21" s="15"/>
      <c r="AG21" s="15"/>
      <c r="AH21" s="15"/>
      <c r="AI21" s="15"/>
    </row>
    <row r="22" spans="1:35" x14ac:dyDescent="0.3">
      <c r="A22" t="s">
        <v>181</v>
      </c>
      <c r="B22" s="1" t="s">
        <v>182</v>
      </c>
      <c r="C22" s="1" t="s">
        <v>161</v>
      </c>
      <c r="D22" s="7" t="s">
        <v>448</v>
      </c>
      <c r="E22" s="16"/>
      <c r="F22" s="16"/>
      <c r="G22" s="16"/>
      <c r="H22" s="16"/>
      <c r="I22" s="16"/>
      <c r="J22" s="16"/>
      <c r="K22" s="16"/>
      <c r="L22" s="16"/>
      <c r="M22" s="16"/>
      <c r="N22" s="16"/>
      <c r="O22" s="16"/>
      <c r="P22" s="16"/>
      <c r="Q22" s="16">
        <v>13951858</v>
      </c>
      <c r="R22" s="16">
        <v>11941442</v>
      </c>
      <c r="S22" s="16">
        <v>10376000</v>
      </c>
      <c r="T22" s="16"/>
      <c r="U22" s="16"/>
      <c r="V22" s="16"/>
      <c r="W22" s="16"/>
      <c r="X22" s="16"/>
      <c r="Y22" s="16"/>
      <c r="Z22" s="16"/>
      <c r="AA22" s="16"/>
      <c r="AB22" s="16"/>
      <c r="AC22" s="16"/>
      <c r="AD22" s="16"/>
      <c r="AE22" s="16"/>
      <c r="AF22" s="16"/>
      <c r="AG22" s="16"/>
      <c r="AH22" s="16"/>
      <c r="AI22" s="16"/>
    </row>
    <row r="23" spans="1:35" x14ac:dyDescent="0.3">
      <c r="A23" t="s">
        <v>181</v>
      </c>
      <c r="B23" s="1" t="s">
        <v>182</v>
      </c>
      <c r="C23" s="7" t="s">
        <v>161</v>
      </c>
      <c r="E23" s="16">
        <f t="shared" ref="E23:U23" si="5">SUM(E19:E22)</f>
        <v>0</v>
      </c>
      <c r="F23" s="16">
        <f t="shared" si="5"/>
        <v>0</v>
      </c>
      <c r="G23" s="16">
        <f t="shared" si="5"/>
        <v>0</v>
      </c>
      <c r="H23" s="16">
        <f t="shared" si="5"/>
        <v>0</v>
      </c>
      <c r="I23" s="16">
        <f t="shared" si="5"/>
        <v>0</v>
      </c>
      <c r="J23" s="16">
        <f t="shared" si="5"/>
        <v>0</v>
      </c>
      <c r="K23" s="16">
        <f t="shared" si="5"/>
        <v>0</v>
      </c>
      <c r="L23" s="16">
        <f t="shared" si="5"/>
        <v>0</v>
      </c>
      <c r="M23" s="16">
        <f t="shared" si="5"/>
        <v>0</v>
      </c>
      <c r="N23" s="16">
        <f t="shared" si="5"/>
        <v>0</v>
      </c>
      <c r="O23" s="16">
        <f t="shared" si="5"/>
        <v>0</v>
      </c>
      <c r="P23" s="16">
        <f t="shared" si="5"/>
        <v>0</v>
      </c>
      <c r="Q23" s="16">
        <f>SUM(Q19:Q22)</f>
        <v>184311410</v>
      </c>
      <c r="R23" s="16">
        <f>SUM(R19:R22)</f>
        <v>190128636</v>
      </c>
      <c r="S23" s="16">
        <f>SUM(S19:S22)</f>
        <v>197712641</v>
      </c>
      <c r="T23" s="16">
        <f>SUM(T19:T22)</f>
        <v>146836040</v>
      </c>
      <c r="U23" s="16">
        <f t="shared" si="5"/>
        <v>152509292</v>
      </c>
      <c r="V23" s="16">
        <f>SUM(V19:V22)</f>
        <v>159680258</v>
      </c>
      <c r="W23" s="16">
        <f>SUM(W19:W22)</f>
        <v>170387561</v>
      </c>
      <c r="X23" s="16">
        <f t="shared" ref="X23:AD23" si="6">SUM(X19:X22)</f>
        <v>183111520</v>
      </c>
      <c r="Y23" s="16">
        <f t="shared" si="6"/>
        <v>188836442</v>
      </c>
      <c r="Z23" s="16">
        <f t="shared" si="6"/>
        <v>195994926</v>
      </c>
      <c r="AA23" s="16">
        <f t="shared" si="6"/>
        <v>203535823</v>
      </c>
      <c r="AB23" s="16">
        <f t="shared" si="6"/>
        <v>210264883</v>
      </c>
      <c r="AC23" s="16">
        <f t="shared" si="6"/>
        <v>225626609</v>
      </c>
      <c r="AD23" s="16">
        <f t="shared" si="6"/>
        <v>232685681</v>
      </c>
      <c r="AE23" s="16">
        <f t="shared" ref="AE23:AI23" si="7">SUM(AE19:AE22)</f>
        <v>0</v>
      </c>
      <c r="AF23" s="16">
        <f t="shared" si="7"/>
        <v>0</v>
      </c>
      <c r="AG23" s="16">
        <f t="shared" si="7"/>
        <v>0</v>
      </c>
      <c r="AH23" s="16">
        <f t="shared" si="7"/>
        <v>0</v>
      </c>
      <c r="AI23" s="16">
        <f t="shared" si="7"/>
        <v>0</v>
      </c>
    </row>
    <row r="24" spans="1:35" x14ac:dyDescent="0.3">
      <c r="A24" t="s">
        <v>181</v>
      </c>
      <c r="B24" s="1" t="s">
        <v>182</v>
      </c>
      <c r="C24" s="19" t="s">
        <v>449</v>
      </c>
      <c r="D24" s="1" t="s">
        <v>450</v>
      </c>
      <c r="E24" s="13"/>
      <c r="F24" s="13"/>
      <c r="G24" s="13"/>
      <c r="H24" s="13"/>
      <c r="I24" s="13"/>
      <c r="J24" s="13"/>
      <c r="K24" s="13"/>
      <c r="L24" s="13"/>
      <c r="M24" s="13"/>
      <c r="N24" s="13"/>
      <c r="O24" s="13"/>
      <c r="P24" s="13"/>
      <c r="Q24" s="13">
        <v>11396</v>
      </c>
      <c r="R24" s="13">
        <v>4688</v>
      </c>
      <c r="S24" s="13">
        <v>51621</v>
      </c>
      <c r="T24" s="13"/>
      <c r="U24" s="13"/>
      <c r="V24" s="13"/>
      <c r="W24" s="13"/>
      <c r="X24" s="13"/>
      <c r="Y24" s="13"/>
      <c r="Z24" s="13"/>
      <c r="AA24" s="13"/>
      <c r="AB24" s="13"/>
      <c r="AC24" s="13"/>
      <c r="AD24" s="13"/>
      <c r="AE24" s="13"/>
      <c r="AF24" s="13"/>
      <c r="AG24" s="13"/>
      <c r="AH24" s="13"/>
      <c r="AI24" s="13"/>
    </row>
    <row r="25" spans="1:35" x14ac:dyDescent="0.3">
      <c r="A25" t="s">
        <v>181</v>
      </c>
      <c r="B25" s="1" t="s">
        <v>182</v>
      </c>
      <c r="C25" s="19" t="s">
        <v>449</v>
      </c>
      <c r="D25" s="1" t="s">
        <v>448</v>
      </c>
      <c r="E25" s="13"/>
      <c r="F25" s="13"/>
      <c r="G25" s="13"/>
      <c r="H25" s="13"/>
      <c r="I25" s="13"/>
      <c r="J25" s="13"/>
      <c r="K25" s="13"/>
      <c r="L25" s="13"/>
      <c r="M25" s="13"/>
      <c r="N25" s="13"/>
      <c r="O25" s="13"/>
      <c r="P25" s="13"/>
      <c r="Q25" s="13">
        <v>4217358</v>
      </c>
      <c r="R25" s="13">
        <v>4218780</v>
      </c>
      <c r="S25" s="13">
        <v>4908210</v>
      </c>
      <c r="T25" s="13"/>
      <c r="U25" s="13"/>
      <c r="V25" s="13"/>
      <c r="W25" s="13"/>
      <c r="X25" s="13"/>
      <c r="Y25" s="13"/>
      <c r="Z25" s="13"/>
      <c r="AA25" s="13"/>
      <c r="AB25" s="13"/>
      <c r="AC25" s="13"/>
      <c r="AD25" s="13"/>
      <c r="AE25" s="13"/>
      <c r="AF25" s="13"/>
      <c r="AG25" s="13"/>
      <c r="AH25" s="13"/>
      <c r="AI25" s="13"/>
    </row>
    <row r="26" spans="1:35" x14ac:dyDescent="0.3">
      <c r="A26" t="s">
        <v>181</v>
      </c>
      <c r="B26" s="1" t="s">
        <v>182</v>
      </c>
      <c r="C26" s="19" t="s">
        <v>162</v>
      </c>
      <c r="D26" s="1" t="s">
        <v>452</v>
      </c>
      <c r="E26" s="13"/>
      <c r="F26" s="13"/>
      <c r="G26" s="13"/>
      <c r="H26" s="13"/>
      <c r="I26" s="13"/>
      <c r="J26" s="13"/>
      <c r="K26" s="13"/>
      <c r="L26" s="13"/>
      <c r="M26" s="13"/>
      <c r="N26" s="13"/>
      <c r="O26" s="13"/>
      <c r="P26" s="13"/>
      <c r="Q26" s="13">
        <v>316037</v>
      </c>
      <c r="R26" s="13">
        <v>434883</v>
      </c>
      <c r="S26" s="13">
        <f>320097+526576</f>
        <v>846673</v>
      </c>
      <c r="T26" s="13"/>
      <c r="U26" s="13"/>
      <c r="V26" s="13"/>
      <c r="W26" s="13"/>
      <c r="X26" s="13"/>
      <c r="Y26" s="13"/>
      <c r="Z26" s="13"/>
      <c r="AA26" s="13"/>
      <c r="AB26" s="13"/>
      <c r="AC26" s="13"/>
      <c r="AD26" s="13"/>
      <c r="AE26" s="13"/>
      <c r="AF26" s="13"/>
      <c r="AG26" s="13"/>
      <c r="AH26" s="13"/>
      <c r="AI26" s="13"/>
    </row>
    <row r="27" spans="1:35" x14ac:dyDescent="0.3">
      <c r="A27" t="s">
        <v>181</v>
      </c>
      <c r="B27" s="1" t="s">
        <v>182</v>
      </c>
      <c r="C27" s="7" t="s">
        <v>162</v>
      </c>
      <c r="E27" s="13"/>
      <c r="F27" s="13"/>
      <c r="G27" s="13"/>
      <c r="H27" s="13"/>
      <c r="I27" s="13"/>
      <c r="J27" s="13"/>
      <c r="K27" s="13"/>
      <c r="L27" s="13"/>
      <c r="M27" s="13"/>
      <c r="N27" s="13"/>
      <c r="O27" s="13"/>
      <c r="P27" s="13"/>
      <c r="Q27" s="13">
        <f>SUM(Q24:Q26)</f>
        <v>4544791</v>
      </c>
      <c r="R27" s="13">
        <f>SUM(R24:R26)</f>
        <v>4658351</v>
      </c>
      <c r="S27" s="13">
        <f>SUM(S24:S26)</f>
        <v>5806504</v>
      </c>
      <c r="T27" s="13"/>
      <c r="U27" s="13"/>
      <c r="V27" s="13"/>
      <c r="W27" s="13"/>
      <c r="X27" s="13"/>
      <c r="Y27" s="13"/>
      <c r="Z27" s="13"/>
      <c r="AA27" s="13"/>
      <c r="AB27" s="13"/>
      <c r="AC27" s="13"/>
      <c r="AD27" s="13"/>
      <c r="AE27" s="13"/>
      <c r="AF27" s="13"/>
      <c r="AG27" s="13"/>
      <c r="AH27" s="13"/>
      <c r="AI27" s="13"/>
    </row>
    <row r="28" spans="1:35" x14ac:dyDescent="0.3">
      <c r="A28" t="s">
        <v>181</v>
      </c>
      <c r="B28" s="1" t="s">
        <v>182</v>
      </c>
      <c r="C28" s="19" t="s">
        <v>162</v>
      </c>
      <c r="D28" s="7"/>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x14ac:dyDescent="0.3">
      <c r="A29" t="s">
        <v>181</v>
      </c>
      <c r="B29" s="1" t="s">
        <v>182</v>
      </c>
      <c r="C29" s="7" t="s">
        <v>163</v>
      </c>
      <c r="D29" s="7"/>
      <c r="E29" s="15">
        <f t="shared" ref="E29:AB29" si="8">SUM(E23,E18,E12)</f>
        <v>0</v>
      </c>
      <c r="F29" s="15">
        <f t="shared" si="8"/>
        <v>0</v>
      </c>
      <c r="G29" s="15">
        <f t="shared" si="8"/>
        <v>0</v>
      </c>
      <c r="H29" s="15">
        <f t="shared" si="8"/>
        <v>0</v>
      </c>
      <c r="I29" s="15">
        <f t="shared" si="8"/>
        <v>0</v>
      </c>
      <c r="J29" s="15">
        <f t="shared" si="8"/>
        <v>0</v>
      </c>
      <c r="K29" s="15">
        <f t="shared" si="8"/>
        <v>0</v>
      </c>
      <c r="L29" s="15">
        <f t="shared" si="8"/>
        <v>0</v>
      </c>
      <c r="M29" s="15">
        <f t="shared" si="8"/>
        <v>0</v>
      </c>
      <c r="N29" s="15">
        <f t="shared" si="8"/>
        <v>0</v>
      </c>
      <c r="O29" s="15">
        <f t="shared" si="8"/>
        <v>0</v>
      </c>
      <c r="P29" s="15">
        <f t="shared" si="8"/>
        <v>0</v>
      </c>
      <c r="Q29" s="15">
        <f>SUM(Q23,Q18,Q12,Q27)</f>
        <v>195140214</v>
      </c>
      <c r="R29" s="15">
        <f>SUM(R23,R18,R12,R27)</f>
        <v>201625135</v>
      </c>
      <c r="S29" s="15">
        <f>SUM(S23,S18,S12,S27)</f>
        <v>216339337</v>
      </c>
      <c r="T29" s="15">
        <f t="shared" si="8"/>
        <v>169181608</v>
      </c>
      <c r="U29" s="15">
        <f>SUM(U23,U18,U12)</f>
        <v>176110356</v>
      </c>
      <c r="V29" s="15">
        <f t="shared" si="8"/>
        <v>189791548</v>
      </c>
      <c r="W29" s="15">
        <f t="shared" si="8"/>
        <v>205448096</v>
      </c>
      <c r="X29" s="15">
        <f t="shared" si="8"/>
        <v>214673342</v>
      </c>
      <c r="Y29" s="15">
        <f t="shared" si="8"/>
        <v>221057377</v>
      </c>
      <c r="Z29" s="15">
        <f t="shared" si="8"/>
        <v>237813473</v>
      </c>
      <c r="AA29" s="15">
        <f t="shared" si="8"/>
        <v>246910900</v>
      </c>
      <c r="AB29" s="15">
        <f t="shared" si="8"/>
        <v>248669271</v>
      </c>
      <c r="AC29" s="15">
        <f>SUM(AC23,AC18,AC12)</f>
        <v>264344940</v>
      </c>
      <c r="AD29" s="15">
        <f>SUM(AD23,AD18,AD12)</f>
        <v>266701285</v>
      </c>
      <c r="AE29" s="15">
        <f t="shared" ref="AE29:AI29" si="9">SUM(AE23,AE18,AE12)</f>
        <v>0</v>
      </c>
      <c r="AF29" s="15">
        <f t="shared" si="9"/>
        <v>0</v>
      </c>
      <c r="AG29" s="15">
        <f t="shared" si="9"/>
        <v>0</v>
      </c>
      <c r="AH29" s="15">
        <f t="shared" si="9"/>
        <v>0</v>
      </c>
      <c r="AI29" s="15">
        <f t="shared" si="9"/>
        <v>0</v>
      </c>
    </row>
    <row r="30" spans="1:35" x14ac:dyDescent="0.3">
      <c r="A30" t="s">
        <v>181</v>
      </c>
      <c r="B30" s="1" t="s">
        <v>182</v>
      </c>
      <c r="C30" s="1" t="s">
        <v>164</v>
      </c>
      <c r="D30" s="19" t="s">
        <v>357</v>
      </c>
      <c r="E30" s="27"/>
      <c r="F30" s="27"/>
      <c r="G30" s="27"/>
      <c r="H30" s="27"/>
      <c r="I30" s="27"/>
      <c r="J30" s="27"/>
      <c r="K30" s="27"/>
      <c r="L30" s="27"/>
      <c r="M30" s="27"/>
      <c r="N30" s="27"/>
      <c r="O30" s="27"/>
      <c r="P30" s="27"/>
      <c r="Q30" s="27">
        <v>1581421</v>
      </c>
      <c r="R30" s="27">
        <v>950018</v>
      </c>
      <c r="S30" s="27">
        <v>1467306</v>
      </c>
      <c r="T30" s="27">
        <v>1519290</v>
      </c>
      <c r="U30" s="27">
        <v>1371680</v>
      </c>
      <c r="V30" s="27">
        <v>1081294</v>
      </c>
      <c r="W30" s="27">
        <v>2256988</v>
      </c>
      <c r="X30" s="27">
        <v>3093560</v>
      </c>
      <c r="Y30" s="27">
        <v>2222410</v>
      </c>
      <c r="Z30" s="27">
        <v>1988351</v>
      </c>
      <c r="AA30" s="27">
        <v>1638105</v>
      </c>
      <c r="AB30" s="27">
        <v>1474752</v>
      </c>
      <c r="AC30" s="27">
        <v>2509200</v>
      </c>
      <c r="AD30" s="27">
        <v>2851265</v>
      </c>
      <c r="AE30" s="27"/>
      <c r="AF30" s="27"/>
      <c r="AG30" s="27"/>
      <c r="AH30" s="27"/>
      <c r="AI30" s="27"/>
    </row>
    <row r="31" spans="1:35" x14ac:dyDescent="0.3">
      <c r="A31" t="s">
        <v>181</v>
      </c>
      <c r="B31" s="1" t="s">
        <v>182</v>
      </c>
      <c r="C31" s="1" t="s">
        <v>164</v>
      </c>
      <c r="D31" s="19" t="s">
        <v>358</v>
      </c>
      <c r="E31" s="27"/>
      <c r="F31" s="27"/>
      <c r="G31" s="27"/>
      <c r="H31" s="27"/>
      <c r="I31" s="27"/>
      <c r="J31" s="27"/>
      <c r="K31" s="27"/>
      <c r="L31" s="27"/>
      <c r="M31" s="27"/>
      <c r="N31" s="27"/>
      <c r="O31" s="27"/>
      <c r="P31" s="27"/>
      <c r="Q31" s="27">
        <v>141390</v>
      </c>
      <c r="R31" s="27">
        <v>117565</v>
      </c>
      <c r="S31" s="27">
        <v>148118</v>
      </c>
      <c r="T31" s="27">
        <v>77547</v>
      </c>
      <c r="U31" s="27">
        <v>134435</v>
      </c>
      <c r="V31" s="27">
        <v>155911</v>
      </c>
      <c r="W31" s="27">
        <v>179487</v>
      </c>
      <c r="X31" s="27">
        <v>166362</v>
      </c>
      <c r="Y31" s="27">
        <v>149992</v>
      </c>
      <c r="Z31" s="27">
        <v>133885</v>
      </c>
      <c r="AA31" s="27">
        <v>150518</v>
      </c>
      <c r="AB31" s="27">
        <v>131167</v>
      </c>
      <c r="AC31" s="27">
        <v>112218</v>
      </c>
      <c r="AD31" s="27">
        <v>124163</v>
      </c>
      <c r="AE31" s="27"/>
      <c r="AF31" s="27"/>
      <c r="AG31" s="27"/>
      <c r="AH31" s="27"/>
      <c r="AI31" s="27"/>
    </row>
    <row r="32" spans="1:35" x14ac:dyDescent="0.3">
      <c r="A32" t="s">
        <v>181</v>
      </c>
      <c r="B32" s="1" t="s">
        <v>182</v>
      </c>
      <c r="C32" s="1" t="s">
        <v>164</v>
      </c>
      <c r="D32" s="19" t="s">
        <v>359</v>
      </c>
      <c r="E32" s="27"/>
      <c r="F32" s="27"/>
      <c r="G32" s="27"/>
      <c r="H32" s="27"/>
      <c r="I32" s="27"/>
      <c r="J32" s="27"/>
      <c r="K32" s="27"/>
      <c r="L32" s="27"/>
      <c r="M32" s="27"/>
      <c r="N32" s="27"/>
      <c r="O32" s="27"/>
      <c r="P32" s="27"/>
      <c r="Q32" s="27">
        <v>462143</v>
      </c>
      <c r="R32" s="27">
        <v>466755</v>
      </c>
      <c r="S32" s="27">
        <v>525961</v>
      </c>
      <c r="T32" s="27">
        <v>587000</v>
      </c>
      <c r="U32" s="27">
        <v>561718</v>
      </c>
      <c r="V32" s="27">
        <v>602807</v>
      </c>
      <c r="W32" s="27">
        <v>638790</v>
      </c>
      <c r="X32" s="27">
        <v>538713</v>
      </c>
      <c r="Y32" s="27">
        <v>623222</v>
      </c>
      <c r="Z32" s="27">
        <v>457182</v>
      </c>
      <c r="AA32" s="27">
        <v>455144</v>
      </c>
      <c r="AB32" s="27">
        <v>500653</v>
      </c>
      <c r="AC32" s="27">
        <v>538839</v>
      </c>
      <c r="AD32" s="27">
        <v>520097</v>
      </c>
      <c r="AE32" s="27"/>
      <c r="AF32" s="27"/>
      <c r="AG32" s="27"/>
      <c r="AH32" s="27"/>
      <c r="AI32" s="27"/>
    </row>
    <row r="33" spans="1:35" x14ac:dyDescent="0.3">
      <c r="A33" t="s">
        <v>181</v>
      </c>
      <c r="B33" s="1" t="s">
        <v>182</v>
      </c>
      <c r="C33" s="1" t="s">
        <v>164</v>
      </c>
      <c r="D33" s="19" t="s">
        <v>360</v>
      </c>
      <c r="E33" s="27"/>
      <c r="F33" s="27"/>
      <c r="G33" s="27"/>
      <c r="H33" s="27"/>
      <c r="I33" s="27"/>
      <c r="J33" s="27"/>
      <c r="K33" s="27"/>
      <c r="L33" s="27"/>
      <c r="M33" s="27"/>
      <c r="N33" s="27"/>
      <c r="O33" s="27"/>
      <c r="P33" s="27"/>
      <c r="Q33" s="27"/>
      <c r="R33" s="27"/>
      <c r="S33" s="27">
        <v>2885000</v>
      </c>
      <c r="T33" s="27">
        <v>3180000</v>
      </c>
      <c r="U33" s="27">
        <v>3220000</v>
      </c>
      <c r="V33" s="27">
        <v>3490000</v>
      </c>
      <c r="W33" s="27">
        <v>3685000</v>
      </c>
      <c r="X33" s="27">
        <v>3395000</v>
      </c>
      <c r="Y33" s="27">
        <v>3765000</v>
      </c>
      <c r="Z33" s="27">
        <v>3995000</v>
      </c>
      <c r="AA33" s="27">
        <v>3875000</v>
      </c>
      <c r="AB33" s="27">
        <v>4045000</v>
      </c>
      <c r="AC33" s="27">
        <v>4645000</v>
      </c>
      <c r="AD33" s="27">
        <v>3690000</v>
      </c>
      <c r="AE33" s="27"/>
      <c r="AF33" s="27"/>
      <c r="AG33" s="27"/>
      <c r="AH33" s="27"/>
      <c r="AI33" s="27"/>
    </row>
    <row r="34" spans="1:35" x14ac:dyDescent="0.3">
      <c r="A34" t="s">
        <v>181</v>
      </c>
      <c r="B34" s="1" t="s">
        <v>182</v>
      </c>
      <c r="C34" s="1" t="s">
        <v>164</v>
      </c>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row r="35" spans="1:35" x14ac:dyDescent="0.3">
      <c r="A35" t="s">
        <v>181</v>
      </c>
      <c r="B35" s="1" t="s">
        <v>182</v>
      </c>
      <c r="C35" s="1" t="s">
        <v>164</v>
      </c>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row>
    <row r="36" spans="1:35" x14ac:dyDescent="0.3">
      <c r="A36" t="s">
        <v>181</v>
      </c>
      <c r="B36" s="1" t="s">
        <v>182</v>
      </c>
      <c r="C36" s="1" t="s">
        <v>164</v>
      </c>
      <c r="D36" s="1" t="s">
        <v>454</v>
      </c>
      <c r="E36" s="19"/>
      <c r="F36" s="19"/>
      <c r="G36" s="19"/>
      <c r="H36" s="19"/>
      <c r="I36" s="19"/>
      <c r="J36" s="19"/>
      <c r="K36" s="19"/>
      <c r="L36" s="19"/>
      <c r="M36" s="19"/>
      <c r="N36" s="19"/>
      <c r="O36" s="19"/>
      <c r="P36" s="19"/>
      <c r="Q36" s="19">
        <v>161673045</v>
      </c>
      <c r="R36" s="19">
        <v>166436257</v>
      </c>
      <c r="S36" s="19">
        <v>210803068</v>
      </c>
      <c r="T36" s="19"/>
      <c r="U36" s="19"/>
      <c r="V36" s="19"/>
      <c r="W36" s="19"/>
      <c r="X36" s="19"/>
      <c r="Y36" s="19"/>
      <c r="Z36" s="19"/>
      <c r="AA36" s="19"/>
      <c r="AB36" s="19"/>
      <c r="AC36" s="19"/>
      <c r="AD36" s="19"/>
      <c r="AE36" s="19"/>
      <c r="AF36" s="19"/>
      <c r="AG36" s="19"/>
      <c r="AH36" s="19"/>
      <c r="AI36" s="19"/>
    </row>
    <row r="37" spans="1:35" x14ac:dyDescent="0.3">
      <c r="A37" t="s">
        <v>181</v>
      </c>
      <c r="B37" s="1" t="s">
        <v>182</v>
      </c>
      <c r="C37" s="1" t="s">
        <v>164</v>
      </c>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row>
    <row r="38" spans="1:35" x14ac:dyDescent="0.3">
      <c r="A38" t="s">
        <v>181</v>
      </c>
      <c r="B38" s="1" t="s">
        <v>182</v>
      </c>
      <c r="C38" s="1" t="s">
        <v>164</v>
      </c>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row>
    <row r="39" spans="1:35" x14ac:dyDescent="0.3">
      <c r="A39" t="s">
        <v>181</v>
      </c>
      <c r="B39" s="1" t="s">
        <v>182</v>
      </c>
      <c r="C39" s="1" t="s">
        <v>164</v>
      </c>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row>
    <row r="40" spans="1:35" x14ac:dyDescent="0.3">
      <c r="A40" t="s">
        <v>181</v>
      </c>
      <c r="B40" s="1" t="s">
        <v>182</v>
      </c>
      <c r="C40" s="1" t="s">
        <v>164</v>
      </c>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row>
    <row r="41" spans="1:35" x14ac:dyDescent="0.3">
      <c r="A41" t="s">
        <v>181</v>
      </c>
      <c r="B41" s="1" t="s">
        <v>182</v>
      </c>
      <c r="C41" s="1" t="s">
        <v>164</v>
      </c>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row>
    <row r="42" spans="1:35" x14ac:dyDescent="0.3">
      <c r="A42" t="s">
        <v>181</v>
      </c>
      <c r="B42" s="1" t="s">
        <v>182</v>
      </c>
      <c r="C42" s="7" t="s">
        <v>164</v>
      </c>
      <c r="E42" s="30">
        <f t="shared" ref="E42:AC42" si="10">SUM(E30:E41)</f>
        <v>0</v>
      </c>
      <c r="F42" s="30">
        <f t="shared" si="10"/>
        <v>0</v>
      </c>
      <c r="G42" s="30">
        <f t="shared" si="10"/>
        <v>0</v>
      </c>
      <c r="H42" s="30">
        <f t="shared" si="10"/>
        <v>0</v>
      </c>
      <c r="I42" s="30">
        <f t="shared" si="10"/>
        <v>0</v>
      </c>
      <c r="J42" s="30">
        <f t="shared" si="10"/>
        <v>0</v>
      </c>
      <c r="K42" s="30">
        <f t="shared" si="10"/>
        <v>0</v>
      </c>
      <c r="L42" s="30">
        <f t="shared" si="10"/>
        <v>0</v>
      </c>
      <c r="M42" s="30">
        <f t="shared" si="10"/>
        <v>0</v>
      </c>
      <c r="N42" s="30">
        <f t="shared" si="10"/>
        <v>0</v>
      </c>
      <c r="O42" s="30">
        <f t="shared" si="10"/>
        <v>0</v>
      </c>
      <c r="P42" s="30">
        <f t="shared" si="10"/>
        <v>0</v>
      </c>
      <c r="Q42" s="30">
        <f>SUM(Q30:Q41)</f>
        <v>163857999</v>
      </c>
      <c r="R42" s="30">
        <f t="shared" si="10"/>
        <v>167970595</v>
      </c>
      <c r="S42" s="30">
        <f t="shared" si="10"/>
        <v>215829453</v>
      </c>
      <c r="T42" s="30">
        <f t="shared" si="10"/>
        <v>5363837</v>
      </c>
      <c r="U42" s="30">
        <f t="shared" si="10"/>
        <v>5287833</v>
      </c>
      <c r="V42" s="30">
        <f t="shared" si="10"/>
        <v>5330012</v>
      </c>
      <c r="W42" s="30">
        <f t="shared" si="10"/>
        <v>6760265</v>
      </c>
      <c r="X42" s="30">
        <f t="shared" si="10"/>
        <v>7193635</v>
      </c>
      <c r="Y42" s="30">
        <f t="shared" si="10"/>
        <v>6760624</v>
      </c>
      <c r="Z42" s="30">
        <f t="shared" si="10"/>
        <v>6574418</v>
      </c>
      <c r="AA42" s="30">
        <f t="shared" si="10"/>
        <v>6118767</v>
      </c>
      <c r="AB42" s="30">
        <f t="shared" si="10"/>
        <v>6151572</v>
      </c>
      <c r="AC42" s="30">
        <f t="shared" si="10"/>
        <v>7805257</v>
      </c>
      <c r="AD42" s="30">
        <f>SUM(AD30:AD41)</f>
        <v>7185525</v>
      </c>
      <c r="AE42" s="30">
        <f t="shared" ref="AE42:AI42" si="11">SUM(AE30:AE41)</f>
        <v>0</v>
      </c>
      <c r="AF42" s="30">
        <f t="shared" si="11"/>
        <v>0</v>
      </c>
      <c r="AG42" s="30">
        <f t="shared" si="11"/>
        <v>0</v>
      </c>
      <c r="AH42" s="30">
        <f t="shared" si="11"/>
        <v>0</v>
      </c>
      <c r="AI42" s="30">
        <f t="shared" si="11"/>
        <v>0</v>
      </c>
    </row>
    <row r="43" spans="1:35" x14ac:dyDescent="0.3">
      <c r="A43" t="s">
        <v>181</v>
      </c>
      <c r="B43" s="1" t="s">
        <v>182</v>
      </c>
      <c r="C43" s="1" t="s">
        <v>165</v>
      </c>
      <c r="D43" s="1" t="s">
        <v>361</v>
      </c>
      <c r="Q43" s="1">
        <v>11023324</v>
      </c>
      <c r="R43" s="1">
        <v>12091834</v>
      </c>
      <c r="S43" s="1">
        <v>509884</v>
      </c>
      <c r="T43" s="1">
        <v>589720</v>
      </c>
      <c r="U43" s="1">
        <v>799486</v>
      </c>
      <c r="V43" s="1">
        <v>910877</v>
      </c>
      <c r="W43" s="1">
        <v>1204832</v>
      </c>
      <c r="X43" s="1">
        <v>1057797</v>
      </c>
      <c r="Y43" s="1">
        <v>829325</v>
      </c>
      <c r="Z43" s="1">
        <v>1394735</v>
      </c>
      <c r="AA43" s="1">
        <v>1468220</v>
      </c>
      <c r="AB43" s="1">
        <v>1499965</v>
      </c>
      <c r="AC43" s="1">
        <v>986008</v>
      </c>
      <c r="AD43" s="1">
        <f>1029583</f>
        <v>1029583</v>
      </c>
    </row>
    <row r="44" spans="1:35" x14ac:dyDescent="0.3">
      <c r="A44" t="s">
        <v>181</v>
      </c>
      <c r="B44" s="1" t="s">
        <v>182</v>
      </c>
      <c r="C44" s="1" t="s">
        <v>165</v>
      </c>
      <c r="D44" s="1" t="s">
        <v>362</v>
      </c>
      <c r="T44" s="1">
        <v>36330000</v>
      </c>
      <c r="U44" s="1">
        <v>39110000</v>
      </c>
      <c r="V44" s="1">
        <v>45600000</v>
      </c>
      <c r="W44" s="1">
        <v>51415000</v>
      </c>
      <c r="X44" s="1">
        <v>48425000</v>
      </c>
      <c r="Y44" s="1">
        <v>44990000</v>
      </c>
      <c r="Z44" s="1">
        <v>50855000</v>
      </c>
      <c r="AA44" s="1">
        <v>46980000</v>
      </c>
      <c r="AB44" s="1">
        <v>41935000</v>
      </c>
      <c r="AC44" s="1">
        <v>47010000</v>
      </c>
      <c r="AD44" s="1">
        <v>43320000</v>
      </c>
    </row>
    <row r="45" spans="1:35" x14ac:dyDescent="0.3">
      <c r="A45" t="s">
        <v>181</v>
      </c>
      <c r="B45" s="1" t="s">
        <v>182</v>
      </c>
      <c r="C45" s="1" t="s">
        <v>165</v>
      </c>
      <c r="D45" s="1" t="s">
        <v>453</v>
      </c>
      <c r="Q45" s="1">
        <v>20258891</v>
      </c>
      <c r="R45" s="1">
        <v>21365108</v>
      </c>
    </row>
    <row r="46" spans="1:35" x14ac:dyDescent="0.3">
      <c r="A46" t="s">
        <v>181</v>
      </c>
      <c r="B46" s="1" t="s">
        <v>182</v>
      </c>
      <c r="C46" s="1" t="s">
        <v>165</v>
      </c>
    </row>
    <row r="47" spans="1:35" x14ac:dyDescent="0.3">
      <c r="A47" t="s">
        <v>181</v>
      </c>
      <c r="B47" s="1" t="s">
        <v>182</v>
      </c>
      <c r="C47" s="7" t="s">
        <v>165</v>
      </c>
      <c r="E47" s="30">
        <f t="shared" ref="E47:AD47" si="12">SUM(E43:E46)</f>
        <v>0</v>
      </c>
      <c r="F47" s="30">
        <f t="shared" si="12"/>
        <v>0</v>
      </c>
      <c r="G47" s="30">
        <f t="shared" si="12"/>
        <v>0</v>
      </c>
      <c r="H47" s="30">
        <f t="shared" si="12"/>
        <v>0</v>
      </c>
      <c r="I47" s="30">
        <f t="shared" si="12"/>
        <v>0</v>
      </c>
      <c r="J47" s="30">
        <f t="shared" si="12"/>
        <v>0</v>
      </c>
      <c r="K47" s="30">
        <f t="shared" si="12"/>
        <v>0</v>
      </c>
      <c r="L47" s="30">
        <f t="shared" si="12"/>
        <v>0</v>
      </c>
      <c r="M47" s="30">
        <f t="shared" si="12"/>
        <v>0</v>
      </c>
      <c r="N47" s="30">
        <f t="shared" si="12"/>
        <v>0</v>
      </c>
      <c r="O47" s="30">
        <f t="shared" si="12"/>
        <v>0</v>
      </c>
      <c r="P47" s="30">
        <f t="shared" si="12"/>
        <v>0</v>
      </c>
      <c r="Q47" s="30">
        <f t="shared" si="12"/>
        <v>31282215</v>
      </c>
      <c r="R47" s="30">
        <f t="shared" si="12"/>
        <v>33456942</v>
      </c>
      <c r="S47" s="30">
        <f t="shared" si="12"/>
        <v>509884</v>
      </c>
      <c r="T47" s="30">
        <f t="shared" si="12"/>
        <v>36919720</v>
      </c>
      <c r="U47" s="30">
        <f t="shared" si="12"/>
        <v>39909486</v>
      </c>
      <c r="V47" s="30">
        <f t="shared" si="12"/>
        <v>46510877</v>
      </c>
      <c r="W47" s="30">
        <f t="shared" si="12"/>
        <v>52619832</v>
      </c>
      <c r="X47" s="30">
        <f t="shared" si="12"/>
        <v>49482797</v>
      </c>
      <c r="Y47" s="30">
        <f t="shared" si="12"/>
        <v>45819325</v>
      </c>
      <c r="Z47" s="30">
        <f t="shared" si="12"/>
        <v>52249735</v>
      </c>
      <c r="AA47" s="30">
        <f t="shared" si="12"/>
        <v>48448220</v>
      </c>
      <c r="AB47" s="30">
        <f t="shared" si="12"/>
        <v>43434965</v>
      </c>
      <c r="AC47" s="30">
        <f t="shared" si="12"/>
        <v>47996008</v>
      </c>
      <c r="AD47" s="30">
        <f t="shared" si="12"/>
        <v>44349583</v>
      </c>
      <c r="AE47" s="30">
        <f>SUM(AE43:AE46)</f>
        <v>0</v>
      </c>
      <c r="AF47" s="30">
        <f t="shared" ref="AF47:AI47" si="13">SUM(AF43:AF46)</f>
        <v>0</v>
      </c>
      <c r="AG47" s="30">
        <f t="shared" si="13"/>
        <v>0</v>
      </c>
      <c r="AH47" s="30">
        <f t="shared" si="13"/>
        <v>0</v>
      </c>
      <c r="AI47" s="30">
        <f t="shared" si="13"/>
        <v>0</v>
      </c>
    </row>
    <row r="48" spans="1:35" x14ac:dyDescent="0.3">
      <c r="A48" t="s">
        <v>181</v>
      </c>
      <c r="B48" s="1" t="s">
        <v>182</v>
      </c>
      <c r="C48" s="7" t="s">
        <v>166</v>
      </c>
      <c r="E48" s="30">
        <f t="shared" ref="E48:AC48" si="14">SUM(E47,E42)</f>
        <v>0</v>
      </c>
      <c r="F48" s="30">
        <f t="shared" si="14"/>
        <v>0</v>
      </c>
      <c r="G48" s="30">
        <f t="shared" si="14"/>
        <v>0</v>
      </c>
      <c r="H48" s="30">
        <f t="shared" si="14"/>
        <v>0</v>
      </c>
      <c r="I48" s="30">
        <f t="shared" si="14"/>
        <v>0</v>
      </c>
      <c r="J48" s="30">
        <f t="shared" si="14"/>
        <v>0</v>
      </c>
      <c r="K48" s="30">
        <f t="shared" si="14"/>
        <v>0</v>
      </c>
      <c r="L48" s="30">
        <f t="shared" si="14"/>
        <v>0</v>
      </c>
      <c r="M48" s="30">
        <f t="shared" si="14"/>
        <v>0</v>
      </c>
      <c r="N48" s="30">
        <f t="shared" si="14"/>
        <v>0</v>
      </c>
      <c r="O48" s="30">
        <f t="shared" si="14"/>
        <v>0</v>
      </c>
      <c r="P48" s="30">
        <f t="shared" si="14"/>
        <v>0</v>
      </c>
      <c r="Q48" s="30">
        <f t="shared" si="14"/>
        <v>195140214</v>
      </c>
      <c r="R48" s="30">
        <f t="shared" si="14"/>
        <v>201427537</v>
      </c>
      <c r="S48" s="30">
        <f t="shared" si="14"/>
        <v>216339337</v>
      </c>
      <c r="T48" s="30">
        <f>SUM(T47,T42)</f>
        <v>42283557</v>
      </c>
      <c r="U48" s="30">
        <f t="shared" si="14"/>
        <v>45197319</v>
      </c>
      <c r="V48" s="30">
        <f t="shared" si="14"/>
        <v>51840889</v>
      </c>
      <c r="W48" s="30">
        <f t="shared" si="14"/>
        <v>59380097</v>
      </c>
      <c r="X48" s="30">
        <f t="shared" si="14"/>
        <v>56676432</v>
      </c>
      <c r="Y48" s="30">
        <f t="shared" si="14"/>
        <v>52579949</v>
      </c>
      <c r="Z48" s="30">
        <f t="shared" si="14"/>
        <v>58824153</v>
      </c>
      <c r="AA48" s="30">
        <f t="shared" si="14"/>
        <v>54566987</v>
      </c>
      <c r="AB48" s="30">
        <f t="shared" si="14"/>
        <v>49586537</v>
      </c>
      <c r="AC48" s="30">
        <f t="shared" si="14"/>
        <v>55801265</v>
      </c>
      <c r="AD48" s="30">
        <f>SUM(AD47,AD42)</f>
        <v>51535108</v>
      </c>
      <c r="AE48" s="30">
        <f t="shared" ref="AE48:AI48" si="15">SUM(AE47,AE42)</f>
        <v>0</v>
      </c>
      <c r="AF48" s="30">
        <f t="shared" si="15"/>
        <v>0</v>
      </c>
      <c r="AG48" s="30">
        <f t="shared" si="15"/>
        <v>0</v>
      </c>
      <c r="AH48" s="30">
        <f t="shared" si="15"/>
        <v>0</v>
      </c>
      <c r="AI48" s="30">
        <f t="shared" si="15"/>
        <v>0</v>
      </c>
    </row>
    <row r="49" spans="1:35" x14ac:dyDescent="0.3">
      <c r="A49" t="s">
        <v>181</v>
      </c>
      <c r="B49" s="1" t="s">
        <v>182</v>
      </c>
      <c r="C49" s="19" t="s">
        <v>167</v>
      </c>
      <c r="D49" s="1" t="s">
        <v>364</v>
      </c>
      <c r="T49" s="1">
        <v>106360254</v>
      </c>
      <c r="U49" s="1">
        <v>114115288</v>
      </c>
      <c r="V49" s="1">
        <v>109521263</v>
      </c>
      <c r="W49" s="1">
        <v>114191872</v>
      </c>
      <c r="X49" s="1">
        <v>130132953</v>
      </c>
      <c r="Y49" s="1">
        <v>139110266</v>
      </c>
      <c r="Z49" s="1">
        <v>139971393</v>
      </c>
      <c r="AA49" s="1">
        <v>151581878</v>
      </c>
      <c r="AB49" s="1">
        <v>163344333</v>
      </c>
      <c r="AC49" s="1">
        <v>173838714</v>
      </c>
      <c r="AD49" s="1">
        <v>185595519</v>
      </c>
    </row>
    <row r="50" spans="1:35" x14ac:dyDescent="0.3">
      <c r="A50" t="s">
        <v>181</v>
      </c>
      <c r="B50" s="1" t="s">
        <v>182</v>
      </c>
      <c r="C50" s="1" t="s">
        <v>167</v>
      </c>
      <c r="D50" s="1" t="s">
        <v>365</v>
      </c>
      <c r="T50" s="1">
        <v>13234016</v>
      </c>
      <c r="U50" s="1">
        <v>10282594</v>
      </c>
      <c r="V50" s="1">
        <v>20002254</v>
      </c>
      <c r="W50" s="1">
        <v>23518115</v>
      </c>
      <c r="X50" s="1">
        <v>17172292</v>
      </c>
      <c r="Y50" s="1">
        <v>17774163</v>
      </c>
      <c r="Z50" s="1">
        <v>20843946</v>
      </c>
      <c r="AA50" s="1">
        <v>28139533</v>
      </c>
      <c r="AB50" s="1">
        <v>23186367</v>
      </c>
      <c r="AC50" s="1">
        <v>24976179</v>
      </c>
      <c r="AD50" s="1">
        <v>18689532</v>
      </c>
    </row>
    <row r="51" spans="1:35" x14ac:dyDescent="0.3">
      <c r="A51" t="s">
        <v>181</v>
      </c>
      <c r="B51" s="1" t="s">
        <v>182</v>
      </c>
      <c r="C51" s="1" t="s">
        <v>167</v>
      </c>
      <c r="D51" s="1" t="s">
        <v>366</v>
      </c>
      <c r="T51" s="1">
        <v>7303481</v>
      </c>
      <c r="U51" s="1">
        <v>6515155</v>
      </c>
      <c r="V51" s="1">
        <v>8427142</v>
      </c>
      <c r="W51" s="1">
        <v>8358012</v>
      </c>
      <c r="X51" s="1">
        <v>10691665</v>
      </c>
      <c r="Y51" s="1">
        <v>11592999</v>
      </c>
      <c r="Z51" s="1">
        <v>18173981</v>
      </c>
      <c r="AA51" s="1">
        <v>12622502</v>
      </c>
      <c r="AB51" s="1">
        <v>12552034</v>
      </c>
      <c r="AC51" s="1">
        <v>9445446</v>
      </c>
      <c r="AD51" s="1">
        <v>10542050</v>
      </c>
    </row>
    <row r="52" spans="1:35" x14ac:dyDescent="0.3">
      <c r="A52" t="s">
        <v>181</v>
      </c>
      <c r="B52" s="1" t="s">
        <v>182</v>
      </c>
      <c r="C52" s="7" t="s">
        <v>167</v>
      </c>
      <c r="E52" s="30">
        <f t="shared" ref="E52" si="16">SUM(E49:E51)</f>
        <v>0</v>
      </c>
      <c r="F52" s="30">
        <f t="shared" ref="F52" si="17">SUM(F49:F51)</f>
        <v>0</v>
      </c>
      <c r="G52" s="30">
        <f t="shared" ref="G52" si="18">SUM(G49:G51)</f>
        <v>0</v>
      </c>
      <c r="H52" s="30">
        <f t="shared" ref="H52" si="19">SUM(H49:H51)</f>
        <v>0</v>
      </c>
      <c r="I52" s="30">
        <f t="shared" ref="I52" si="20">SUM(I49:I51)</f>
        <v>0</v>
      </c>
      <c r="J52" s="30">
        <f t="shared" ref="J52" si="21">SUM(J49:J51)</f>
        <v>0</v>
      </c>
      <c r="K52" s="30">
        <f t="shared" ref="K52" si="22">SUM(K49:K51)</f>
        <v>0</v>
      </c>
      <c r="L52" s="30">
        <f t="shared" ref="L52" si="23">SUM(L49:L51)</f>
        <v>0</v>
      </c>
      <c r="M52" s="30">
        <f t="shared" ref="M52" si="24">SUM(M49:M51)</f>
        <v>0</v>
      </c>
      <c r="N52" s="30">
        <f t="shared" ref="N52" si="25">SUM(N49:N51)</f>
        <v>0</v>
      </c>
      <c r="O52" s="30">
        <f t="shared" ref="O52" si="26">SUM(O49:O51)</f>
        <v>0</v>
      </c>
      <c r="P52" s="30">
        <f t="shared" ref="P52" si="27">SUM(P49:P51)</f>
        <v>0</v>
      </c>
      <c r="Q52" s="30">
        <f t="shared" ref="Q52" si="28">SUM(Q49:Q51)</f>
        <v>0</v>
      </c>
      <c r="R52" s="30">
        <f t="shared" ref="R52" si="29">SUM(R49:R51)</f>
        <v>0</v>
      </c>
      <c r="S52" s="30">
        <f t="shared" ref="S52" si="30">SUM(S49:S51)</f>
        <v>0</v>
      </c>
      <c r="T52" s="30">
        <f t="shared" ref="T52" si="31">SUM(T49:T51)</f>
        <v>126897751</v>
      </c>
      <c r="U52" s="30">
        <f t="shared" ref="U52" si="32">SUM(U49:U51)</f>
        <v>130913037</v>
      </c>
      <c r="V52" s="30">
        <f t="shared" ref="V52" si="33">SUM(V49:V51)</f>
        <v>137950659</v>
      </c>
      <c r="W52" s="30">
        <f t="shared" ref="W52" si="34">SUM(W49:W51)</f>
        <v>146067999</v>
      </c>
      <c r="X52" s="30">
        <f t="shared" ref="X52" si="35">SUM(X49:X51)</f>
        <v>157996910</v>
      </c>
      <c r="Y52" s="30">
        <f t="shared" ref="Y52" si="36">SUM(Y49:Y51)</f>
        <v>168477428</v>
      </c>
      <c r="Z52" s="30">
        <f t="shared" ref="Z52" si="37">SUM(Z49:Z51)</f>
        <v>178989320</v>
      </c>
      <c r="AA52" s="30">
        <f t="shared" ref="AA52" si="38">SUM(AA49:AA51)</f>
        <v>192343913</v>
      </c>
      <c r="AB52" s="30">
        <f t="shared" ref="AB52" si="39">SUM(AB49:AB51)</f>
        <v>199082734</v>
      </c>
      <c r="AC52" s="30">
        <f t="shared" ref="AC52" si="40">SUM(AC49:AC51)</f>
        <v>208260339</v>
      </c>
      <c r="AD52" s="30">
        <f t="shared" ref="AD52" si="41">SUM(AD49:AD51)</f>
        <v>214827101</v>
      </c>
      <c r="AE52" s="30">
        <f t="shared" ref="AE52" si="42">SUM(AE49:AE51)</f>
        <v>0</v>
      </c>
      <c r="AF52" s="30">
        <f t="shared" ref="AF52" si="43">SUM(AF49:AF51)</f>
        <v>0</v>
      </c>
      <c r="AG52" s="30">
        <f t="shared" ref="AG52" si="44">SUM(AG49:AG51)</f>
        <v>0</v>
      </c>
      <c r="AH52" s="30">
        <f t="shared" ref="AH52" si="45">SUM(AH49:AH51)</f>
        <v>0</v>
      </c>
      <c r="AI52" s="30">
        <f t="shared" ref="AI52" si="46">SUM(AI49:AI51)</f>
        <v>0</v>
      </c>
    </row>
    <row r="53" spans="1:35" x14ac:dyDescent="0.3">
      <c r="A53" t="s">
        <v>181</v>
      </c>
      <c r="B53" s="1" t="s">
        <v>182</v>
      </c>
      <c r="C53" s="1" t="s">
        <v>169</v>
      </c>
      <c r="D53" s="1" t="s">
        <v>363</v>
      </c>
      <c r="AC53" s="1">
        <v>283336</v>
      </c>
      <c r="AD53" s="1">
        <f>339076</f>
        <v>339076</v>
      </c>
    </row>
    <row r="54" spans="1:35" x14ac:dyDescent="0.3">
      <c r="A54" t="s">
        <v>181</v>
      </c>
      <c r="B54" s="1" t="s">
        <v>182</v>
      </c>
      <c r="C54" s="7" t="s">
        <v>168</v>
      </c>
      <c r="E54" s="30">
        <f t="shared" ref="E54:AC54" si="47">SUM(E53,E52,E48)</f>
        <v>0</v>
      </c>
      <c r="F54" s="30">
        <f t="shared" si="47"/>
        <v>0</v>
      </c>
      <c r="G54" s="30">
        <f t="shared" si="47"/>
        <v>0</v>
      </c>
      <c r="H54" s="30">
        <f t="shared" si="47"/>
        <v>0</v>
      </c>
      <c r="I54" s="30">
        <f t="shared" si="47"/>
        <v>0</v>
      </c>
      <c r="J54" s="30">
        <f t="shared" si="47"/>
        <v>0</v>
      </c>
      <c r="K54" s="30">
        <f t="shared" si="47"/>
        <v>0</v>
      </c>
      <c r="L54" s="30">
        <f t="shared" si="47"/>
        <v>0</v>
      </c>
      <c r="M54" s="30">
        <f t="shared" si="47"/>
        <v>0</v>
      </c>
      <c r="N54" s="30">
        <f t="shared" si="47"/>
        <v>0</v>
      </c>
      <c r="O54" s="30">
        <f t="shared" si="47"/>
        <v>0</v>
      </c>
      <c r="P54" s="30">
        <f t="shared" si="47"/>
        <v>0</v>
      </c>
      <c r="Q54" s="30">
        <f t="shared" si="47"/>
        <v>195140214</v>
      </c>
      <c r="R54" s="30">
        <f t="shared" si="47"/>
        <v>201427537</v>
      </c>
      <c r="S54" s="30">
        <f t="shared" si="47"/>
        <v>216339337</v>
      </c>
      <c r="T54" s="30">
        <f t="shared" si="47"/>
        <v>169181308</v>
      </c>
      <c r="U54" s="30">
        <f t="shared" si="47"/>
        <v>176110356</v>
      </c>
      <c r="V54" s="30">
        <f t="shared" si="47"/>
        <v>189791548</v>
      </c>
      <c r="W54" s="30">
        <f t="shared" si="47"/>
        <v>205448096</v>
      </c>
      <c r="X54" s="30">
        <f t="shared" si="47"/>
        <v>214673342</v>
      </c>
      <c r="Y54" s="30">
        <f t="shared" si="47"/>
        <v>221057377</v>
      </c>
      <c r="Z54" s="30">
        <f t="shared" si="47"/>
        <v>237813473</v>
      </c>
      <c r="AA54" s="30">
        <f t="shared" si="47"/>
        <v>246910900</v>
      </c>
      <c r="AB54" s="30">
        <f t="shared" si="47"/>
        <v>248669271</v>
      </c>
      <c r="AC54" s="30">
        <f t="shared" si="47"/>
        <v>264344940</v>
      </c>
      <c r="AD54" s="30">
        <f>SUM(AD53,AD52,AD48)</f>
        <v>266701285</v>
      </c>
      <c r="AE54" s="30">
        <f t="shared" ref="AE54:AI54" si="48">SUM(AE53,AE52,AE48)</f>
        <v>0</v>
      </c>
      <c r="AF54" s="30">
        <f t="shared" si="48"/>
        <v>0</v>
      </c>
      <c r="AG54" s="30">
        <f t="shared" si="48"/>
        <v>0</v>
      </c>
      <c r="AH54" s="30">
        <f t="shared" si="48"/>
        <v>0</v>
      </c>
      <c r="AI54" s="30">
        <f t="shared" si="48"/>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1"/>
  <sheetViews>
    <sheetView tabSelected="1" workbookViewId="0">
      <selection activeCell="R12" sqref="R12"/>
    </sheetView>
  </sheetViews>
  <sheetFormatPr defaultRowHeight="14.4" x14ac:dyDescent="0.3"/>
  <cols>
    <col min="1" max="16384" width="8.88671875" style="1"/>
  </cols>
  <sheetData>
    <row r="1" spans="1:19" x14ac:dyDescent="0.3">
      <c r="A1" s="18" t="s">
        <v>0</v>
      </c>
      <c r="B1" s="18" t="s">
        <v>27</v>
      </c>
      <c r="C1" s="18" t="s">
        <v>2</v>
      </c>
      <c r="D1" s="18" t="s">
        <v>24</v>
      </c>
      <c r="E1" s="18" t="s">
        <v>88</v>
      </c>
      <c r="F1" s="18" t="s">
        <v>89</v>
      </c>
      <c r="G1" s="18" t="s">
        <v>90</v>
      </c>
      <c r="H1" s="18" t="s">
        <v>91</v>
      </c>
      <c r="I1" s="18" t="s">
        <v>4</v>
      </c>
      <c r="J1" s="18" t="s">
        <v>5</v>
      </c>
      <c r="K1" s="18" t="s">
        <v>92</v>
      </c>
      <c r="L1" s="18" t="s">
        <v>170</v>
      </c>
      <c r="M1" s="18" t="s">
        <v>171</v>
      </c>
      <c r="N1" s="18" t="s">
        <v>172</v>
      </c>
      <c r="O1" s="18" t="s">
        <v>174</v>
      </c>
      <c r="P1" s="18" t="s">
        <v>93</v>
      </c>
      <c r="Q1" s="18" t="s">
        <v>94</v>
      </c>
      <c r="R1" s="18" t="s">
        <v>95</v>
      </c>
      <c r="S1" s="18" t="s">
        <v>96</v>
      </c>
    </row>
    <row r="2" spans="1:19" x14ac:dyDescent="0.3">
      <c r="A2" t="s">
        <v>181</v>
      </c>
      <c r="B2" s="1" t="s">
        <v>182</v>
      </c>
      <c r="C2" s="1">
        <v>2014</v>
      </c>
      <c r="D2" s="1" t="s">
        <v>183</v>
      </c>
      <c r="E2" s="1" t="s">
        <v>184</v>
      </c>
      <c r="H2" s="1">
        <v>63720000</v>
      </c>
      <c r="I2" s="1">
        <v>2015</v>
      </c>
      <c r="J2" s="1">
        <v>2039</v>
      </c>
      <c r="K2" s="1" t="s">
        <v>185</v>
      </c>
      <c r="L2" s="20">
        <v>1.2</v>
      </c>
      <c r="M2" s="20">
        <v>1</v>
      </c>
      <c r="N2" s="1" t="s">
        <v>186</v>
      </c>
      <c r="O2" s="1" t="s">
        <v>188</v>
      </c>
      <c r="P2" s="1" t="s">
        <v>189</v>
      </c>
      <c r="Q2" s="1" t="s">
        <v>188</v>
      </c>
      <c r="R2" s="1" t="s">
        <v>190</v>
      </c>
      <c r="S2" s="1" t="s">
        <v>187</v>
      </c>
    </row>
    <row r="3" spans="1:19" x14ac:dyDescent="0.3">
      <c r="A3" t="s">
        <v>181</v>
      </c>
      <c r="B3" s="1" t="s">
        <v>182</v>
      </c>
      <c r="C3" s="1">
        <v>2012</v>
      </c>
      <c r="D3" s="1" t="s">
        <v>183</v>
      </c>
      <c r="E3" s="1" t="s">
        <v>184</v>
      </c>
      <c r="H3" s="1">
        <v>9700000</v>
      </c>
      <c r="I3" s="1">
        <v>2012</v>
      </c>
      <c r="J3" s="1">
        <v>2031</v>
      </c>
      <c r="K3" s="1" t="s">
        <v>185</v>
      </c>
      <c r="L3" s="20">
        <v>1.2</v>
      </c>
      <c r="M3" s="20">
        <v>1</v>
      </c>
      <c r="O3" s="1" t="s">
        <v>188</v>
      </c>
      <c r="P3" s="1" t="s">
        <v>189</v>
      </c>
      <c r="Q3" s="1" t="s">
        <v>188</v>
      </c>
      <c r="R3" s="1" t="s">
        <v>367</v>
      </c>
    </row>
    <row r="4" spans="1:19" x14ac:dyDescent="0.3">
      <c r="A4" t="s">
        <v>181</v>
      </c>
      <c r="B4" s="1" t="s">
        <v>182</v>
      </c>
      <c r="C4" s="1">
        <v>2012</v>
      </c>
      <c r="D4" s="1" t="s">
        <v>183</v>
      </c>
      <c r="E4" s="1" t="s">
        <v>184</v>
      </c>
      <c r="H4" s="1">
        <v>7450000</v>
      </c>
      <c r="I4" s="1">
        <v>2012</v>
      </c>
      <c r="J4" s="1">
        <v>2023</v>
      </c>
      <c r="K4" s="1" t="s">
        <v>395</v>
      </c>
      <c r="L4" s="20">
        <v>1.2</v>
      </c>
      <c r="M4" s="20">
        <v>1</v>
      </c>
      <c r="O4" s="1" t="s">
        <v>188</v>
      </c>
      <c r="P4" s="1" t="s">
        <v>396</v>
      </c>
      <c r="Q4" s="1" t="s">
        <v>188</v>
      </c>
      <c r="R4" s="1" t="s">
        <v>397</v>
      </c>
    </row>
    <row r="5" spans="1:19" x14ac:dyDescent="0.3">
      <c r="A5" t="s">
        <v>181</v>
      </c>
      <c r="B5" s="1" t="s">
        <v>182</v>
      </c>
      <c r="C5" s="1">
        <v>2011</v>
      </c>
      <c r="D5" s="1" t="s">
        <v>183</v>
      </c>
      <c r="E5" s="1" t="s">
        <v>184</v>
      </c>
      <c r="H5" s="1">
        <v>9945000</v>
      </c>
      <c r="I5" s="1">
        <v>2011</v>
      </c>
      <c r="J5" s="1">
        <v>2025</v>
      </c>
      <c r="L5" s="20">
        <v>1.2</v>
      </c>
      <c r="M5" s="20">
        <v>1</v>
      </c>
      <c r="O5" s="1" t="s">
        <v>188</v>
      </c>
      <c r="P5" s="1" t="s">
        <v>396</v>
      </c>
      <c r="Q5" s="1" t="s">
        <v>188</v>
      </c>
      <c r="R5" s="1" t="s">
        <v>367</v>
      </c>
    </row>
    <row r="6" spans="1:19" x14ac:dyDescent="0.3">
      <c r="A6" t="s">
        <v>181</v>
      </c>
      <c r="B6" s="1" t="s">
        <v>182</v>
      </c>
      <c r="C6" s="1">
        <v>2009</v>
      </c>
      <c r="D6" s="1" t="s">
        <v>183</v>
      </c>
      <c r="E6" s="1" t="s">
        <v>422</v>
      </c>
      <c r="G6" s="1" t="s">
        <v>423</v>
      </c>
      <c r="H6" s="1">
        <v>19845000</v>
      </c>
      <c r="I6" s="1">
        <v>2010</v>
      </c>
      <c r="J6" s="1">
        <v>2013</v>
      </c>
      <c r="K6" s="1" t="s">
        <v>185</v>
      </c>
      <c r="L6" s="20">
        <v>1.2</v>
      </c>
      <c r="M6" s="20">
        <v>1</v>
      </c>
      <c r="O6" s="1" t="s">
        <v>188</v>
      </c>
      <c r="P6" s="1" t="s">
        <v>396</v>
      </c>
      <c r="Q6" s="1" t="s">
        <v>188</v>
      </c>
      <c r="R6" s="1" t="s">
        <v>397</v>
      </c>
    </row>
    <row r="7" spans="1:19" x14ac:dyDescent="0.3">
      <c r="A7" t="s">
        <v>181</v>
      </c>
      <c r="B7" s="1" t="s">
        <v>182</v>
      </c>
      <c r="C7" s="1">
        <v>2009</v>
      </c>
      <c r="D7" s="1" t="s">
        <v>183</v>
      </c>
      <c r="E7" s="1" t="s">
        <v>422</v>
      </c>
      <c r="G7" s="1" t="s">
        <v>423</v>
      </c>
      <c r="H7" s="1">
        <v>19845000</v>
      </c>
      <c r="I7" s="1">
        <v>2010</v>
      </c>
      <c r="J7" s="1">
        <v>2025</v>
      </c>
      <c r="K7" s="1" t="s">
        <v>424</v>
      </c>
      <c r="L7" s="20">
        <v>1.2</v>
      </c>
      <c r="M7" s="20">
        <v>1</v>
      </c>
      <c r="O7" s="1" t="s">
        <v>188</v>
      </c>
      <c r="P7" s="1" t="s">
        <v>396</v>
      </c>
      <c r="Q7" s="1" t="s">
        <v>188</v>
      </c>
      <c r="R7" s="1" t="s">
        <v>397</v>
      </c>
    </row>
    <row r="8" spans="1:19" x14ac:dyDescent="0.3">
      <c r="A8" t="s">
        <v>181</v>
      </c>
      <c r="B8" s="1" t="s">
        <v>182</v>
      </c>
      <c r="C8" s="1">
        <v>2009</v>
      </c>
      <c r="D8" s="1" t="s">
        <v>183</v>
      </c>
      <c r="E8" s="1" t="s">
        <v>184</v>
      </c>
      <c r="G8" s="1" t="s">
        <v>423</v>
      </c>
      <c r="H8" s="1">
        <v>9500000</v>
      </c>
      <c r="I8" s="1">
        <v>2009</v>
      </c>
      <c r="J8" s="1">
        <v>2029</v>
      </c>
      <c r="K8" s="1" t="s">
        <v>395</v>
      </c>
      <c r="L8" s="20">
        <v>1.2</v>
      </c>
      <c r="M8" s="20">
        <v>1</v>
      </c>
      <c r="O8" s="1" t="s">
        <v>188</v>
      </c>
      <c r="P8" s="1" t="s">
        <v>396</v>
      </c>
      <c r="Q8" s="1" t="s">
        <v>188</v>
      </c>
      <c r="R8" s="1" t="s">
        <v>433</v>
      </c>
    </row>
    <row r="9" spans="1:19" x14ac:dyDescent="0.3">
      <c r="A9" t="s">
        <v>181</v>
      </c>
      <c r="B9" s="1" t="s">
        <v>182</v>
      </c>
      <c r="C9" s="1">
        <v>2008</v>
      </c>
      <c r="D9" s="1" t="s">
        <v>183</v>
      </c>
      <c r="E9" s="1" t="s">
        <v>435</v>
      </c>
      <c r="H9" s="1">
        <v>8040000</v>
      </c>
      <c r="I9" s="1">
        <v>2008</v>
      </c>
      <c r="J9" s="1">
        <v>2016</v>
      </c>
      <c r="K9" s="1" t="s">
        <v>185</v>
      </c>
      <c r="L9" s="20">
        <v>1.2</v>
      </c>
      <c r="M9" s="20">
        <v>1</v>
      </c>
      <c r="O9" s="1" t="s">
        <v>188</v>
      </c>
      <c r="P9" s="1" t="s">
        <v>396</v>
      </c>
      <c r="Q9" s="1" t="s">
        <v>188</v>
      </c>
      <c r="R9" s="1" t="s">
        <v>436</v>
      </c>
    </row>
    <row r="10" spans="1:19" x14ac:dyDescent="0.3">
      <c r="A10" t="s">
        <v>181</v>
      </c>
      <c r="B10" s="1" t="s">
        <v>182</v>
      </c>
      <c r="C10" s="1">
        <v>2007</v>
      </c>
      <c r="D10" s="1" t="s">
        <v>183</v>
      </c>
      <c r="E10" s="1" t="s">
        <v>435</v>
      </c>
      <c r="H10" s="1">
        <v>9240000</v>
      </c>
      <c r="I10" s="1">
        <v>2007</v>
      </c>
      <c r="J10" s="1">
        <v>2023</v>
      </c>
      <c r="K10" s="1" t="s">
        <v>185</v>
      </c>
      <c r="L10" s="20">
        <v>1.2</v>
      </c>
      <c r="M10" s="20">
        <v>1</v>
      </c>
      <c r="O10" s="1" t="s">
        <v>188</v>
      </c>
      <c r="P10" s="1" t="s">
        <v>396</v>
      </c>
      <c r="Q10" s="1" t="s">
        <v>188</v>
      </c>
      <c r="R10" s="1" t="s">
        <v>440</v>
      </c>
    </row>
    <row r="11" spans="1:19" x14ac:dyDescent="0.3">
      <c r="A11" t="s">
        <v>181</v>
      </c>
      <c r="B11" s="1" t="s">
        <v>182</v>
      </c>
      <c r="C11" s="1">
        <v>2006</v>
      </c>
      <c r="D11" s="1" t="s">
        <v>183</v>
      </c>
      <c r="E11" s="1" t="s">
        <v>435</v>
      </c>
      <c r="F11" s="1" t="s">
        <v>455</v>
      </c>
      <c r="H11" s="1">
        <v>9500000</v>
      </c>
      <c r="I11" s="1">
        <v>2006</v>
      </c>
      <c r="J11" s="1">
        <v>2027</v>
      </c>
      <c r="K11" s="1" t="s">
        <v>185</v>
      </c>
      <c r="L11" s="20">
        <v>1.2</v>
      </c>
      <c r="M11" s="20">
        <v>1</v>
      </c>
      <c r="O11" s="1" t="s">
        <v>188</v>
      </c>
      <c r="Q11" s="1" t="s">
        <v>188</v>
      </c>
      <c r="R11" s="1" t="s">
        <v>456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
  <sheetViews>
    <sheetView workbookViewId="0">
      <selection activeCell="C27" sqref="C26:C27"/>
    </sheetView>
  </sheetViews>
  <sheetFormatPr defaultRowHeight="14.4" x14ac:dyDescent="0.3"/>
  <cols>
    <col min="1" max="1" width="6.6640625" style="1" bestFit="1" customWidth="1"/>
    <col min="2" max="2" width="5.77734375" style="1" bestFit="1" customWidth="1"/>
    <col min="3" max="3" width="7" style="1" bestFit="1" customWidth="1"/>
    <col min="4" max="4" width="11.21875" style="1" bestFit="1" customWidth="1"/>
    <col min="5" max="5" width="6" style="1" bestFit="1" customWidth="1"/>
    <col min="6" max="6" width="13.6640625" style="1" bestFit="1" customWidth="1"/>
    <col min="7" max="7" width="10.77734375" style="1" bestFit="1" customWidth="1"/>
    <col min="8" max="8" width="15.33203125" style="1" bestFit="1" customWidth="1"/>
    <col min="9" max="9" width="5.6640625" style="1" bestFit="1" customWidth="1"/>
    <col min="10" max="16384" width="8.88671875" style="1"/>
  </cols>
  <sheetData>
    <row r="1" spans="1:9" x14ac:dyDescent="0.3">
      <c r="A1" s="2" t="s">
        <v>0</v>
      </c>
      <c r="B1" s="2" t="s">
        <v>27</v>
      </c>
      <c r="C1" s="2" t="s">
        <v>2</v>
      </c>
      <c r="D1" s="2" t="s">
        <v>24</v>
      </c>
      <c r="E1" s="8" t="s">
        <v>110</v>
      </c>
      <c r="F1" s="5" t="s">
        <v>32</v>
      </c>
      <c r="G1" s="9" t="s">
        <v>156</v>
      </c>
      <c r="H1" s="2" t="s">
        <v>157</v>
      </c>
      <c r="I1" s="4" t="s">
        <v>96</v>
      </c>
    </row>
    <row r="2" spans="1:9" x14ac:dyDescent="0.3">
      <c r="A2" t="s">
        <v>181</v>
      </c>
      <c r="B2" s="1" t="s">
        <v>182</v>
      </c>
      <c r="C2" s="1">
        <v>2014</v>
      </c>
      <c r="D2" s="1" t="s">
        <v>183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2"/>
  <sheetViews>
    <sheetView topLeftCell="A138" workbookViewId="0">
      <selection activeCell="K141" sqref="K141:K162"/>
    </sheetView>
  </sheetViews>
  <sheetFormatPr defaultRowHeight="14.4" x14ac:dyDescent="0.3"/>
  <cols>
    <col min="1" max="1" width="6.6640625" style="1" bestFit="1" customWidth="1"/>
    <col min="2" max="2" width="5.77734375" style="1" bestFit="1" customWidth="1"/>
    <col min="3" max="3" width="7" style="1" bestFit="1" customWidth="1"/>
    <col min="4" max="4" width="10.33203125" style="1" bestFit="1" customWidth="1"/>
    <col min="5" max="5" width="12.5546875" style="1" bestFit="1" customWidth="1"/>
    <col min="6" max="6" width="11.88671875" style="1" bestFit="1" customWidth="1"/>
    <col min="7" max="7" width="6.6640625" style="1" bestFit="1" customWidth="1"/>
    <col min="8" max="8" width="16.5546875" style="1" bestFit="1" customWidth="1"/>
    <col min="9" max="9" width="11.21875" style="1" bestFit="1" customWidth="1"/>
    <col min="10" max="10" width="16.77734375" style="1" bestFit="1" customWidth="1"/>
    <col min="11" max="11" width="10" style="1" bestFit="1" customWidth="1"/>
    <col min="12" max="12" width="14.5546875" style="1" bestFit="1" customWidth="1"/>
    <col min="13" max="13" width="9.5546875" style="1" bestFit="1" customWidth="1"/>
    <col min="14" max="16384" width="8.88671875" style="1"/>
  </cols>
  <sheetData>
    <row r="1" spans="1:13" x14ac:dyDescent="0.3">
      <c r="A1" s="2" t="s">
        <v>0</v>
      </c>
      <c r="B1" s="2" t="s">
        <v>27</v>
      </c>
      <c r="C1" s="2" t="s">
        <v>2</v>
      </c>
      <c r="D1" s="2" t="s">
        <v>97</v>
      </c>
      <c r="E1" s="2" t="s">
        <v>98</v>
      </c>
      <c r="F1" s="2" t="s">
        <v>99</v>
      </c>
      <c r="G1" s="2" t="s">
        <v>100</v>
      </c>
      <c r="H1" s="5" t="s">
        <v>101</v>
      </c>
      <c r="I1" s="2" t="s">
        <v>102</v>
      </c>
      <c r="J1" s="2" t="s">
        <v>103</v>
      </c>
      <c r="K1" s="2" t="s">
        <v>104</v>
      </c>
      <c r="L1" s="2" t="s">
        <v>105</v>
      </c>
      <c r="M1" s="2" t="s">
        <v>106</v>
      </c>
    </row>
    <row r="2" spans="1:13" x14ac:dyDescent="0.3">
      <c r="A2" t="s">
        <v>181</v>
      </c>
      <c r="B2" s="1" t="s">
        <v>182</v>
      </c>
      <c r="C2" s="1">
        <v>2014</v>
      </c>
      <c r="D2" s="1" t="s">
        <v>185</v>
      </c>
      <c r="E2" s="1" t="s">
        <v>191</v>
      </c>
      <c r="F2" s="1">
        <v>2015</v>
      </c>
      <c r="G2" s="1" t="s">
        <v>192</v>
      </c>
      <c r="H2" s="1">
        <v>2730000</v>
      </c>
      <c r="I2" s="1">
        <v>3</v>
      </c>
      <c r="J2" s="1">
        <f>63720000-H2</f>
        <v>60990000</v>
      </c>
      <c r="K2" s="1">
        <v>3061813.33</v>
      </c>
      <c r="L2" s="22">
        <v>2E-3</v>
      </c>
      <c r="M2" s="23">
        <v>102.733</v>
      </c>
    </row>
    <row r="3" spans="1:13" x14ac:dyDescent="0.3">
      <c r="A3" t="s">
        <v>181</v>
      </c>
      <c r="B3" s="1" t="s">
        <v>182</v>
      </c>
      <c r="C3" s="1">
        <v>2014</v>
      </c>
      <c r="D3" s="1" t="s">
        <v>185</v>
      </c>
      <c r="E3" s="1" t="s">
        <v>191</v>
      </c>
      <c r="F3" s="1">
        <v>2016</v>
      </c>
      <c r="G3" s="1" t="s">
        <v>192</v>
      </c>
      <c r="H3" s="1">
        <v>2780000</v>
      </c>
      <c r="I3" s="1">
        <v>5</v>
      </c>
      <c r="J3" s="1">
        <f>J2-H3</f>
        <v>58210000</v>
      </c>
      <c r="K3" s="1">
        <v>3049500</v>
      </c>
      <c r="L3" s="21">
        <v>0.46</v>
      </c>
      <c r="M3" s="1">
        <v>108.928</v>
      </c>
    </row>
    <row r="4" spans="1:13" x14ac:dyDescent="0.3">
      <c r="A4" t="s">
        <v>181</v>
      </c>
      <c r="B4" s="1" t="s">
        <v>182</v>
      </c>
      <c r="C4" s="1">
        <v>2014</v>
      </c>
      <c r="D4" s="1" t="s">
        <v>185</v>
      </c>
      <c r="E4" s="1" t="s">
        <v>191</v>
      </c>
      <c r="F4" s="1">
        <v>2017</v>
      </c>
      <c r="G4" s="1" t="s">
        <v>192</v>
      </c>
      <c r="H4" s="1">
        <v>2460000</v>
      </c>
      <c r="I4" s="1">
        <v>5</v>
      </c>
      <c r="J4" s="1">
        <f t="shared" ref="J4:J26" si="0">J3-H4</f>
        <v>55750000</v>
      </c>
      <c r="K4" s="1">
        <v>2910500</v>
      </c>
      <c r="L4" s="1">
        <v>0.73</v>
      </c>
      <c r="M4" s="1">
        <v>112.55500000000001</v>
      </c>
    </row>
    <row r="5" spans="1:13" x14ac:dyDescent="0.3">
      <c r="A5" t="s">
        <v>181</v>
      </c>
      <c r="B5" s="1" t="s">
        <v>182</v>
      </c>
      <c r="C5" s="1">
        <v>2014</v>
      </c>
      <c r="D5" s="1" t="s">
        <v>185</v>
      </c>
      <c r="E5" s="1" t="s">
        <v>191</v>
      </c>
      <c r="F5" s="1">
        <v>2018</v>
      </c>
      <c r="G5" s="1" t="s">
        <v>192</v>
      </c>
      <c r="H5" s="1">
        <v>2585000</v>
      </c>
      <c r="I5" s="1">
        <v>5</v>
      </c>
      <c r="J5" s="1">
        <f t="shared" si="0"/>
        <v>53165000</v>
      </c>
      <c r="K5" s="1">
        <v>2787500</v>
      </c>
      <c r="L5" s="1">
        <v>1.01</v>
      </c>
      <c r="M5" s="1">
        <v>115.518</v>
      </c>
    </row>
    <row r="6" spans="1:13" x14ac:dyDescent="0.3">
      <c r="A6" t="s">
        <v>181</v>
      </c>
      <c r="B6" s="1" t="s">
        <v>182</v>
      </c>
      <c r="C6" s="1">
        <v>2014</v>
      </c>
      <c r="D6" s="1" t="s">
        <v>185</v>
      </c>
      <c r="E6" s="1" t="s">
        <v>191</v>
      </c>
      <c r="F6" s="1">
        <v>2019</v>
      </c>
      <c r="G6" s="1" t="s">
        <v>192</v>
      </c>
      <c r="H6" s="1">
        <v>2715000</v>
      </c>
      <c r="I6" s="1">
        <v>5</v>
      </c>
      <c r="J6" s="1">
        <f t="shared" si="0"/>
        <v>50450000</v>
      </c>
      <c r="K6" s="1">
        <v>2658250</v>
      </c>
      <c r="L6" s="1">
        <v>1.32</v>
      </c>
      <c r="M6" s="1">
        <v>117.672</v>
      </c>
    </row>
    <row r="7" spans="1:13" x14ac:dyDescent="0.3">
      <c r="A7" t="s">
        <v>181</v>
      </c>
      <c r="B7" s="1" t="s">
        <v>182</v>
      </c>
      <c r="C7" s="1">
        <v>2014</v>
      </c>
      <c r="D7" s="1" t="s">
        <v>185</v>
      </c>
      <c r="E7" s="1" t="s">
        <v>191</v>
      </c>
      <c r="F7" s="1">
        <v>2020</v>
      </c>
      <c r="G7" s="1" t="s">
        <v>192</v>
      </c>
      <c r="H7" s="1">
        <v>2855000</v>
      </c>
      <c r="I7" s="1">
        <v>5</v>
      </c>
      <c r="J7" s="1">
        <f t="shared" si="0"/>
        <v>47595000</v>
      </c>
      <c r="K7" s="1">
        <v>2522500</v>
      </c>
      <c r="L7" s="1">
        <v>1.61</v>
      </c>
      <c r="M7" s="1">
        <v>119.245</v>
      </c>
    </row>
    <row r="8" spans="1:13" x14ac:dyDescent="0.3">
      <c r="A8" t="s">
        <v>181</v>
      </c>
      <c r="B8" s="1" t="s">
        <v>182</v>
      </c>
      <c r="C8" s="1">
        <v>2014</v>
      </c>
      <c r="D8" s="1" t="s">
        <v>185</v>
      </c>
      <c r="E8" s="1" t="s">
        <v>191</v>
      </c>
      <c r="F8" s="1">
        <v>2021</v>
      </c>
      <c r="G8" s="1" t="s">
        <v>192</v>
      </c>
      <c r="H8" s="1">
        <v>3000000</v>
      </c>
      <c r="I8" s="1">
        <v>5</v>
      </c>
      <c r="J8" s="1">
        <f t="shared" si="0"/>
        <v>44595000</v>
      </c>
      <c r="K8" s="1">
        <v>2379750</v>
      </c>
      <c r="L8" s="1">
        <v>1.91</v>
      </c>
      <c r="M8" s="1">
        <v>120.096</v>
      </c>
    </row>
    <row r="9" spans="1:13" x14ac:dyDescent="0.3">
      <c r="A9" t="s">
        <v>181</v>
      </c>
      <c r="B9" s="1" t="s">
        <v>182</v>
      </c>
      <c r="C9" s="1">
        <v>2014</v>
      </c>
      <c r="D9" s="1" t="s">
        <v>185</v>
      </c>
      <c r="E9" s="1" t="s">
        <v>191</v>
      </c>
      <c r="F9" s="1">
        <v>2022</v>
      </c>
      <c r="G9" s="1" t="s">
        <v>192</v>
      </c>
      <c r="H9" s="1">
        <v>2840000</v>
      </c>
      <c r="I9" s="1">
        <v>5</v>
      </c>
      <c r="J9" s="1">
        <f t="shared" si="0"/>
        <v>41755000</v>
      </c>
      <c r="K9" s="1">
        <v>2228750</v>
      </c>
      <c r="L9" s="1">
        <v>2.17</v>
      </c>
      <c r="M9" s="1">
        <v>120.628</v>
      </c>
    </row>
    <row r="10" spans="1:13" x14ac:dyDescent="0.3">
      <c r="A10" t="s">
        <v>181</v>
      </c>
      <c r="B10" s="1" t="s">
        <v>182</v>
      </c>
      <c r="C10" s="1">
        <v>2014</v>
      </c>
      <c r="D10" s="1" t="s">
        <v>185</v>
      </c>
      <c r="E10" s="1" t="s">
        <v>191</v>
      </c>
      <c r="F10" s="1">
        <v>2023</v>
      </c>
      <c r="G10" s="1" t="s">
        <v>192</v>
      </c>
      <c r="H10" s="1">
        <v>2985000</v>
      </c>
      <c r="I10" s="1">
        <v>5</v>
      </c>
      <c r="J10" s="1">
        <f t="shared" si="0"/>
        <v>38770000</v>
      </c>
      <c r="K10" s="1">
        <v>2087750</v>
      </c>
      <c r="L10" s="1">
        <v>2.34</v>
      </c>
      <c r="M10" s="1">
        <v>121.426</v>
      </c>
    </row>
    <row r="11" spans="1:13" x14ac:dyDescent="0.3">
      <c r="A11" t="s">
        <v>181</v>
      </c>
      <c r="B11" s="1" t="s">
        <v>182</v>
      </c>
      <c r="C11" s="1">
        <v>2014</v>
      </c>
      <c r="D11" s="1" t="s">
        <v>185</v>
      </c>
      <c r="E11" s="1" t="s">
        <v>191</v>
      </c>
      <c r="F11" s="1">
        <v>2024</v>
      </c>
      <c r="G11" s="1" t="s">
        <v>192</v>
      </c>
      <c r="H11" s="1">
        <v>1640000</v>
      </c>
      <c r="I11" s="1">
        <v>5</v>
      </c>
      <c r="J11" s="1">
        <f t="shared" si="0"/>
        <v>37130000</v>
      </c>
      <c r="K11" s="1">
        <v>1938500</v>
      </c>
      <c r="L11" s="1">
        <v>2.48</v>
      </c>
      <c r="M11" s="1">
        <v>122.15300000000001</v>
      </c>
    </row>
    <row r="12" spans="1:13" x14ac:dyDescent="0.3">
      <c r="A12" t="s">
        <v>181</v>
      </c>
      <c r="B12" s="1" t="s">
        <v>182</v>
      </c>
      <c r="C12" s="1">
        <v>2014</v>
      </c>
      <c r="D12" s="1" t="s">
        <v>185</v>
      </c>
      <c r="E12" s="1" t="s">
        <v>191</v>
      </c>
      <c r="F12" s="1">
        <v>2025</v>
      </c>
      <c r="G12" s="1" t="s">
        <v>192</v>
      </c>
      <c r="H12" s="1">
        <v>1720000</v>
      </c>
      <c r="I12" s="1">
        <v>5</v>
      </c>
      <c r="J12" s="1">
        <f t="shared" si="0"/>
        <v>35410000</v>
      </c>
      <c r="K12" s="1">
        <v>1856500</v>
      </c>
      <c r="L12" s="1">
        <v>2.6</v>
      </c>
      <c r="M12" s="1">
        <v>120.97199999999999</v>
      </c>
    </row>
    <row r="13" spans="1:13" x14ac:dyDescent="0.3">
      <c r="A13" t="s">
        <v>181</v>
      </c>
      <c r="B13" s="1" t="s">
        <v>182</v>
      </c>
      <c r="C13" s="1">
        <v>2014</v>
      </c>
      <c r="D13" s="1" t="s">
        <v>185</v>
      </c>
      <c r="E13" s="1" t="s">
        <v>191</v>
      </c>
      <c r="F13" s="1">
        <v>2026</v>
      </c>
      <c r="G13" s="1" t="s">
        <v>192</v>
      </c>
      <c r="H13" s="1">
        <v>1800000</v>
      </c>
      <c r="I13" s="1">
        <v>5</v>
      </c>
      <c r="J13" s="1">
        <f t="shared" si="0"/>
        <v>33610000</v>
      </c>
      <c r="K13" s="1">
        <v>1770500</v>
      </c>
      <c r="L13" s="1">
        <v>2.73</v>
      </c>
      <c r="M13" s="1">
        <v>119.709</v>
      </c>
    </row>
    <row r="14" spans="1:13" x14ac:dyDescent="0.3">
      <c r="A14" t="s">
        <v>181</v>
      </c>
      <c r="B14" s="1" t="s">
        <v>182</v>
      </c>
      <c r="C14" s="1">
        <v>2014</v>
      </c>
      <c r="D14" s="1" t="s">
        <v>185</v>
      </c>
      <c r="E14" s="1" t="s">
        <v>191</v>
      </c>
      <c r="F14" s="1">
        <v>2027</v>
      </c>
      <c r="G14" s="1" t="s">
        <v>192</v>
      </c>
      <c r="H14" s="1">
        <v>1900000</v>
      </c>
      <c r="I14" s="1">
        <v>5</v>
      </c>
      <c r="J14" s="1">
        <f t="shared" si="0"/>
        <v>31710000</v>
      </c>
      <c r="K14" s="1">
        <v>1680500</v>
      </c>
      <c r="L14" s="1">
        <v>2.8</v>
      </c>
      <c r="M14" s="1">
        <v>119.035</v>
      </c>
    </row>
    <row r="15" spans="1:13" x14ac:dyDescent="0.3">
      <c r="A15" t="s">
        <v>181</v>
      </c>
      <c r="B15" s="1" t="s">
        <v>182</v>
      </c>
      <c r="C15" s="1">
        <v>2014</v>
      </c>
      <c r="D15" s="1" t="s">
        <v>185</v>
      </c>
      <c r="E15" s="1" t="s">
        <v>191</v>
      </c>
      <c r="F15" s="1">
        <v>2028</v>
      </c>
      <c r="G15" s="1" t="s">
        <v>192</v>
      </c>
      <c r="H15" s="1">
        <v>1990000</v>
      </c>
      <c r="I15" s="1">
        <v>5</v>
      </c>
      <c r="J15" s="1">
        <f t="shared" si="0"/>
        <v>29720000</v>
      </c>
      <c r="K15" s="1">
        <v>1585500</v>
      </c>
      <c r="L15" s="1">
        <v>2.85</v>
      </c>
      <c r="M15" s="1">
        <v>118.556</v>
      </c>
    </row>
    <row r="16" spans="1:13" x14ac:dyDescent="0.3">
      <c r="A16" t="s">
        <v>181</v>
      </c>
      <c r="B16" s="1" t="s">
        <v>182</v>
      </c>
      <c r="C16" s="1">
        <v>2014</v>
      </c>
      <c r="D16" s="1" t="s">
        <v>185</v>
      </c>
      <c r="E16" s="1" t="s">
        <v>191</v>
      </c>
      <c r="F16" s="1">
        <v>2029</v>
      </c>
      <c r="G16" s="1" t="s">
        <v>192</v>
      </c>
      <c r="H16" s="1">
        <v>2090000</v>
      </c>
      <c r="I16" s="1">
        <v>5</v>
      </c>
      <c r="J16" s="1">
        <f t="shared" si="0"/>
        <v>27630000</v>
      </c>
      <c r="K16" s="1">
        <v>1486000</v>
      </c>
      <c r="L16" s="1">
        <v>2.9</v>
      </c>
      <c r="M16" s="1">
        <v>118.08</v>
      </c>
    </row>
    <row r="17" spans="1:13" x14ac:dyDescent="0.3">
      <c r="A17" t="s">
        <v>181</v>
      </c>
      <c r="B17" s="1" t="s">
        <v>182</v>
      </c>
      <c r="C17" s="1">
        <v>2014</v>
      </c>
      <c r="D17" s="1" t="s">
        <v>185</v>
      </c>
      <c r="E17" s="1" t="s">
        <v>191</v>
      </c>
      <c r="F17" s="1">
        <v>2030</v>
      </c>
      <c r="G17" s="1" t="s">
        <v>192</v>
      </c>
      <c r="H17" s="1">
        <v>2195000</v>
      </c>
      <c r="I17" s="1">
        <v>5</v>
      </c>
      <c r="J17" s="1">
        <f t="shared" si="0"/>
        <v>25435000</v>
      </c>
      <c r="K17" s="1">
        <v>1381500</v>
      </c>
      <c r="L17" s="1">
        <v>2.98</v>
      </c>
      <c r="M17" s="1">
        <v>117.32299999999999</v>
      </c>
    </row>
    <row r="18" spans="1:13" x14ac:dyDescent="0.3">
      <c r="A18" t="s">
        <v>181</v>
      </c>
      <c r="B18" s="1" t="s">
        <v>182</v>
      </c>
      <c r="C18" s="1">
        <v>2014</v>
      </c>
      <c r="D18" s="1" t="s">
        <v>185</v>
      </c>
      <c r="E18" s="1" t="s">
        <v>191</v>
      </c>
      <c r="F18" s="1">
        <v>2031</v>
      </c>
      <c r="G18" s="1" t="s">
        <v>192</v>
      </c>
      <c r="H18" s="1">
        <v>2305000</v>
      </c>
      <c r="I18" s="1">
        <v>5</v>
      </c>
      <c r="J18" s="1">
        <f t="shared" si="0"/>
        <v>23130000</v>
      </c>
      <c r="K18" s="1">
        <v>1271690</v>
      </c>
      <c r="L18" s="1">
        <v>3.05</v>
      </c>
      <c r="M18" s="1">
        <v>116.66500000000001</v>
      </c>
    </row>
    <row r="19" spans="1:13" x14ac:dyDescent="0.3">
      <c r="A19" t="s">
        <v>181</v>
      </c>
      <c r="B19" s="1" t="s">
        <v>182</v>
      </c>
      <c r="C19" s="1">
        <v>2014</v>
      </c>
      <c r="D19" s="1" t="s">
        <v>185</v>
      </c>
      <c r="E19" s="1" t="s">
        <v>191</v>
      </c>
      <c r="F19" s="1">
        <v>2032</v>
      </c>
      <c r="G19" s="1" t="s">
        <v>192</v>
      </c>
      <c r="H19" s="1">
        <v>2420000</v>
      </c>
      <c r="I19" s="1">
        <v>5</v>
      </c>
      <c r="J19" s="1">
        <f t="shared" si="0"/>
        <v>20710000</v>
      </c>
      <c r="K19" s="1">
        <v>1156500</v>
      </c>
      <c r="L19" s="1">
        <v>3.1</v>
      </c>
      <c r="M19" s="1">
        <v>116.19799999999999</v>
      </c>
    </row>
    <row r="20" spans="1:13" x14ac:dyDescent="0.3">
      <c r="A20" t="s">
        <v>181</v>
      </c>
      <c r="B20" s="1" t="s">
        <v>182</v>
      </c>
      <c r="C20" s="1">
        <v>2014</v>
      </c>
      <c r="D20" s="1" t="s">
        <v>185</v>
      </c>
      <c r="E20" s="1" t="s">
        <v>191</v>
      </c>
      <c r="F20" s="1">
        <v>2033</v>
      </c>
      <c r="G20" s="1" t="s">
        <v>192</v>
      </c>
      <c r="H20" s="1">
        <v>2545000</v>
      </c>
      <c r="I20" s="1">
        <v>5</v>
      </c>
      <c r="J20" s="1">
        <f t="shared" si="0"/>
        <v>18165000</v>
      </c>
      <c r="K20" s="1">
        <v>1035500</v>
      </c>
      <c r="L20" s="1">
        <v>3.15</v>
      </c>
      <c r="M20" s="1">
        <v>115.733</v>
      </c>
    </row>
    <row r="21" spans="1:13" x14ac:dyDescent="0.3">
      <c r="A21" t="s">
        <v>181</v>
      </c>
      <c r="B21" s="1" t="s">
        <v>182</v>
      </c>
      <c r="C21" s="1">
        <v>2014</v>
      </c>
      <c r="D21" s="1" t="s">
        <v>185</v>
      </c>
      <c r="E21" s="1" t="s">
        <v>191</v>
      </c>
      <c r="F21" s="1">
        <v>2034</v>
      </c>
      <c r="G21" s="1" t="s">
        <v>192</v>
      </c>
      <c r="H21" s="1">
        <v>2670000</v>
      </c>
      <c r="I21" s="1">
        <v>5</v>
      </c>
      <c r="J21" s="1">
        <f t="shared" si="0"/>
        <v>15495000</v>
      </c>
      <c r="K21" s="1">
        <v>908250</v>
      </c>
      <c r="L21" s="1">
        <v>3.19</v>
      </c>
      <c r="M21" s="1">
        <v>115.363</v>
      </c>
    </row>
    <row r="22" spans="1:13" x14ac:dyDescent="0.3">
      <c r="A22" t="s">
        <v>181</v>
      </c>
      <c r="B22" s="1" t="s">
        <v>182</v>
      </c>
      <c r="C22" s="1">
        <v>2014</v>
      </c>
      <c r="D22" s="1" t="s">
        <v>185</v>
      </c>
      <c r="E22" s="1" t="s">
        <v>191</v>
      </c>
      <c r="F22" s="1">
        <v>2035</v>
      </c>
      <c r="G22" s="1" t="s">
        <v>192</v>
      </c>
      <c r="H22" s="1">
        <v>2805000</v>
      </c>
      <c r="I22" s="1">
        <v>5</v>
      </c>
      <c r="J22" s="1">
        <f t="shared" si="0"/>
        <v>12690000</v>
      </c>
      <c r="K22" s="1">
        <v>774750</v>
      </c>
      <c r="L22" s="1">
        <v>3.24</v>
      </c>
      <c r="M22" s="1">
        <v>114.902</v>
      </c>
    </row>
    <row r="23" spans="1:13" x14ac:dyDescent="0.3">
      <c r="A23" t="s">
        <v>181</v>
      </c>
      <c r="B23" s="1" t="s">
        <v>182</v>
      </c>
      <c r="C23" s="1">
        <v>2014</v>
      </c>
      <c r="D23" s="1" t="s">
        <v>185</v>
      </c>
      <c r="E23" s="1" t="s">
        <v>191</v>
      </c>
      <c r="F23" s="1">
        <v>2036</v>
      </c>
      <c r="G23" s="1" t="s">
        <v>192</v>
      </c>
      <c r="H23" s="1">
        <v>2945000</v>
      </c>
      <c r="I23" s="1">
        <v>5</v>
      </c>
      <c r="J23" s="1">
        <f t="shared" si="0"/>
        <v>9745000</v>
      </c>
      <c r="K23" s="1">
        <v>634500</v>
      </c>
      <c r="L23" s="1">
        <v>3.28</v>
      </c>
      <c r="M23" s="1">
        <v>114.53400000000001</v>
      </c>
    </row>
    <row r="24" spans="1:13" x14ac:dyDescent="0.3">
      <c r="A24" t="s">
        <v>181</v>
      </c>
      <c r="B24" s="1" t="s">
        <v>182</v>
      </c>
      <c r="C24" s="1">
        <v>2014</v>
      </c>
      <c r="D24" s="1" t="s">
        <v>185</v>
      </c>
      <c r="E24" s="1" t="s">
        <v>191</v>
      </c>
      <c r="F24" s="1">
        <v>2037</v>
      </c>
      <c r="G24" s="1" t="s">
        <v>192</v>
      </c>
      <c r="H24" s="1">
        <v>3090000</v>
      </c>
      <c r="I24" s="1">
        <v>5</v>
      </c>
      <c r="J24" s="1">
        <f t="shared" si="0"/>
        <v>6655000</v>
      </c>
      <c r="K24" s="1">
        <v>487250</v>
      </c>
      <c r="L24" s="1">
        <v>3.32</v>
      </c>
      <c r="M24" s="1">
        <v>114.169</v>
      </c>
    </row>
    <row r="25" spans="1:13" x14ac:dyDescent="0.3">
      <c r="A25" t="s">
        <v>181</v>
      </c>
      <c r="B25" s="1" t="s">
        <v>182</v>
      </c>
      <c r="C25" s="1">
        <v>2014</v>
      </c>
      <c r="D25" s="1" t="s">
        <v>185</v>
      </c>
      <c r="E25" s="1" t="s">
        <v>193</v>
      </c>
      <c r="F25" s="1">
        <v>2038</v>
      </c>
      <c r="G25" s="1" t="s">
        <v>192</v>
      </c>
      <c r="H25" s="1">
        <v>3245000</v>
      </c>
      <c r="I25" s="1">
        <v>5</v>
      </c>
      <c r="J25" s="1">
        <f t="shared" si="0"/>
        <v>3410000</v>
      </c>
      <c r="K25" s="1">
        <v>332750</v>
      </c>
      <c r="L25" s="1">
        <v>3.39</v>
      </c>
      <c r="M25" s="1">
        <v>113.532</v>
      </c>
    </row>
    <row r="26" spans="1:13" x14ac:dyDescent="0.3">
      <c r="A26" t="s">
        <v>181</v>
      </c>
      <c r="B26" s="1" t="s">
        <v>182</v>
      </c>
      <c r="C26" s="1">
        <v>2014</v>
      </c>
      <c r="D26" s="1" t="s">
        <v>185</v>
      </c>
      <c r="E26" s="1" t="s">
        <v>193</v>
      </c>
      <c r="F26" s="1">
        <v>2039</v>
      </c>
      <c r="G26" s="1" t="s">
        <v>192</v>
      </c>
      <c r="H26" s="1">
        <v>3410000</v>
      </c>
      <c r="I26" s="1">
        <v>5</v>
      </c>
      <c r="J26" s="1">
        <f t="shared" si="0"/>
        <v>0</v>
      </c>
      <c r="K26" s="1">
        <v>170500</v>
      </c>
      <c r="L26" s="1">
        <v>3.39</v>
      </c>
      <c r="M26" s="1">
        <v>113.532</v>
      </c>
    </row>
    <row r="27" spans="1:13" x14ac:dyDescent="0.3">
      <c r="A27" t="s">
        <v>181</v>
      </c>
      <c r="B27" s="1" t="s">
        <v>182</v>
      </c>
      <c r="C27" s="1">
        <v>2012</v>
      </c>
      <c r="D27" s="1" t="s">
        <v>185</v>
      </c>
      <c r="E27" s="1" t="s">
        <v>191</v>
      </c>
      <c r="F27" s="1">
        <v>2012</v>
      </c>
      <c r="G27" s="1" t="s">
        <v>192</v>
      </c>
      <c r="H27" s="1">
        <v>415000</v>
      </c>
      <c r="I27" s="1">
        <v>2</v>
      </c>
      <c r="J27" s="1">
        <f>9700000-H27</f>
        <v>9285000</v>
      </c>
      <c r="K27" s="1">
        <v>127834</v>
      </c>
      <c r="L27" s="1">
        <v>0.4</v>
      </c>
      <c r="M27" s="1">
        <v>100.842</v>
      </c>
    </row>
    <row r="28" spans="1:13" x14ac:dyDescent="0.3">
      <c r="A28" t="s">
        <v>181</v>
      </c>
      <c r="B28" s="1" t="s">
        <v>182</v>
      </c>
      <c r="C28" s="1">
        <v>2012</v>
      </c>
      <c r="D28" s="1" t="s">
        <v>185</v>
      </c>
      <c r="E28" s="1" t="s">
        <v>191</v>
      </c>
      <c r="F28" s="1">
        <v>2013</v>
      </c>
      <c r="G28" s="1" t="s">
        <v>192</v>
      </c>
      <c r="H28" s="1">
        <v>405000</v>
      </c>
      <c r="I28" s="1">
        <v>1.5</v>
      </c>
      <c r="J28" s="1">
        <f>J27-H28</f>
        <v>8880000</v>
      </c>
      <c r="K28" s="1">
        <v>233913</v>
      </c>
      <c r="L28" s="1">
        <v>0.67</v>
      </c>
      <c r="M28" s="1">
        <v>101.259</v>
      </c>
    </row>
    <row r="29" spans="1:13" x14ac:dyDescent="0.3">
      <c r="A29" t="s">
        <v>181</v>
      </c>
      <c r="B29" s="1" t="s">
        <v>182</v>
      </c>
      <c r="C29" s="1">
        <v>2012</v>
      </c>
      <c r="D29" s="1" t="s">
        <v>185</v>
      </c>
      <c r="E29" s="1" t="s">
        <v>191</v>
      </c>
      <c r="F29" s="1">
        <v>2014</v>
      </c>
      <c r="G29" s="1" t="s">
        <v>192</v>
      </c>
      <c r="H29" s="1">
        <v>410000</v>
      </c>
      <c r="I29" s="1">
        <v>1.5</v>
      </c>
      <c r="J29" s="1">
        <f>J28-H29</f>
        <v>8470000</v>
      </c>
      <c r="K29" s="1">
        <v>227838</v>
      </c>
      <c r="L29" s="1">
        <v>0.81</v>
      </c>
      <c r="M29" s="1">
        <v>101.72199999999999</v>
      </c>
    </row>
    <row r="30" spans="1:13" x14ac:dyDescent="0.3">
      <c r="A30" t="s">
        <v>181</v>
      </c>
      <c r="B30" s="1" t="s">
        <v>182</v>
      </c>
      <c r="C30" s="1">
        <v>2012</v>
      </c>
      <c r="D30" s="1" t="s">
        <v>185</v>
      </c>
      <c r="E30" s="1" t="s">
        <v>191</v>
      </c>
      <c r="F30" s="1">
        <v>2015</v>
      </c>
      <c r="G30" s="1" t="s">
        <v>192</v>
      </c>
      <c r="H30" s="1">
        <v>415000</v>
      </c>
      <c r="I30" s="1">
        <v>1.5</v>
      </c>
      <c r="J30" s="1">
        <f t="shared" ref="J30:J46" si="1">J29-H30</f>
        <v>8055000</v>
      </c>
      <c r="K30" s="1">
        <v>221688</v>
      </c>
      <c r="L30" s="1">
        <v>0.97</v>
      </c>
      <c r="M30" s="1">
        <v>101.833</v>
      </c>
    </row>
    <row r="31" spans="1:13" x14ac:dyDescent="0.3">
      <c r="A31" t="s">
        <v>181</v>
      </c>
      <c r="B31" s="1" t="s">
        <v>182</v>
      </c>
      <c r="C31" s="1">
        <v>2012</v>
      </c>
      <c r="D31" s="1" t="s">
        <v>185</v>
      </c>
      <c r="E31" s="1" t="s">
        <v>191</v>
      </c>
      <c r="F31" s="1">
        <v>2016</v>
      </c>
      <c r="G31" s="1" t="s">
        <v>192</v>
      </c>
      <c r="H31" s="1">
        <v>425000</v>
      </c>
      <c r="I31" s="1">
        <v>1.5</v>
      </c>
      <c r="J31" s="1">
        <f t="shared" si="1"/>
        <v>7630000</v>
      </c>
      <c r="K31" s="1">
        <v>215463</v>
      </c>
      <c r="L31" s="1">
        <v>1.19</v>
      </c>
      <c r="M31" s="1">
        <v>101.36199999999999</v>
      </c>
    </row>
    <row r="32" spans="1:13" x14ac:dyDescent="0.3">
      <c r="A32" t="s">
        <v>181</v>
      </c>
      <c r="B32" s="1" t="s">
        <v>182</v>
      </c>
      <c r="C32" s="1">
        <v>2012</v>
      </c>
      <c r="D32" s="1" t="s">
        <v>185</v>
      </c>
      <c r="E32" s="1" t="s">
        <v>191</v>
      </c>
      <c r="F32" s="1">
        <v>2017</v>
      </c>
      <c r="G32" s="1" t="s">
        <v>192</v>
      </c>
      <c r="H32" s="1">
        <v>430000</v>
      </c>
      <c r="I32" s="1">
        <v>1.75</v>
      </c>
      <c r="J32" s="1">
        <f t="shared" si="1"/>
        <v>7200000</v>
      </c>
      <c r="K32" s="1">
        <v>209088</v>
      </c>
      <c r="L32" s="1">
        <v>1.4</v>
      </c>
      <c r="M32" s="1">
        <v>101.693</v>
      </c>
    </row>
    <row r="33" spans="1:13" x14ac:dyDescent="0.3">
      <c r="A33" t="s">
        <v>181</v>
      </c>
      <c r="B33" s="1" t="s">
        <v>182</v>
      </c>
      <c r="C33" s="1">
        <v>2012</v>
      </c>
      <c r="D33" s="1" t="s">
        <v>185</v>
      </c>
      <c r="E33" s="1" t="s">
        <v>191</v>
      </c>
      <c r="F33" s="1">
        <v>2018</v>
      </c>
      <c r="G33" s="1" t="s">
        <v>192</v>
      </c>
      <c r="H33" s="1">
        <v>440000</v>
      </c>
      <c r="I33" s="1">
        <v>1.6</v>
      </c>
      <c r="J33" s="1">
        <f t="shared" si="1"/>
        <v>6760000</v>
      </c>
      <c r="K33" s="1">
        <v>201563</v>
      </c>
      <c r="L33" s="1">
        <v>1.62</v>
      </c>
      <c r="M33" s="1">
        <v>99.876000000000005</v>
      </c>
    </row>
    <row r="34" spans="1:13" x14ac:dyDescent="0.3">
      <c r="A34" t="s">
        <v>181</v>
      </c>
      <c r="B34" s="1" t="s">
        <v>182</v>
      </c>
      <c r="C34" s="1">
        <v>2012</v>
      </c>
      <c r="D34" s="1" t="s">
        <v>185</v>
      </c>
      <c r="E34" s="1" t="s">
        <v>191</v>
      </c>
      <c r="F34" s="1">
        <v>2019</v>
      </c>
      <c r="G34" s="1" t="s">
        <v>192</v>
      </c>
      <c r="H34" s="1">
        <v>445000</v>
      </c>
      <c r="I34" s="1">
        <v>2</v>
      </c>
      <c r="J34" s="1">
        <f t="shared" si="1"/>
        <v>6315000</v>
      </c>
      <c r="K34" s="1">
        <v>194523</v>
      </c>
      <c r="L34" s="1">
        <v>1.85</v>
      </c>
      <c r="M34" s="1">
        <v>100.71599999999999</v>
      </c>
    </row>
    <row r="35" spans="1:13" x14ac:dyDescent="0.3">
      <c r="A35" t="s">
        <v>181</v>
      </c>
      <c r="B35" s="1" t="s">
        <v>182</v>
      </c>
      <c r="C35" s="1">
        <v>2012</v>
      </c>
      <c r="D35" s="1" t="s">
        <v>185</v>
      </c>
      <c r="E35" s="1" t="s">
        <v>191</v>
      </c>
      <c r="F35" s="1">
        <v>2020</v>
      </c>
      <c r="G35" s="1" t="s">
        <v>192</v>
      </c>
      <c r="H35" s="1">
        <v>455000</v>
      </c>
      <c r="I35" s="1">
        <v>2</v>
      </c>
      <c r="J35" s="1">
        <f t="shared" si="1"/>
        <v>5860000</v>
      </c>
      <c r="K35" s="1">
        <v>184623</v>
      </c>
      <c r="L35" s="1">
        <v>2.1</v>
      </c>
      <c r="M35" s="1">
        <v>99.221999999999994</v>
      </c>
    </row>
    <row r="36" spans="1:13" x14ac:dyDescent="0.3">
      <c r="A36" t="s">
        <v>181</v>
      </c>
      <c r="B36" s="1" t="s">
        <v>182</v>
      </c>
      <c r="C36" s="1">
        <v>2012</v>
      </c>
      <c r="D36" s="1" t="s">
        <v>185</v>
      </c>
      <c r="E36" s="1" t="s">
        <v>191</v>
      </c>
      <c r="F36" s="1">
        <v>2021</v>
      </c>
      <c r="G36" s="1" t="s">
        <v>192</v>
      </c>
      <c r="H36" s="1">
        <v>460000</v>
      </c>
      <c r="I36" s="1">
        <v>2.5</v>
      </c>
      <c r="J36" s="1">
        <f t="shared" si="1"/>
        <v>5400000</v>
      </c>
      <c r="K36" s="1">
        <v>176523</v>
      </c>
      <c r="L36" s="1">
        <v>2.37</v>
      </c>
      <c r="M36" s="1">
        <v>100.61199999999999</v>
      </c>
    </row>
    <row r="37" spans="1:13" x14ac:dyDescent="0.3">
      <c r="A37" t="s">
        <v>181</v>
      </c>
      <c r="B37" s="1" t="s">
        <v>182</v>
      </c>
      <c r="C37" s="1">
        <v>2012</v>
      </c>
      <c r="D37" s="1" t="s">
        <v>185</v>
      </c>
      <c r="E37" s="1" t="s">
        <v>191</v>
      </c>
      <c r="F37" s="1">
        <v>2022</v>
      </c>
      <c r="G37" s="1" t="s">
        <v>192</v>
      </c>
      <c r="H37" s="1">
        <v>475000</v>
      </c>
      <c r="I37" s="1">
        <v>2.4500000000000002</v>
      </c>
      <c r="J37" s="1">
        <f t="shared" si="1"/>
        <v>4925000</v>
      </c>
      <c r="K37" s="1">
        <v>165023</v>
      </c>
      <c r="L37" s="1">
        <v>2.54</v>
      </c>
      <c r="M37" s="1">
        <v>99.171999999999997</v>
      </c>
    </row>
    <row r="38" spans="1:13" x14ac:dyDescent="0.3">
      <c r="A38" t="s">
        <v>181</v>
      </c>
      <c r="B38" s="1" t="s">
        <v>182</v>
      </c>
      <c r="C38" s="1">
        <v>2012</v>
      </c>
      <c r="D38" s="1" t="s">
        <v>185</v>
      </c>
      <c r="E38" s="1" t="s">
        <v>191</v>
      </c>
      <c r="F38" s="1">
        <v>2023</v>
      </c>
      <c r="G38" s="1" t="s">
        <v>192</v>
      </c>
      <c r="H38" s="1">
        <v>485000</v>
      </c>
      <c r="I38" s="1">
        <v>2.6</v>
      </c>
      <c r="J38" s="1">
        <f t="shared" si="1"/>
        <v>4440000</v>
      </c>
      <c r="K38" s="1">
        <v>153385</v>
      </c>
      <c r="L38" s="1">
        <v>2.68</v>
      </c>
      <c r="M38" s="1">
        <v>99.21</v>
      </c>
    </row>
    <row r="39" spans="1:13" x14ac:dyDescent="0.3">
      <c r="A39" t="s">
        <v>181</v>
      </c>
      <c r="B39" s="1" t="s">
        <v>182</v>
      </c>
      <c r="C39" s="1">
        <v>2012</v>
      </c>
      <c r="D39" s="1" t="s">
        <v>185</v>
      </c>
      <c r="E39" s="1" t="s">
        <v>191</v>
      </c>
      <c r="F39" s="1">
        <v>2024</v>
      </c>
      <c r="G39" s="1" t="s">
        <v>192</v>
      </c>
      <c r="H39" s="1">
        <v>500000</v>
      </c>
      <c r="I39" s="1">
        <v>2.75</v>
      </c>
      <c r="J39" s="1">
        <f t="shared" si="1"/>
        <v>3940000</v>
      </c>
      <c r="K39" s="1">
        <v>140775</v>
      </c>
      <c r="L39" s="1">
        <v>2.84</v>
      </c>
      <c r="M39" s="1">
        <v>99.055999999999997</v>
      </c>
    </row>
    <row r="40" spans="1:13" x14ac:dyDescent="0.3">
      <c r="A40" t="s">
        <v>181</v>
      </c>
      <c r="B40" s="1" t="s">
        <v>182</v>
      </c>
      <c r="C40" s="1">
        <v>2012</v>
      </c>
      <c r="D40" s="1" t="s">
        <v>185</v>
      </c>
      <c r="E40" s="1" t="s">
        <v>191</v>
      </c>
      <c r="F40" s="1">
        <v>2025</v>
      </c>
      <c r="G40" s="1" t="s">
        <v>192</v>
      </c>
      <c r="H40" s="1">
        <v>510000</v>
      </c>
      <c r="I40" s="1">
        <v>2.9</v>
      </c>
      <c r="J40" s="1">
        <f t="shared" si="1"/>
        <v>3430000</v>
      </c>
      <c r="K40" s="1">
        <v>127025</v>
      </c>
      <c r="L40" s="1">
        <v>2.98</v>
      </c>
      <c r="M40" s="1">
        <v>99.114000000000004</v>
      </c>
    </row>
    <row r="41" spans="1:13" x14ac:dyDescent="0.3">
      <c r="A41" t="s">
        <v>181</v>
      </c>
      <c r="B41" s="1" t="s">
        <v>182</v>
      </c>
      <c r="C41" s="1">
        <v>2012</v>
      </c>
      <c r="D41" s="1" t="s">
        <v>185</v>
      </c>
      <c r="E41" s="1" t="s">
        <v>191</v>
      </c>
      <c r="F41" s="1">
        <v>2026</v>
      </c>
      <c r="G41" s="1" t="s">
        <v>192</v>
      </c>
      <c r="H41" s="1">
        <v>525000</v>
      </c>
      <c r="I41" s="1">
        <v>3.1</v>
      </c>
      <c r="J41" s="1">
        <f t="shared" si="1"/>
        <v>2905000</v>
      </c>
      <c r="K41" s="1">
        <v>112235</v>
      </c>
      <c r="L41" s="1">
        <v>3.15</v>
      </c>
      <c r="M41" s="1">
        <v>99.42</v>
      </c>
    </row>
    <row r="42" spans="1:13" x14ac:dyDescent="0.3">
      <c r="A42" t="s">
        <v>181</v>
      </c>
      <c r="B42" s="1" t="s">
        <v>182</v>
      </c>
      <c r="C42" s="1">
        <v>2012</v>
      </c>
      <c r="D42" s="1" t="s">
        <v>185</v>
      </c>
      <c r="E42" s="1" t="s">
        <v>191</v>
      </c>
      <c r="F42" s="1">
        <v>2027</v>
      </c>
      <c r="G42" s="1" t="s">
        <v>192</v>
      </c>
      <c r="H42" s="1">
        <v>545000</v>
      </c>
      <c r="I42" s="1">
        <v>3.2</v>
      </c>
      <c r="J42" s="1">
        <f t="shared" si="1"/>
        <v>2360000</v>
      </c>
      <c r="K42" s="1">
        <v>95960</v>
      </c>
      <c r="L42" s="1">
        <v>3.24</v>
      </c>
      <c r="M42" s="1">
        <v>99.513999999999996</v>
      </c>
    </row>
    <row r="43" spans="1:13" x14ac:dyDescent="0.3">
      <c r="A43" t="s">
        <v>181</v>
      </c>
      <c r="B43" s="1" t="s">
        <v>182</v>
      </c>
      <c r="C43" s="1">
        <v>2012</v>
      </c>
      <c r="D43" s="1" t="s">
        <v>185</v>
      </c>
      <c r="E43" s="1" t="s">
        <v>191</v>
      </c>
      <c r="F43" s="1">
        <v>2028</v>
      </c>
      <c r="G43" s="1" t="s">
        <v>192</v>
      </c>
      <c r="H43" s="1">
        <v>560000</v>
      </c>
      <c r="I43" s="1">
        <v>3.25</v>
      </c>
      <c r="J43" s="1">
        <f t="shared" si="1"/>
        <v>1800000</v>
      </c>
      <c r="K43" s="1">
        <v>78520</v>
      </c>
      <c r="L43" s="1">
        <v>3.3</v>
      </c>
      <c r="M43" s="1">
        <v>99.366</v>
      </c>
    </row>
    <row r="44" spans="1:13" x14ac:dyDescent="0.3">
      <c r="A44" t="s">
        <v>181</v>
      </c>
      <c r="B44" s="1" t="s">
        <v>182</v>
      </c>
      <c r="C44" s="1">
        <v>2012</v>
      </c>
      <c r="D44" s="1" t="s">
        <v>185</v>
      </c>
      <c r="E44" s="1" t="s">
        <v>191</v>
      </c>
      <c r="F44" s="1">
        <v>2029</v>
      </c>
      <c r="G44" s="1" t="s">
        <v>192</v>
      </c>
      <c r="H44" s="1">
        <v>580000</v>
      </c>
      <c r="I44" s="1">
        <v>3.3</v>
      </c>
      <c r="J44" s="1">
        <f t="shared" si="1"/>
        <v>1220000</v>
      </c>
      <c r="K44" s="1">
        <v>60320</v>
      </c>
      <c r="L44" s="1">
        <v>3.35</v>
      </c>
      <c r="M44" s="1">
        <v>99.34</v>
      </c>
    </row>
    <row r="45" spans="1:13" x14ac:dyDescent="0.3">
      <c r="A45" t="s">
        <v>181</v>
      </c>
      <c r="B45" s="1" t="s">
        <v>182</v>
      </c>
      <c r="C45" s="1">
        <v>2012</v>
      </c>
      <c r="D45" s="1" t="s">
        <v>185</v>
      </c>
      <c r="E45" s="1" t="s">
        <v>191</v>
      </c>
      <c r="F45" s="1">
        <v>2030</v>
      </c>
      <c r="G45" s="1" t="s">
        <v>192</v>
      </c>
      <c r="H45" s="1">
        <v>600000</v>
      </c>
      <c r="I45" s="1">
        <v>3.35</v>
      </c>
      <c r="J45" s="1">
        <f t="shared" si="1"/>
        <v>620000</v>
      </c>
      <c r="K45" s="1">
        <v>41180</v>
      </c>
      <c r="L45" s="1">
        <v>3.41</v>
      </c>
      <c r="M45" s="1">
        <v>99.18</v>
      </c>
    </row>
    <row r="46" spans="1:13" x14ac:dyDescent="0.3">
      <c r="A46" t="s">
        <v>181</v>
      </c>
      <c r="B46" s="1" t="s">
        <v>182</v>
      </c>
      <c r="C46" s="1">
        <v>2012</v>
      </c>
      <c r="D46" s="1" t="s">
        <v>185</v>
      </c>
      <c r="E46" s="1" t="s">
        <v>191</v>
      </c>
      <c r="F46" s="1">
        <v>2031</v>
      </c>
      <c r="G46" s="1" t="s">
        <v>192</v>
      </c>
      <c r="H46" s="1">
        <v>620000</v>
      </c>
      <c r="I46" s="1">
        <v>3.4</v>
      </c>
      <c r="J46" s="1">
        <f t="shared" si="1"/>
        <v>0</v>
      </c>
      <c r="K46" s="1">
        <v>21080</v>
      </c>
      <c r="L46" s="1">
        <v>4.37</v>
      </c>
      <c r="M46" s="1">
        <v>99.012</v>
      </c>
    </row>
    <row r="47" spans="1:13" x14ac:dyDescent="0.3">
      <c r="A47" t="s">
        <v>181</v>
      </c>
      <c r="B47" s="1" t="s">
        <v>182</v>
      </c>
      <c r="C47" s="1">
        <v>2012</v>
      </c>
      <c r="E47" s="1" t="s">
        <v>191</v>
      </c>
      <c r="F47" s="1">
        <v>2012</v>
      </c>
      <c r="G47" s="1" t="s">
        <v>192</v>
      </c>
      <c r="H47" s="1">
        <v>240000</v>
      </c>
      <c r="I47" s="1">
        <v>2</v>
      </c>
      <c r="J47" s="1">
        <f>7450000-H47</f>
        <v>7210000</v>
      </c>
      <c r="K47" s="1">
        <v>98295</v>
      </c>
      <c r="L47" s="1">
        <v>0.25</v>
      </c>
      <c r="M47" s="1">
        <v>101.218</v>
      </c>
    </row>
    <row r="48" spans="1:13" x14ac:dyDescent="0.3">
      <c r="A48" t="s">
        <v>181</v>
      </c>
      <c r="B48" s="1" t="s">
        <v>182</v>
      </c>
      <c r="C48" s="1">
        <v>2012</v>
      </c>
      <c r="E48" s="1" t="s">
        <v>191</v>
      </c>
      <c r="F48" s="1">
        <v>2013</v>
      </c>
      <c r="G48" s="1" t="s">
        <v>192</v>
      </c>
      <c r="H48" s="1">
        <v>595000</v>
      </c>
      <c r="I48" s="1">
        <v>0.5</v>
      </c>
      <c r="J48" s="1">
        <f>J47-H48</f>
        <v>6615000</v>
      </c>
      <c r="K48" s="1">
        <v>136181</v>
      </c>
      <c r="L48" s="1">
        <v>0.5</v>
      </c>
      <c r="M48" s="1">
        <v>100</v>
      </c>
    </row>
    <row r="49" spans="1:13" x14ac:dyDescent="0.3">
      <c r="A49" t="s">
        <v>181</v>
      </c>
      <c r="B49" s="1" t="s">
        <v>182</v>
      </c>
      <c r="C49" s="1">
        <v>2012</v>
      </c>
      <c r="E49" s="1" t="s">
        <v>191</v>
      </c>
      <c r="F49" s="1">
        <v>2014</v>
      </c>
      <c r="G49" s="1" t="s">
        <v>192</v>
      </c>
      <c r="H49" s="1">
        <v>600000</v>
      </c>
      <c r="I49" s="1">
        <v>2</v>
      </c>
      <c r="J49" s="1">
        <f t="shared" ref="J49:J58" si="2">J48-H49</f>
        <v>6015000</v>
      </c>
      <c r="K49" s="1">
        <v>133206</v>
      </c>
      <c r="L49" s="1">
        <v>0.55000000000000004</v>
      </c>
      <c r="M49" s="1">
        <v>103.876</v>
      </c>
    </row>
    <row r="50" spans="1:13" x14ac:dyDescent="0.3">
      <c r="A50" t="s">
        <v>181</v>
      </c>
      <c r="B50" s="1" t="s">
        <v>182</v>
      </c>
      <c r="C50" s="1">
        <v>2012</v>
      </c>
      <c r="E50" s="1" t="s">
        <v>191</v>
      </c>
      <c r="F50" s="1">
        <v>2015</v>
      </c>
      <c r="G50" s="1" t="s">
        <v>192</v>
      </c>
      <c r="H50" s="1">
        <v>615000</v>
      </c>
      <c r="I50" s="1">
        <v>2</v>
      </c>
      <c r="J50" s="1">
        <f t="shared" si="2"/>
        <v>5400000</v>
      </c>
      <c r="K50" s="1">
        <v>121206</v>
      </c>
      <c r="L50" s="1">
        <v>0.8</v>
      </c>
      <c r="M50" s="1">
        <v>104.36199999999999</v>
      </c>
    </row>
    <row r="51" spans="1:13" x14ac:dyDescent="0.3">
      <c r="A51" t="s">
        <v>181</v>
      </c>
      <c r="B51" s="1" t="s">
        <v>182</v>
      </c>
      <c r="C51" s="1">
        <v>2012</v>
      </c>
      <c r="E51" s="1" t="s">
        <v>191</v>
      </c>
      <c r="F51" s="1">
        <v>2016</v>
      </c>
      <c r="G51" s="1" t="s">
        <v>192</v>
      </c>
      <c r="H51" s="1">
        <v>620000</v>
      </c>
      <c r="I51" s="1">
        <v>2</v>
      </c>
      <c r="J51" s="1">
        <f t="shared" si="2"/>
        <v>4780000</v>
      </c>
      <c r="K51" s="1">
        <v>108906</v>
      </c>
      <c r="L51" s="1">
        <v>0.9</v>
      </c>
      <c r="M51" s="1">
        <v>105.047</v>
      </c>
    </row>
    <row r="52" spans="1:13" x14ac:dyDescent="0.3">
      <c r="A52" t="s">
        <v>181</v>
      </c>
      <c r="B52" s="1" t="s">
        <v>182</v>
      </c>
      <c r="C52" s="1">
        <v>2012</v>
      </c>
      <c r="E52" s="1" t="s">
        <v>191</v>
      </c>
      <c r="F52" s="1">
        <v>2017</v>
      </c>
      <c r="G52" s="1" t="s">
        <v>192</v>
      </c>
      <c r="H52" s="1">
        <v>645000</v>
      </c>
      <c r="I52" s="1">
        <v>2</v>
      </c>
      <c r="J52" s="1">
        <f t="shared" si="2"/>
        <v>4135000</v>
      </c>
      <c r="K52" s="1">
        <v>96506</v>
      </c>
      <c r="L52" s="1">
        <v>1</v>
      </c>
      <c r="M52" s="1">
        <v>105.051</v>
      </c>
    </row>
    <row r="53" spans="1:13" x14ac:dyDescent="0.3">
      <c r="A53" t="s">
        <v>181</v>
      </c>
      <c r="B53" s="1" t="s">
        <v>182</v>
      </c>
      <c r="C53" s="1">
        <v>2012</v>
      </c>
      <c r="E53" s="1" t="s">
        <v>191</v>
      </c>
      <c r="F53" s="1">
        <v>2018</v>
      </c>
      <c r="G53" s="1" t="s">
        <v>192</v>
      </c>
      <c r="H53" s="1">
        <v>660000</v>
      </c>
      <c r="I53" s="1">
        <v>2</v>
      </c>
      <c r="J53" s="1">
        <f t="shared" si="2"/>
        <v>3475000</v>
      </c>
      <c r="K53" s="1">
        <v>83606</v>
      </c>
      <c r="L53" s="1">
        <v>1.31</v>
      </c>
      <c r="M53" s="1">
        <v>103.455</v>
      </c>
    </row>
    <row r="54" spans="1:13" x14ac:dyDescent="0.3">
      <c r="A54" t="s">
        <v>181</v>
      </c>
      <c r="B54" s="1" t="s">
        <v>182</v>
      </c>
      <c r="C54" s="1">
        <v>2012</v>
      </c>
      <c r="E54" s="1" t="s">
        <v>191</v>
      </c>
      <c r="F54" s="1">
        <v>2019</v>
      </c>
      <c r="G54" s="1" t="s">
        <v>192</v>
      </c>
      <c r="H54" s="1">
        <v>665000</v>
      </c>
      <c r="I54" s="1">
        <v>2</v>
      </c>
      <c r="J54" s="1">
        <f t="shared" si="2"/>
        <v>2810000</v>
      </c>
      <c r="K54" s="1">
        <v>70406</v>
      </c>
      <c r="L54" s="1">
        <v>1.57</v>
      </c>
      <c r="M54" s="1">
        <v>102.137</v>
      </c>
    </row>
    <row r="55" spans="1:13" x14ac:dyDescent="0.3">
      <c r="A55" t="s">
        <v>181</v>
      </c>
      <c r="B55" s="1" t="s">
        <v>182</v>
      </c>
      <c r="C55" s="1">
        <v>2012</v>
      </c>
      <c r="E55" s="1" t="s">
        <v>191</v>
      </c>
      <c r="F55" s="1">
        <v>2020</v>
      </c>
      <c r="G55" s="1" t="s">
        <v>192</v>
      </c>
      <c r="H55" s="1">
        <v>680000</v>
      </c>
      <c r="I55" s="1">
        <v>2</v>
      </c>
      <c r="J55" s="1">
        <f t="shared" si="2"/>
        <v>2130000</v>
      </c>
      <c r="K55" s="1">
        <v>57106</v>
      </c>
      <c r="L55" s="1">
        <v>1.81</v>
      </c>
      <c r="M55" s="1">
        <v>100.937</v>
      </c>
    </row>
    <row r="56" spans="1:13" x14ac:dyDescent="0.3">
      <c r="A56" t="s">
        <v>181</v>
      </c>
      <c r="B56" s="1" t="s">
        <v>182</v>
      </c>
      <c r="C56" s="1">
        <v>2012</v>
      </c>
      <c r="E56" s="1" t="s">
        <v>191</v>
      </c>
      <c r="F56" s="1">
        <v>2021</v>
      </c>
      <c r="G56" s="1" t="s">
        <v>192</v>
      </c>
      <c r="H56" s="1">
        <v>695000</v>
      </c>
      <c r="I56" s="1">
        <v>2</v>
      </c>
      <c r="J56" s="1">
        <f t="shared" si="2"/>
        <v>1435000</v>
      </c>
      <c r="K56" s="1">
        <v>43506</v>
      </c>
      <c r="L56" s="1">
        <v>2.0299999999999998</v>
      </c>
      <c r="M56" s="1">
        <v>99.734999999999999</v>
      </c>
    </row>
    <row r="57" spans="1:13" x14ac:dyDescent="0.3">
      <c r="A57" t="s">
        <v>181</v>
      </c>
      <c r="B57" s="1" t="s">
        <v>182</v>
      </c>
      <c r="C57" s="1">
        <v>2012</v>
      </c>
      <c r="E57" s="1" t="s">
        <v>191</v>
      </c>
      <c r="F57" s="1">
        <v>2022</v>
      </c>
      <c r="G57" s="1" t="s">
        <v>192</v>
      </c>
      <c r="H57" s="1">
        <v>710000</v>
      </c>
      <c r="I57" s="1">
        <v>2</v>
      </c>
      <c r="J57" s="1">
        <f t="shared" si="2"/>
        <v>725000</v>
      </c>
      <c r="K57" s="1">
        <v>29606</v>
      </c>
      <c r="L57" s="1">
        <v>2.19</v>
      </c>
      <c r="M57" s="1">
        <v>98.194999999999993</v>
      </c>
    </row>
    <row r="58" spans="1:13" x14ac:dyDescent="0.3">
      <c r="A58" t="s">
        <v>181</v>
      </c>
      <c r="B58" s="1" t="s">
        <v>182</v>
      </c>
      <c r="C58" s="1">
        <v>2012</v>
      </c>
      <c r="E58" s="1" t="s">
        <v>191</v>
      </c>
      <c r="F58" s="1">
        <v>2023</v>
      </c>
      <c r="G58" s="1" t="s">
        <v>192</v>
      </c>
      <c r="H58" s="1">
        <v>725000</v>
      </c>
      <c r="I58" s="1">
        <v>2.125</v>
      </c>
      <c r="J58" s="1">
        <f t="shared" si="2"/>
        <v>0</v>
      </c>
      <c r="K58" s="1">
        <v>15406</v>
      </c>
      <c r="L58" s="1">
        <v>2.29</v>
      </c>
      <c r="M58" s="1">
        <v>98.313000000000002</v>
      </c>
    </row>
    <row r="59" spans="1:13" x14ac:dyDescent="0.3">
      <c r="A59" t="s">
        <v>181</v>
      </c>
      <c r="B59" s="1" t="s">
        <v>182</v>
      </c>
      <c r="C59" s="1">
        <v>2011</v>
      </c>
      <c r="E59" s="1" t="s">
        <v>191</v>
      </c>
      <c r="F59" s="1">
        <v>2011</v>
      </c>
      <c r="G59" s="1" t="s">
        <v>192</v>
      </c>
      <c r="H59" s="1">
        <v>410000</v>
      </c>
      <c r="I59" s="1">
        <v>0.7</v>
      </c>
      <c r="J59" s="1">
        <f>9945000-410000</f>
        <v>9535000</v>
      </c>
      <c r="K59" s="1">
        <v>205244</v>
      </c>
      <c r="L59" s="1">
        <v>0.7</v>
      </c>
      <c r="M59" s="1">
        <v>100</v>
      </c>
    </row>
    <row r="60" spans="1:13" x14ac:dyDescent="0.3">
      <c r="A60" t="s">
        <v>181</v>
      </c>
      <c r="B60" s="1" t="s">
        <v>182</v>
      </c>
      <c r="C60" s="1">
        <v>2011</v>
      </c>
      <c r="E60" s="1" t="s">
        <v>191</v>
      </c>
      <c r="F60" s="1">
        <v>2012</v>
      </c>
      <c r="G60" s="1" t="s">
        <v>192</v>
      </c>
      <c r="H60" s="1">
        <v>640000</v>
      </c>
      <c r="I60" s="1">
        <v>2</v>
      </c>
      <c r="J60" s="1">
        <f>J59-H60</f>
        <v>8895000</v>
      </c>
      <c r="K60" s="1">
        <v>292681</v>
      </c>
      <c r="L60" s="1">
        <v>1.1000000000000001</v>
      </c>
      <c r="M60" s="1">
        <v>101.506</v>
      </c>
    </row>
    <row r="61" spans="1:13" x14ac:dyDescent="0.3">
      <c r="A61" t="s">
        <v>181</v>
      </c>
      <c r="B61" s="1" t="s">
        <v>182</v>
      </c>
      <c r="C61" s="1">
        <v>2011</v>
      </c>
      <c r="E61" s="1" t="s">
        <v>191</v>
      </c>
      <c r="F61" s="1">
        <v>2013</v>
      </c>
      <c r="G61" s="1" t="s">
        <v>192</v>
      </c>
      <c r="H61" s="1">
        <v>655000</v>
      </c>
      <c r="I61" s="1">
        <v>2</v>
      </c>
      <c r="J61" s="1">
        <f t="shared" ref="J61:J73" si="3">J60-H61</f>
        <v>8240000</v>
      </c>
      <c r="K61" s="1">
        <v>279881</v>
      </c>
      <c r="L61" s="1">
        <v>1.35</v>
      </c>
      <c r="M61" s="1">
        <v>101.71299999999999</v>
      </c>
    </row>
    <row r="62" spans="1:13" x14ac:dyDescent="0.3">
      <c r="A62" t="s">
        <v>181</v>
      </c>
      <c r="B62" s="1" t="s">
        <v>182</v>
      </c>
      <c r="C62" s="1">
        <v>2011</v>
      </c>
      <c r="E62" s="1" t="s">
        <v>191</v>
      </c>
      <c r="F62" s="1">
        <v>2014</v>
      </c>
      <c r="G62" s="1" t="s">
        <v>192</v>
      </c>
      <c r="H62" s="1">
        <v>670000</v>
      </c>
      <c r="I62" s="1">
        <v>2</v>
      </c>
      <c r="J62" s="1">
        <f t="shared" si="3"/>
        <v>7570000</v>
      </c>
      <c r="K62" s="1">
        <v>266781</v>
      </c>
      <c r="L62" s="1">
        <v>1.7</v>
      </c>
      <c r="M62" s="1">
        <v>101.068</v>
      </c>
    </row>
    <row r="63" spans="1:13" x14ac:dyDescent="0.3">
      <c r="A63" t="s">
        <v>181</v>
      </c>
      <c r="B63" s="1" t="s">
        <v>182</v>
      </c>
      <c r="C63" s="1">
        <v>2011</v>
      </c>
      <c r="E63" s="1" t="s">
        <v>191</v>
      </c>
      <c r="F63" s="1">
        <v>2015</v>
      </c>
      <c r="G63" s="1" t="s">
        <v>192</v>
      </c>
      <c r="H63" s="1">
        <v>675000</v>
      </c>
      <c r="I63" s="1">
        <v>2.5</v>
      </c>
      <c r="J63" s="1">
        <f t="shared" si="3"/>
        <v>6895000</v>
      </c>
      <c r="K63" s="1">
        <v>253381</v>
      </c>
      <c r="L63" s="1">
        <v>2.13</v>
      </c>
      <c r="M63" s="1">
        <v>101.643</v>
      </c>
    </row>
    <row r="64" spans="1:13" x14ac:dyDescent="0.3">
      <c r="A64" t="s">
        <v>181</v>
      </c>
      <c r="B64" s="1" t="s">
        <v>182</v>
      </c>
      <c r="C64" s="1">
        <v>2011</v>
      </c>
      <c r="E64" s="1" t="s">
        <v>191</v>
      </c>
      <c r="F64" s="1">
        <v>2016</v>
      </c>
      <c r="G64" s="1" t="s">
        <v>192</v>
      </c>
      <c r="H64" s="1">
        <v>695000</v>
      </c>
      <c r="I64" s="1">
        <v>2.75</v>
      </c>
      <c r="J64" s="1">
        <f t="shared" si="3"/>
        <v>6200000</v>
      </c>
      <c r="K64" s="1">
        <v>236506</v>
      </c>
      <c r="L64" s="1">
        <v>2.4500000000000002</v>
      </c>
      <c r="M64" s="1">
        <v>101.452</v>
      </c>
    </row>
    <row r="65" spans="1:13" x14ac:dyDescent="0.3">
      <c r="A65" t="s">
        <v>181</v>
      </c>
      <c r="B65" s="1" t="s">
        <v>182</v>
      </c>
      <c r="C65" s="1">
        <v>2011</v>
      </c>
      <c r="E65" s="1" t="s">
        <v>191</v>
      </c>
      <c r="F65" s="1">
        <v>2017</v>
      </c>
      <c r="G65" s="1" t="s">
        <v>192</v>
      </c>
      <c r="H65" s="1">
        <v>715000</v>
      </c>
      <c r="I65" s="1">
        <v>2.65</v>
      </c>
      <c r="J65" s="1">
        <f t="shared" si="3"/>
        <v>5485000</v>
      </c>
      <c r="K65" s="1">
        <v>217394</v>
      </c>
      <c r="L65" s="1">
        <v>2.75</v>
      </c>
      <c r="M65" s="1">
        <v>99.39</v>
      </c>
    </row>
    <row r="66" spans="1:13" x14ac:dyDescent="0.3">
      <c r="A66" t="s">
        <v>181</v>
      </c>
      <c r="B66" s="1" t="s">
        <v>182</v>
      </c>
      <c r="C66" s="1">
        <v>2011</v>
      </c>
      <c r="E66" s="1" t="s">
        <v>191</v>
      </c>
      <c r="F66" s="1">
        <v>2018</v>
      </c>
      <c r="G66" s="1" t="s">
        <v>192</v>
      </c>
      <c r="H66" s="1">
        <v>740000</v>
      </c>
      <c r="I66" s="1">
        <v>3</v>
      </c>
      <c r="J66" s="1">
        <f t="shared" si="3"/>
        <v>4745000</v>
      </c>
      <c r="K66" s="1">
        <v>198446</v>
      </c>
      <c r="L66" s="1">
        <v>3.1</v>
      </c>
      <c r="M66" s="1">
        <v>99.316999999999993</v>
      </c>
    </row>
    <row r="67" spans="1:13" x14ac:dyDescent="0.3">
      <c r="A67" t="s">
        <v>181</v>
      </c>
      <c r="B67" s="1" t="s">
        <v>182</v>
      </c>
      <c r="C67" s="1">
        <v>2011</v>
      </c>
      <c r="E67" s="1" t="s">
        <v>191</v>
      </c>
      <c r="F67" s="1">
        <v>2019</v>
      </c>
      <c r="G67" s="1" t="s">
        <v>192</v>
      </c>
      <c r="H67" s="1">
        <v>755000</v>
      </c>
      <c r="I67" s="1">
        <v>3.3</v>
      </c>
      <c r="J67" s="1">
        <f t="shared" si="3"/>
        <v>3990000</v>
      </c>
      <c r="K67" s="1">
        <v>176246</v>
      </c>
      <c r="L67" s="1">
        <v>3.38</v>
      </c>
      <c r="M67" s="1">
        <v>99.397999999999996</v>
      </c>
    </row>
    <row r="68" spans="1:13" x14ac:dyDescent="0.3">
      <c r="A68" t="s">
        <v>181</v>
      </c>
      <c r="B68" s="1" t="s">
        <v>182</v>
      </c>
      <c r="C68" s="1">
        <v>2011</v>
      </c>
      <c r="E68" s="1" t="s">
        <v>191</v>
      </c>
      <c r="F68" s="1">
        <v>2020</v>
      </c>
      <c r="G68" s="1" t="s">
        <v>192</v>
      </c>
      <c r="H68" s="1">
        <v>785000</v>
      </c>
      <c r="I68" s="1">
        <v>3.5</v>
      </c>
      <c r="J68" s="1">
        <f t="shared" si="3"/>
        <v>3205000</v>
      </c>
      <c r="K68" s="1">
        <v>151331</v>
      </c>
      <c r="L68" s="1">
        <v>3.57</v>
      </c>
      <c r="M68" s="1">
        <v>99.426000000000002</v>
      </c>
    </row>
    <row r="69" spans="1:13" x14ac:dyDescent="0.3">
      <c r="A69" t="s">
        <v>181</v>
      </c>
      <c r="B69" s="1" t="s">
        <v>182</v>
      </c>
      <c r="C69" s="1">
        <v>2011</v>
      </c>
      <c r="E69" s="1" t="s">
        <v>191</v>
      </c>
      <c r="F69" s="1">
        <v>2021</v>
      </c>
      <c r="G69" s="1" t="s">
        <v>192</v>
      </c>
      <c r="H69" s="1">
        <v>810000</v>
      </c>
      <c r="I69" s="1">
        <v>3.65</v>
      </c>
      <c r="J69" s="1">
        <f t="shared" si="3"/>
        <v>2395000</v>
      </c>
      <c r="K69" s="1">
        <v>123856</v>
      </c>
      <c r="L69" s="1">
        <v>3.75</v>
      </c>
      <c r="M69" s="1">
        <v>99.120999999999995</v>
      </c>
    </row>
    <row r="70" spans="1:13" x14ac:dyDescent="0.3">
      <c r="A70" t="s">
        <v>181</v>
      </c>
      <c r="B70" s="1" t="s">
        <v>182</v>
      </c>
      <c r="C70" s="1">
        <v>2011</v>
      </c>
      <c r="E70" s="1" t="s">
        <v>191</v>
      </c>
      <c r="F70" s="1">
        <v>2022</v>
      </c>
      <c r="G70" s="1" t="s">
        <v>192</v>
      </c>
      <c r="H70" s="1">
        <v>565000</v>
      </c>
      <c r="I70" s="1">
        <v>3.75</v>
      </c>
      <c r="J70" s="1">
        <f t="shared" si="3"/>
        <v>1830000</v>
      </c>
      <c r="K70" s="1">
        <v>94291</v>
      </c>
      <c r="L70" s="1">
        <v>3.85</v>
      </c>
      <c r="M70" s="1">
        <v>99.061000000000007</v>
      </c>
    </row>
    <row r="71" spans="1:13" x14ac:dyDescent="0.3">
      <c r="A71" t="s">
        <v>181</v>
      </c>
      <c r="B71" s="1" t="s">
        <v>182</v>
      </c>
      <c r="C71" s="1">
        <v>2011</v>
      </c>
      <c r="E71" s="1" t="s">
        <v>191</v>
      </c>
      <c r="F71" s="1">
        <v>2023</v>
      </c>
      <c r="G71" s="1" t="s">
        <v>192</v>
      </c>
      <c r="H71" s="1">
        <v>585000</v>
      </c>
      <c r="I71" s="1">
        <v>3.875</v>
      </c>
      <c r="J71" s="1">
        <f t="shared" si="3"/>
        <v>1245000</v>
      </c>
      <c r="K71" s="1">
        <v>73104</v>
      </c>
      <c r="L71" s="1">
        <v>3.96</v>
      </c>
      <c r="M71" s="1">
        <v>99.153000000000006</v>
      </c>
    </row>
    <row r="72" spans="1:13" x14ac:dyDescent="0.3">
      <c r="A72" t="s">
        <v>181</v>
      </c>
      <c r="B72" s="1" t="s">
        <v>182</v>
      </c>
      <c r="C72" s="1">
        <v>2011</v>
      </c>
      <c r="E72" s="1" t="s">
        <v>191</v>
      </c>
      <c r="F72" s="1">
        <v>2024</v>
      </c>
      <c r="G72" s="1" t="s">
        <v>192</v>
      </c>
      <c r="H72" s="1">
        <v>610000</v>
      </c>
      <c r="I72" s="1">
        <v>4</v>
      </c>
      <c r="J72" s="1">
        <f t="shared" si="3"/>
        <v>635000</v>
      </c>
      <c r="K72" s="1">
        <v>50435</v>
      </c>
      <c r="L72" s="1">
        <v>4.08</v>
      </c>
      <c r="M72" s="1">
        <v>99.162000000000006</v>
      </c>
    </row>
    <row r="73" spans="1:13" x14ac:dyDescent="0.3">
      <c r="A73" t="s">
        <v>181</v>
      </c>
      <c r="B73" s="1" t="s">
        <v>182</v>
      </c>
      <c r="C73" s="1">
        <v>2011</v>
      </c>
      <c r="E73" s="1" t="s">
        <v>191</v>
      </c>
      <c r="F73" s="1">
        <v>2025</v>
      </c>
      <c r="G73" s="1" t="s">
        <v>192</v>
      </c>
      <c r="H73" s="1">
        <v>635000</v>
      </c>
      <c r="I73" s="1">
        <v>4.0999999999999996</v>
      </c>
      <c r="J73" s="1">
        <f t="shared" si="3"/>
        <v>0</v>
      </c>
      <c r="K73" s="1">
        <v>26035</v>
      </c>
      <c r="L73" s="1">
        <v>4.18</v>
      </c>
      <c r="M73" s="1">
        <v>99.123000000000005</v>
      </c>
    </row>
    <row r="74" spans="1:13" x14ac:dyDescent="0.3">
      <c r="A74" t="s">
        <v>181</v>
      </c>
      <c r="B74" s="1" t="s">
        <v>182</v>
      </c>
      <c r="C74" s="1">
        <v>2009</v>
      </c>
      <c r="D74" s="1" t="s">
        <v>185</v>
      </c>
      <c r="E74" s="1" t="s">
        <v>191</v>
      </c>
      <c r="F74" s="1">
        <v>2010</v>
      </c>
      <c r="G74" s="1" t="s">
        <v>192</v>
      </c>
      <c r="H74" s="1">
        <v>1075000</v>
      </c>
      <c r="I74" s="1">
        <v>2</v>
      </c>
      <c r="J74" s="1">
        <f>4935000-H74</f>
        <v>3860000</v>
      </c>
      <c r="M74" s="1">
        <v>101.316</v>
      </c>
    </row>
    <row r="75" spans="1:13" x14ac:dyDescent="0.3">
      <c r="A75" t="s">
        <v>181</v>
      </c>
      <c r="B75" s="1" t="s">
        <v>182</v>
      </c>
      <c r="C75" s="1">
        <v>2009</v>
      </c>
      <c r="D75" s="1" t="s">
        <v>185</v>
      </c>
      <c r="E75" s="1" t="s">
        <v>191</v>
      </c>
      <c r="F75" s="1">
        <v>2011</v>
      </c>
      <c r="G75" s="1" t="s">
        <v>192</v>
      </c>
      <c r="H75" s="1">
        <v>1260000</v>
      </c>
      <c r="J75" s="1">
        <f>J74-H75</f>
        <v>2600000</v>
      </c>
      <c r="M75" s="1">
        <v>101.998</v>
      </c>
    </row>
    <row r="76" spans="1:13" x14ac:dyDescent="0.3">
      <c r="A76" t="s">
        <v>181</v>
      </c>
      <c r="B76" s="1" t="s">
        <v>182</v>
      </c>
      <c r="C76" s="1">
        <v>2009</v>
      </c>
      <c r="D76" s="1" t="s">
        <v>185</v>
      </c>
      <c r="E76" s="1" t="s">
        <v>191</v>
      </c>
      <c r="F76" s="1">
        <v>2012</v>
      </c>
      <c r="G76" s="1" t="s">
        <v>192</v>
      </c>
      <c r="H76" s="1">
        <v>1290000</v>
      </c>
      <c r="J76" s="1">
        <f t="shared" ref="J76:J77" si="4">J75-H76</f>
        <v>1310000</v>
      </c>
      <c r="M76" s="1">
        <v>101.986</v>
      </c>
    </row>
    <row r="77" spans="1:13" x14ac:dyDescent="0.3">
      <c r="A77" t="s">
        <v>181</v>
      </c>
      <c r="B77" s="1" t="s">
        <v>182</v>
      </c>
      <c r="C77" s="1">
        <v>2009</v>
      </c>
      <c r="D77" s="1" t="s">
        <v>185</v>
      </c>
      <c r="E77" s="1" t="s">
        <v>191</v>
      </c>
      <c r="F77" s="1">
        <v>2013</v>
      </c>
      <c r="G77" s="1" t="s">
        <v>192</v>
      </c>
      <c r="H77" s="1">
        <v>1310000</v>
      </c>
      <c r="J77" s="1">
        <f t="shared" si="4"/>
        <v>0</v>
      </c>
      <c r="M77" s="1">
        <v>100.795</v>
      </c>
    </row>
    <row r="78" spans="1:13" x14ac:dyDescent="0.3">
      <c r="A78" t="s">
        <v>181</v>
      </c>
      <c r="B78" s="1" t="s">
        <v>182</v>
      </c>
      <c r="C78" s="1">
        <v>2009</v>
      </c>
      <c r="D78" s="1" t="s">
        <v>424</v>
      </c>
      <c r="E78" s="1" t="s">
        <v>191</v>
      </c>
      <c r="F78" s="1">
        <v>2010</v>
      </c>
      <c r="G78" s="1" t="s">
        <v>192</v>
      </c>
      <c r="H78" s="1">
        <v>400000</v>
      </c>
      <c r="I78" s="1">
        <v>2</v>
      </c>
      <c r="J78" s="1">
        <f>14910000-H78</f>
        <v>14510000</v>
      </c>
      <c r="M78" s="1">
        <v>101.316</v>
      </c>
    </row>
    <row r="79" spans="1:13" x14ac:dyDescent="0.3">
      <c r="A79" t="s">
        <v>181</v>
      </c>
      <c r="B79" s="1" t="s">
        <v>182</v>
      </c>
      <c r="C79" s="1">
        <v>2009</v>
      </c>
      <c r="D79" s="1" t="s">
        <v>424</v>
      </c>
      <c r="E79" s="1" t="s">
        <v>191</v>
      </c>
      <c r="F79" s="1">
        <v>2011</v>
      </c>
      <c r="G79" s="1" t="s">
        <v>192</v>
      </c>
      <c r="H79" s="1">
        <v>550000</v>
      </c>
      <c r="I79" s="1">
        <v>2</v>
      </c>
      <c r="J79" s="1">
        <f>J78-H79</f>
        <v>13960000</v>
      </c>
      <c r="M79" s="1">
        <v>101.998</v>
      </c>
    </row>
    <row r="80" spans="1:13" x14ac:dyDescent="0.3">
      <c r="A80" t="s">
        <v>181</v>
      </c>
      <c r="B80" s="1" t="s">
        <v>182</v>
      </c>
      <c r="C80" s="1">
        <v>2009</v>
      </c>
      <c r="D80" s="1" t="s">
        <v>424</v>
      </c>
      <c r="E80" s="1" t="s">
        <v>191</v>
      </c>
      <c r="F80" s="1">
        <v>2012</v>
      </c>
      <c r="G80" s="1" t="s">
        <v>192</v>
      </c>
      <c r="H80" s="1">
        <v>565000</v>
      </c>
      <c r="I80" s="1">
        <v>2</v>
      </c>
      <c r="J80" s="1">
        <f t="shared" ref="J80:J93" si="5">J79-H80</f>
        <v>13395000</v>
      </c>
      <c r="M80" s="1">
        <v>101.986</v>
      </c>
    </row>
    <row r="81" spans="1:13" x14ac:dyDescent="0.3">
      <c r="A81" t="s">
        <v>181</v>
      </c>
      <c r="B81" s="1" t="s">
        <v>182</v>
      </c>
      <c r="C81" s="1">
        <v>2009</v>
      </c>
      <c r="D81" s="1" t="s">
        <v>424</v>
      </c>
      <c r="E81" s="1" t="s">
        <v>191</v>
      </c>
      <c r="F81" s="1">
        <v>2013</v>
      </c>
      <c r="G81" s="1" t="s">
        <v>192</v>
      </c>
      <c r="H81" s="1">
        <v>575000</v>
      </c>
      <c r="I81" s="1">
        <v>2</v>
      </c>
      <c r="J81" s="1">
        <f t="shared" si="5"/>
        <v>12820000</v>
      </c>
      <c r="M81" s="1">
        <v>100.795</v>
      </c>
    </row>
    <row r="82" spans="1:13" x14ac:dyDescent="0.3">
      <c r="A82" t="s">
        <v>181</v>
      </c>
      <c r="B82" s="1" t="s">
        <v>182</v>
      </c>
      <c r="C82" s="1">
        <v>2009</v>
      </c>
      <c r="D82" s="1" t="s">
        <v>424</v>
      </c>
      <c r="E82" s="1" t="s">
        <v>191</v>
      </c>
      <c r="F82" s="1">
        <v>2014</v>
      </c>
      <c r="G82" s="1" t="s">
        <v>192</v>
      </c>
      <c r="H82" s="1">
        <v>870000</v>
      </c>
      <c r="I82" s="1">
        <v>2.5</v>
      </c>
      <c r="J82" s="1">
        <f t="shared" si="5"/>
        <v>11950000</v>
      </c>
      <c r="M82" s="1">
        <v>101.491</v>
      </c>
    </row>
    <row r="83" spans="1:13" x14ac:dyDescent="0.3">
      <c r="A83" t="s">
        <v>181</v>
      </c>
      <c r="B83" s="1" t="s">
        <v>182</v>
      </c>
      <c r="C83" s="1">
        <v>2009</v>
      </c>
      <c r="D83" s="1" t="s">
        <v>424</v>
      </c>
      <c r="E83" s="1" t="s">
        <v>191</v>
      </c>
      <c r="F83" s="1">
        <v>2015</v>
      </c>
      <c r="G83" s="1" t="s">
        <v>192</v>
      </c>
      <c r="H83" s="1">
        <v>895000</v>
      </c>
      <c r="I83" s="1">
        <v>2.5</v>
      </c>
      <c r="J83" s="1">
        <f t="shared" si="5"/>
        <v>11055000</v>
      </c>
      <c r="M83" s="1">
        <v>99.56</v>
      </c>
    </row>
    <row r="84" spans="1:13" x14ac:dyDescent="0.3">
      <c r="A84" t="s">
        <v>181</v>
      </c>
      <c r="B84" s="1" t="s">
        <v>182</v>
      </c>
      <c r="C84" s="1">
        <v>2009</v>
      </c>
      <c r="D84" s="1" t="s">
        <v>424</v>
      </c>
      <c r="E84" s="1" t="s">
        <v>191</v>
      </c>
      <c r="F84" s="1">
        <v>2016</v>
      </c>
      <c r="G84" s="1" t="s">
        <v>192</v>
      </c>
      <c r="H84" s="1">
        <v>925000</v>
      </c>
      <c r="I84" s="1">
        <v>2.8</v>
      </c>
      <c r="J84" s="1">
        <f t="shared" si="5"/>
        <v>10130000</v>
      </c>
      <c r="M84" s="1">
        <v>99.498000000000005</v>
      </c>
    </row>
    <row r="85" spans="1:13" x14ac:dyDescent="0.3">
      <c r="A85" t="s">
        <v>181</v>
      </c>
      <c r="B85" s="1" t="s">
        <v>182</v>
      </c>
      <c r="C85" s="1">
        <v>2009</v>
      </c>
      <c r="D85" s="1" t="s">
        <v>424</v>
      </c>
      <c r="E85" s="1" t="s">
        <v>191</v>
      </c>
      <c r="F85" s="1">
        <v>2017</v>
      </c>
      <c r="G85" s="1" t="s">
        <v>192</v>
      </c>
      <c r="H85" s="1">
        <v>1180000</v>
      </c>
      <c r="I85" s="1">
        <v>3.05</v>
      </c>
      <c r="J85" s="1">
        <f t="shared" si="5"/>
        <v>8950000</v>
      </c>
      <c r="M85" s="1">
        <v>99.3</v>
      </c>
    </row>
    <row r="86" spans="1:13" x14ac:dyDescent="0.3">
      <c r="A86" t="s">
        <v>181</v>
      </c>
      <c r="B86" s="1" t="s">
        <v>182</v>
      </c>
      <c r="C86" s="1">
        <v>2009</v>
      </c>
      <c r="D86" s="1" t="s">
        <v>424</v>
      </c>
      <c r="E86" s="1" t="s">
        <v>191</v>
      </c>
      <c r="F86" s="1">
        <v>2018</v>
      </c>
      <c r="G86" s="1" t="s">
        <v>192</v>
      </c>
      <c r="H86" s="1">
        <v>1210000</v>
      </c>
      <c r="I86" s="1">
        <v>3.25</v>
      </c>
      <c r="J86" s="1">
        <f t="shared" si="5"/>
        <v>7740000</v>
      </c>
      <c r="M86" s="1">
        <v>99.230999999999995</v>
      </c>
    </row>
    <row r="87" spans="1:13" x14ac:dyDescent="0.3">
      <c r="A87" t="s">
        <v>181</v>
      </c>
      <c r="B87" s="1" t="s">
        <v>182</v>
      </c>
      <c r="C87" s="1">
        <v>2009</v>
      </c>
      <c r="D87" s="1" t="s">
        <v>424</v>
      </c>
      <c r="E87" s="1" t="s">
        <v>191</v>
      </c>
      <c r="F87" s="1">
        <v>2019</v>
      </c>
      <c r="G87" s="1" t="s">
        <v>192</v>
      </c>
      <c r="H87" s="1">
        <v>1255000</v>
      </c>
      <c r="I87" s="1">
        <v>3.4</v>
      </c>
      <c r="J87" s="1">
        <f t="shared" si="5"/>
        <v>6485000</v>
      </c>
      <c r="M87" s="1">
        <v>99.164000000000001</v>
      </c>
    </row>
    <row r="88" spans="1:13" x14ac:dyDescent="0.3">
      <c r="A88" t="s">
        <v>181</v>
      </c>
      <c r="B88" s="1" t="s">
        <v>182</v>
      </c>
      <c r="C88" s="1">
        <v>2009</v>
      </c>
      <c r="D88" s="1" t="s">
        <v>424</v>
      </c>
      <c r="E88" s="1" t="s">
        <v>191</v>
      </c>
      <c r="F88" s="1">
        <v>2020</v>
      </c>
      <c r="G88" s="1" t="s">
        <v>192</v>
      </c>
      <c r="H88" s="1">
        <v>1295000</v>
      </c>
      <c r="I88" s="1">
        <v>3.6</v>
      </c>
      <c r="J88" s="1">
        <f t="shared" si="5"/>
        <v>5190000</v>
      </c>
      <c r="M88" s="1">
        <v>99.105000000000004</v>
      </c>
    </row>
    <row r="89" spans="1:13" x14ac:dyDescent="0.3">
      <c r="A89" t="s">
        <v>181</v>
      </c>
      <c r="B89" s="1" t="s">
        <v>182</v>
      </c>
      <c r="C89" s="1">
        <v>2009</v>
      </c>
      <c r="D89" s="1" t="s">
        <v>424</v>
      </c>
      <c r="E89" s="1" t="s">
        <v>191</v>
      </c>
      <c r="F89" s="1">
        <v>2021</v>
      </c>
      <c r="G89" s="1" t="s">
        <v>192</v>
      </c>
      <c r="H89" s="1">
        <v>1345000</v>
      </c>
      <c r="I89" s="1">
        <v>3.75</v>
      </c>
      <c r="J89" s="1">
        <f t="shared" si="5"/>
        <v>3845000</v>
      </c>
      <c r="M89" s="1">
        <v>99.426000000000002</v>
      </c>
    </row>
    <row r="90" spans="1:13" x14ac:dyDescent="0.3">
      <c r="A90" t="s">
        <v>181</v>
      </c>
      <c r="B90" s="1" t="s">
        <v>182</v>
      </c>
      <c r="C90" s="1">
        <v>2009</v>
      </c>
      <c r="D90" s="1" t="s">
        <v>424</v>
      </c>
      <c r="E90" s="1" t="s">
        <v>191</v>
      </c>
      <c r="F90" s="1">
        <v>2022</v>
      </c>
      <c r="G90" s="1" t="s">
        <v>192</v>
      </c>
      <c r="H90" s="1">
        <v>1355000</v>
      </c>
      <c r="I90" s="1">
        <v>3.8</v>
      </c>
      <c r="J90" s="1">
        <f t="shared" si="5"/>
        <v>2490000</v>
      </c>
      <c r="M90" s="1">
        <v>99.19</v>
      </c>
    </row>
    <row r="91" spans="1:13" x14ac:dyDescent="0.3">
      <c r="A91" t="s">
        <v>181</v>
      </c>
      <c r="B91" s="1" t="s">
        <v>182</v>
      </c>
      <c r="C91" s="1">
        <v>2009</v>
      </c>
      <c r="D91" s="1" t="s">
        <v>424</v>
      </c>
      <c r="E91" s="1" t="s">
        <v>191</v>
      </c>
      <c r="F91" s="1">
        <v>2023</v>
      </c>
      <c r="G91" s="1" t="s">
        <v>192</v>
      </c>
      <c r="H91" s="1">
        <v>1410000</v>
      </c>
      <c r="I91" s="1">
        <v>3.9</v>
      </c>
      <c r="J91" s="1">
        <f t="shared" si="5"/>
        <v>1080000</v>
      </c>
      <c r="M91" s="1">
        <v>99.465000000000003</v>
      </c>
    </row>
    <row r="92" spans="1:13" x14ac:dyDescent="0.3">
      <c r="A92" t="s">
        <v>181</v>
      </c>
      <c r="B92" s="1" t="s">
        <v>182</v>
      </c>
      <c r="C92" s="1">
        <v>2009</v>
      </c>
      <c r="D92" s="1" t="s">
        <v>424</v>
      </c>
      <c r="E92" s="1" t="s">
        <v>191</v>
      </c>
      <c r="F92" s="1">
        <v>2024</v>
      </c>
      <c r="G92" s="1" t="s">
        <v>192</v>
      </c>
      <c r="H92" s="1">
        <v>530000</v>
      </c>
      <c r="I92" s="1">
        <v>4</v>
      </c>
      <c r="J92" s="1">
        <f t="shared" si="5"/>
        <v>550000</v>
      </c>
      <c r="M92" s="1">
        <v>99.774000000000001</v>
      </c>
    </row>
    <row r="93" spans="1:13" x14ac:dyDescent="0.3">
      <c r="A93" t="s">
        <v>181</v>
      </c>
      <c r="B93" s="1" t="s">
        <v>182</v>
      </c>
      <c r="C93" s="1">
        <v>2009</v>
      </c>
      <c r="D93" s="1" t="s">
        <v>424</v>
      </c>
      <c r="E93" s="1" t="s">
        <v>191</v>
      </c>
      <c r="F93" s="1">
        <v>2025</v>
      </c>
      <c r="G93" s="1" t="s">
        <v>192</v>
      </c>
      <c r="H93" s="1">
        <v>550000</v>
      </c>
      <c r="I93" s="1">
        <v>4.05</v>
      </c>
      <c r="J93" s="1">
        <f t="shared" si="5"/>
        <v>0</v>
      </c>
      <c r="M93" s="1">
        <v>99.531999999999996</v>
      </c>
    </row>
    <row r="94" spans="1:13" x14ac:dyDescent="0.3">
      <c r="A94" t="s">
        <v>181</v>
      </c>
      <c r="B94" s="1" t="s">
        <v>182</v>
      </c>
      <c r="C94" s="1">
        <v>2009</v>
      </c>
      <c r="E94" s="1" t="s">
        <v>191</v>
      </c>
      <c r="F94" s="1">
        <v>2009</v>
      </c>
      <c r="G94" s="1" t="s">
        <v>192</v>
      </c>
      <c r="H94" s="1">
        <v>5000</v>
      </c>
      <c r="I94" s="1">
        <v>2.75</v>
      </c>
      <c r="J94" s="1">
        <f>9500000-H94</f>
        <v>9495000</v>
      </c>
      <c r="K94" s="1">
        <v>293494</v>
      </c>
      <c r="M94" s="1">
        <v>101.005</v>
      </c>
    </row>
    <row r="95" spans="1:13" x14ac:dyDescent="0.3">
      <c r="A95" t="s">
        <v>181</v>
      </c>
      <c r="B95" s="1" t="s">
        <v>182</v>
      </c>
      <c r="C95" s="1">
        <v>2009</v>
      </c>
      <c r="E95" s="1" t="s">
        <v>191</v>
      </c>
      <c r="F95" s="1">
        <v>2010</v>
      </c>
      <c r="G95" s="1" t="s">
        <v>192</v>
      </c>
      <c r="H95" s="1">
        <v>335000</v>
      </c>
      <c r="I95" s="1">
        <v>2.75</v>
      </c>
      <c r="J95" s="1">
        <f>J94-H95</f>
        <v>9160000</v>
      </c>
      <c r="K95" s="1">
        <v>391188</v>
      </c>
      <c r="M95" s="1">
        <v>101.776</v>
      </c>
    </row>
    <row r="96" spans="1:13" x14ac:dyDescent="0.3">
      <c r="A96" t="s">
        <v>181</v>
      </c>
      <c r="B96" s="1" t="s">
        <v>182</v>
      </c>
      <c r="C96" s="1">
        <v>2009</v>
      </c>
      <c r="E96" s="1" t="s">
        <v>191</v>
      </c>
      <c r="F96" s="1">
        <v>2011</v>
      </c>
      <c r="G96" s="1" t="s">
        <v>192</v>
      </c>
      <c r="H96" s="1">
        <v>345000</v>
      </c>
      <c r="I96" s="1">
        <v>2.75</v>
      </c>
      <c r="J96" s="1">
        <f t="shared" ref="J96:J113" si="6">J95-H96</f>
        <v>8815000</v>
      </c>
      <c r="K96" s="1">
        <v>381975</v>
      </c>
      <c r="M96" s="1">
        <v>101.711</v>
      </c>
    </row>
    <row r="97" spans="1:13" x14ac:dyDescent="0.3">
      <c r="A97" t="s">
        <v>181</v>
      </c>
      <c r="B97" s="1" t="s">
        <v>182</v>
      </c>
      <c r="C97" s="1">
        <v>2009</v>
      </c>
      <c r="E97" s="1" t="s">
        <v>191</v>
      </c>
      <c r="F97" s="1">
        <v>2012</v>
      </c>
      <c r="G97" s="1" t="s">
        <v>192</v>
      </c>
      <c r="H97" s="1">
        <v>355000</v>
      </c>
      <c r="I97" s="1">
        <v>2.75</v>
      </c>
      <c r="J97" s="1">
        <f t="shared" si="6"/>
        <v>8460000</v>
      </c>
      <c r="K97" s="1">
        <v>372488</v>
      </c>
      <c r="M97" s="1">
        <v>101.95399999999999</v>
      </c>
    </row>
    <row r="98" spans="1:13" x14ac:dyDescent="0.3">
      <c r="A98" t="s">
        <v>181</v>
      </c>
      <c r="B98" s="1" t="s">
        <v>182</v>
      </c>
      <c r="C98" s="1">
        <v>2009</v>
      </c>
      <c r="E98" s="1" t="s">
        <v>191</v>
      </c>
      <c r="F98" s="1">
        <v>2013</v>
      </c>
      <c r="G98" s="1" t="s">
        <v>192</v>
      </c>
      <c r="H98" s="1">
        <v>365000</v>
      </c>
      <c r="I98" s="1">
        <v>2.75</v>
      </c>
      <c r="J98" s="1">
        <f t="shared" si="6"/>
        <v>8095000</v>
      </c>
      <c r="K98" s="1">
        <v>362725</v>
      </c>
      <c r="M98" s="1">
        <v>101.55200000000001</v>
      </c>
    </row>
    <row r="99" spans="1:13" x14ac:dyDescent="0.3">
      <c r="A99" t="s">
        <v>181</v>
      </c>
      <c r="B99" s="1" t="s">
        <v>182</v>
      </c>
      <c r="C99" s="1">
        <v>2009</v>
      </c>
      <c r="E99" s="1" t="s">
        <v>191</v>
      </c>
      <c r="F99" s="1">
        <v>2014</v>
      </c>
      <c r="G99" s="1" t="s">
        <v>192</v>
      </c>
      <c r="H99" s="1">
        <v>375000</v>
      </c>
      <c r="I99" s="1">
        <v>3</v>
      </c>
      <c r="J99" s="1">
        <f t="shared" si="6"/>
        <v>7720000</v>
      </c>
      <c r="K99" s="1">
        <v>352688</v>
      </c>
      <c r="M99" s="1">
        <v>101.206</v>
      </c>
    </row>
    <row r="100" spans="1:13" x14ac:dyDescent="0.3">
      <c r="A100" t="s">
        <v>181</v>
      </c>
      <c r="B100" s="1" t="s">
        <v>182</v>
      </c>
      <c r="C100" s="1">
        <v>2009</v>
      </c>
      <c r="E100" s="1" t="s">
        <v>191</v>
      </c>
      <c r="F100" s="1">
        <v>2015</v>
      </c>
      <c r="G100" s="1" t="s">
        <v>192</v>
      </c>
      <c r="H100" s="1">
        <v>385000</v>
      </c>
      <c r="I100" s="1">
        <v>3.25</v>
      </c>
      <c r="J100" s="1">
        <f t="shared" si="6"/>
        <v>7335000</v>
      </c>
      <c r="K100" s="1">
        <v>341438</v>
      </c>
      <c r="M100" s="1">
        <v>101.682</v>
      </c>
    </row>
    <row r="101" spans="1:13" x14ac:dyDescent="0.3">
      <c r="A101" t="s">
        <v>181</v>
      </c>
      <c r="B101" s="1" t="s">
        <v>182</v>
      </c>
      <c r="C101" s="1">
        <v>2009</v>
      </c>
      <c r="E101" s="1" t="s">
        <v>191</v>
      </c>
      <c r="F101" s="1">
        <v>2016</v>
      </c>
      <c r="G101" s="1" t="s">
        <v>192</v>
      </c>
      <c r="H101" s="1">
        <v>400000</v>
      </c>
      <c r="I101" s="1">
        <v>3.5</v>
      </c>
      <c r="J101" s="1">
        <f t="shared" si="6"/>
        <v>6935000</v>
      </c>
      <c r="K101" s="1">
        <v>328925</v>
      </c>
      <c r="M101" s="1">
        <v>101.91200000000001</v>
      </c>
    </row>
    <row r="102" spans="1:13" x14ac:dyDescent="0.3">
      <c r="A102" t="s">
        <v>181</v>
      </c>
      <c r="B102" s="1" t="s">
        <v>182</v>
      </c>
      <c r="C102" s="1">
        <v>2009</v>
      </c>
      <c r="E102" s="1" t="s">
        <v>191</v>
      </c>
      <c r="F102" s="1">
        <v>2017</v>
      </c>
      <c r="G102" s="1" t="s">
        <v>192</v>
      </c>
      <c r="H102" s="1">
        <v>410000</v>
      </c>
      <c r="I102" s="1">
        <v>3.5</v>
      </c>
      <c r="J102" s="1">
        <f t="shared" si="6"/>
        <v>6525000</v>
      </c>
      <c r="K102" s="1">
        <v>314925</v>
      </c>
      <c r="M102" s="1">
        <v>100.949</v>
      </c>
    </row>
    <row r="103" spans="1:13" x14ac:dyDescent="0.3">
      <c r="A103" t="s">
        <v>181</v>
      </c>
      <c r="B103" s="1" t="s">
        <v>182</v>
      </c>
      <c r="C103" s="1">
        <v>2009</v>
      </c>
      <c r="E103" s="1" t="s">
        <v>191</v>
      </c>
      <c r="F103" s="1">
        <v>2018</v>
      </c>
      <c r="G103" s="1" t="s">
        <v>192</v>
      </c>
      <c r="H103" s="1">
        <v>425000</v>
      </c>
      <c r="I103" s="1">
        <v>3.75</v>
      </c>
      <c r="J103" s="1">
        <f t="shared" si="6"/>
        <v>6100000</v>
      </c>
      <c r="K103" s="1">
        <v>300575</v>
      </c>
      <c r="M103" s="1">
        <v>101.18</v>
      </c>
    </row>
    <row r="104" spans="1:13" x14ac:dyDescent="0.3">
      <c r="A104" t="s">
        <v>181</v>
      </c>
      <c r="B104" s="1" t="s">
        <v>182</v>
      </c>
      <c r="C104" s="1">
        <v>2009</v>
      </c>
      <c r="E104" s="1" t="s">
        <v>191</v>
      </c>
      <c r="F104" s="1">
        <v>2019</v>
      </c>
      <c r="G104" s="1" t="s">
        <v>192</v>
      </c>
      <c r="H104" s="1">
        <v>445000</v>
      </c>
      <c r="I104" s="1">
        <v>4</v>
      </c>
      <c r="J104" s="1">
        <f t="shared" si="6"/>
        <v>5655000</v>
      </c>
      <c r="K104" s="1">
        <v>284638</v>
      </c>
      <c r="M104" s="1">
        <v>101.17100000000001</v>
      </c>
    </row>
    <row r="105" spans="1:13" x14ac:dyDescent="0.3">
      <c r="A105" t="s">
        <v>181</v>
      </c>
      <c r="B105" s="1" t="s">
        <v>182</v>
      </c>
      <c r="C105" s="1">
        <v>2009</v>
      </c>
      <c r="E105" s="1" t="s">
        <v>191</v>
      </c>
      <c r="F105" s="1">
        <v>2020</v>
      </c>
      <c r="G105" s="1" t="s">
        <v>192</v>
      </c>
      <c r="H105" s="1">
        <v>460000</v>
      </c>
      <c r="I105" s="1">
        <v>4</v>
      </c>
      <c r="J105" s="1">
        <f t="shared" si="6"/>
        <v>5195000</v>
      </c>
      <c r="K105" s="1">
        <v>266838</v>
      </c>
      <c r="M105" s="1">
        <v>100.229</v>
      </c>
    </row>
    <row r="106" spans="1:13" x14ac:dyDescent="0.3">
      <c r="A106" t="s">
        <v>181</v>
      </c>
      <c r="B106" s="1" t="s">
        <v>182</v>
      </c>
      <c r="C106" s="1">
        <v>2009</v>
      </c>
      <c r="E106" s="1" t="s">
        <v>191</v>
      </c>
      <c r="F106" s="1">
        <v>2021</v>
      </c>
      <c r="G106" s="1" t="s">
        <v>192</v>
      </c>
      <c r="H106" s="1">
        <v>480000</v>
      </c>
      <c r="I106" s="1">
        <v>4.25</v>
      </c>
      <c r="J106" s="1">
        <f t="shared" si="6"/>
        <v>4715000</v>
      </c>
      <c r="K106" s="1">
        <v>248438</v>
      </c>
      <c r="M106" s="1">
        <v>100.693</v>
      </c>
    </row>
    <row r="107" spans="1:13" x14ac:dyDescent="0.3">
      <c r="A107" t="s">
        <v>181</v>
      </c>
      <c r="B107" s="1" t="s">
        <v>182</v>
      </c>
      <c r="C107" s="1">
        <v>2009</v>
      </c>
      <c r="E107" s="1" t="s">
        <v>191</v>
      </c>
      <c r="F107" s="1">
        <v>2022</v>
      </c>
      <c r="G107" s="1" t="s">
        <v>192</v>
      </c>
      <c r="H107" s="1">
        <v>500000</v>
      </c>
      <c r="I107" s="1">
        <v>4.25</v>
      </c>
      <c r="J107" s="1">
        <f t="shared" si="6"/>
        <v>4215000</v>
      </c>
      <c r="K107" s="1">
        <v>228038</v>
      </c>
      <c r="M107" s="1">
        <v>100</v>
      </c>
    </row>
    <row r="108" spans="1:13" x14ac:dyDescent="0.3">
      <c r="A108" t="s">
        <v>181</v>
      </c>
      <c r="B108" s="1" t="s">
        <v>182</v>
      </c>
      <c r="C108" s="1">
        <v>2009</v>
      </c>
      <c r="E108" s="1" t="s">
        <v>191</v>
      </c>
      <c r="F108" s="1">
        <v>2023</v>
      </c>
      <c r="G108" s="1" t="s">
        <v>192</v>
      </c>
      <c r="H108" s="1">
        <v>520000</v>
      </c>
      <c r="I108" s="1">
        <v>4.5</v>
      </c>
      <c r="J108" s="1">
        <f t="shared" si="6"/>
        <v>3695000</v>
      </c>
      <c r="K108" s="1">
        <v>206788</v>
      </c>
      <c r="M108" s="1">
        <v>100.688</v>
      </c>
    </row>
    <row r="109" spans="1:13" x14ac:dyDescent="0.3">
      <c r="A109" t="s">
        <v>181</v>
      </c>
      <c r="B109" s="1" t="s">
        <v>182</v>
      </c>
      <c r="C109" s="1">
        <v>2009</v>
      </c>
      <c r="E109" s="1" t="s">
        <v>191</v>
      </c>
      <c r="F109" s="1">
        <v>2024</v>
      </c>
      <c r="G109" s="1" t="s">
        <v>192</v>
      </c>
      <c r="H109" s="1">
        <v>545000</v>
      </c>
      <c r="I109" s="1">
        <v>4.75</v>
      </c>
      <c r="J109" s="1">
        <f t="shared" si="6"/>
        <v>3150000</v>
      </c>
      <c r="K109" s="1">
        <v>183388</v>
      </c>
      <c r="M109" s="1">
        <v>101.146</v>
      </c>
    </row>
    <row r="110" spans="1:13" x14ac:dyDescent="0.3">
      <c r="A110" t="s">
        <v>181</v>
      </c>
      <c r="B110" s="1" t="s">
        <v>182</v>
      </c>
      <c r="C110" s="1">
        <v>2009</v>
      </c>
      <c r="E110" s="1" t="s">
        <v>191</v>
      </c>
      <c r="F110" s="1">
        <v>2025</v>
      </c>
      <c r="G110" s="1" t="s">
        <v>192</v>
      </c>
      <c r="H110" s="1">
        <v>570000</v>
      </c>
      <c r="I110" s="1">
        <v>5</v>
      </c>
      <c r="J110" s="1">
        <f t="shared" si="6"/>
        <v>2580000</v>
      </c>
      <c r="K110" s="1">
        <v>157500</v>
      </c>
      <c r="M110" s="1">
        <v>202.83199999999999</v>
      </c>
    </row>
    <row r="111" spans="1:13" x14ac:dyDescent="0.3">
      <c r="A111" t="s">
        <v>181</v>
      </c>
      <c r="B111" s="1" t="s">
        <v>182</v>
      </c>
      <c r="C111" s="1">
        <v>2009</v>
      </c>
      <c r="E111" s="1" t="s">
        <v>191</v>
      </c>
      <c r="F111" s="1">
        <v>2026</v>
      </c>
      <c r="G111" s="1" t="s">
        <v>192</v>
      </c>
      <c r="H111" s="1">
        <v>600000</v>
      </c>
      <c r="I111" s="1">
        <v>5</v>
      </c>
      <c r="J111" s="1">
        <f t="shared" si="6"/>
        <v>1980000</v>
      </c>
      <c r="K111" s="1">
        <v>129000</v>
      </c>
      <c r="M111" s="1">
        <v>101.36799999999999</v>
      </c>
    </row>
    <row r="112" spans="1:13" x14ac:dyDescent="0.3">
      <c r="A112" t="s">
        <v>181</v>
      </c>
      <c r="B112" s="1" t="s">
        <v>182</v>
      </c>
      <c r="C112" s="1">
        <v>2009</v>
      </c>
      <c r="E112" s="1" t="s">
        <v>191</v>
      </c>
      <c r="F112" s="1">
        <v>2027</v>
      </c>
      <c r="G112" s="1" t="s">
        <v>192</v>
      </c>
      <c r="H112" s="1">
        <v>630000</v>
      </c>
      <c r="I112" s="1">
        <v>5</v>
      </c>
      <c r="J112" s="1">
        <f t="shared" si="6"/>
        <v>1350000</v>
      </c>
      <c r="K112" s="1">
        <v>99000</v>
      </c>
      <c r="M112" s="1">
        <v>100.907</v>
      </c>
    </row>
    <row r="113" spans="1:13" x14ac:dyDescent="0.3">
      <c r="A113" t="s">
        <v>181</v>
      </c>
      <c r="B113" s="1" t="s">
        <v>182</v>
      </c>
      <c r="C113" s="1">
        <v>2009</v>
      </c>
      <c r="E113" s="1" t="s">
        <v>191</v>
      </c>
      <c r="F113" s="1">
        <v>2028</v>
      </c>
      <c r="G113" s="1" t="s">
        <v>192</v>
      </c>
      <c r="H113" s="1">
        <v>660000</v>
      </c>
      <c r="I113" s="1">
        <v>5</v>
      </c>
      <c r="J113" s="1">
        <f t="shared" si="6"/>
        <v>690000</v>
      </c>
      <c r="K113" s="1">
        <v>67500</v>
      </c>
      <c r="M113" s="1">
        <v>100.44799999999999</v>
      </c>
    </row>
    <row r="114" spans="1:13" x14ac:dyDescent="0.3">
      <c r="A114" t="s">
        <v>181</v>
      </c>
      <c r="B114" s="1" t="s">
        <v>182</v>
      </c>
      <c r="C114" s="1">
        <v>2009</v>
      </c>
      <c r="E114" s="1" t="s">
        <v>191</v>
      </c>
      <c r="F114" s="1">
        <v>2029</v>
      </c>
      <c r="G114" s="1" t="s">
        <v>192</v>
      </c>
      <c r="H114" s="1">
        <v>690000</v>
      </c>
      <c r="I114" s="1">
        <v>5</v>
      </c>
      <c r="J114" s="1">
        <f>J113-H114</f>
        <v>0</v>
      </c>
      <c r="K114" s="1">
        <v>34500</v>
      </c>
      <c r="M114" s="1">
        <v>100</v>
      </c>
    </row>
    <row r="115" spans="1:13" x14ac:dyDescent="0.3">
      <c r="A115" t="s">
        <v>181</v>
      </c>
      <c r="B115" s="1" t="s">
        <v>182</v>
      </c>
      <c r="C115" s="1">
        <v>2008</v>
      </c>
      <c r="E115" s="1" t="s">
        <v>191</v>
      </c>
      <c r="F115" s="1">
        <v>2008</v>
      </c>
      <c r="G115" s="1" t="s">
        <v>192</v>
      </c>
      <c r="H115" s="1">
        <v>1135000</v>
      </c>
      <c r="I115" s="1">
        <v>3</v>
      </c>
      <c r="J115" s="1">
        <f>8040000-H115</f>
        <v>6905000</v>
      </c>
      <c r="K115" s="1">
        <v>177711</v>
      </c>
      <c r="M115" s="1">
        <v>100.996</v>
      </c>
    </row>
    <row r="116" spans="1:13" x14ac:dyDescent="0.3">
      <c r="A116" t="s">
        <v>181</v>
      </c>
      <c r="B116" s="1" t="s">
        <v>182</v>
      </c>
      <c r="C116" s="1">
        <v>2008</v>
      </c>
      <c r="E116" s="1" t="s">
        <v>191</v>
      </c>
      <c r="F116" s="1">
        <v>2009</v>
      </c>
      <c r="G116" s="1" t="s">
        <v>192</v>
      </c>
      <c r="H116" s="1">
        <v>1175000</v>
      </c>
      <c r="I116" s="1">
        <v>3</v>
      </c>
      <c r="J116" s="1">
        <f>J115-H116</f>
        <v>5730000</v>
      </c>
      <c r="K116" s="1">
        <v>202898</v>
      </c>
      <c r="M116" s="1">
        <v>101.935</v>
      </c>
    </row>
    <row r="117" spans="1:13" x14ac:dyDescent="0.3">
      <c r="A117" t="s">
        <v>181</v>
      </c>
      <c r="B117" s="1" t="s">
        <v>182</v>
      </c>
      <c r="C117" s="1">
        <v>2008</v>
      </c>
      <c r="E117" s="1" t="s">
        <v>191</v>
      </c>
      <c r="F117" s="1">
        <v>2010</v>
      </c>
      <c r="G117" s="1" t="s">
        <v>192</v>
      </c>
      <c r="H117" s="1">
        <v>1210000</v>
      </c>
      <c r="I117" s="1">
        <v>3</v>
      </c>
      <c r="J117" s="1">
        <f t="shared" ref="J117:J123" si="7">J116-H117</f>
        <v>4520000</v>
      </c>
      <c r="K117" s="1">
        <v>167648</v>
      </c>
      <c r="M117" s="1">
        <v>101.806</v>
      </c>
    </row>
    <row r="118" spans="1:13" x14ac:dyDescent="0.3">
      <c r="A118" t="s">
        <v>181</v>
      </c>
      <c r="B118" s="1" t="s">
        <v>182</v>
      </c>
      <c r="C118" s="1">
        <v>2008</v>
      </c>
      <c r="E118" s="1" t="s">
        <v>191</v>
      </c>
      <c r="F118" s="1">
        <v>2011</v>
      </c>
      <c r="G118" s="1" t="s">
        <v>192</v>
      </c>
      <c r="H118" s="1">
        <v>705000</v>
      </c>
      <c r="I118" s="1">
        <v>2.4500000000000002</v>
      </c>
      <c r="J118" s="1">
        <f t="shared" si="7"/>
        <v>3815000</v>
      </c>
      <c r="K118" s="1">
        <v>131348</v>
      </c>
      <c r="M118" s="1">
        <v>99.927000000000007</v>
      </c>
    </row>
    <row r="119" spans="1:13" x14ac:dyDescent="0.3">
      <c r="A119" t="s">
        <v>181</v>
      </c>
      <c r="B119" s="1" t="s">
        <v>182</v>
      </c>
      <c r="C119" s="1">
        <v>2008</v>
      </c>
      <c r="E119" s="1" t="s">
        <v>191</v>
      </c>
      <c r="F119" s="1">
        <v>2012</v>
      </c>
      <c r="G119" s="1" t="s">
        <v>192</v>
      </c>
      <c r="H119" s="1">
        <v>715000</v>
      </c>
      <c r="I119" s="1">
        <v>2.65</v>
      </c>
      <c r="J119" s="1">
        <f t="shared" si="7"/>
        <v>3100000</v>
      </c>
      <c r="K119" s="1">
        <v>114075</v>
      </c>
      <c r="M119" s="1">
        <v>99.909000000000006</v>
      </c>
    </row>
    <row r="120" spans="1:13" x14ac:dyDescent="0.3">
      <c r="A120" t="s">
        <v>181</v>
      </c>
      <c r="B120" s="1" t="s">
        <v>182</v>
      </c>
      <c r="C120" s="1">
        <v>2008</v>
      </c>
      <c r="E120" s="1" t="s">
        <v>191</v>
      </c>
      <c r="F120" s="1">
        <v>2013</v>
      </c>
      <c r="G120" s="1" t="s">
        <v>192</v>
      </c>
      <c r="H120" s="1">
        <v>740000</v>
      </c>
      <c r="I120" s="1">
        <v>2.8</v>
      </c>
      <c r="J120" s="1">
        <f t="shared" si="7"/>
        <v>2360000</v>
      </c>
      <c r="K120" s="1">
        <v>95128</v>
      </c>
      <c r="M120" s="1">
        <v>99.891999999999996</v>
      </c>
    </row>
    <row r="121" spans="1:13" x14ac:dyDescent="0.3">
      <c r="A121" t="s">
        <v>181</v>
      </c>
      <c r="B121" s="1" t="s">
        <v>182</v>
      </c>
      <c r="C121" s="1">
        <v>2008</v>
      </c>
      <c r="E121" s="1" t="s">
        <v>191</v>
      </c>
      <c r="F121" s="1">
        <v>2014</v>
      </c>
      <c r="G121" s="1" t="s">
        <v>192</v>
      </c>
      <c r="H121" s="1">
        <v>765000</v>
      </c>
      <c r="I121" s="1">
        <v>3</v>
      </c>
      <c r="J121" s="1">
        <f t="shared" si="7"/>
        <v>1595000</v>
      </c>
      <c r="K121" s="1">
        <v>74408</v>
      </c>
      <c r="M121" s="1">
        <v>99.816000000000003</v>
      </c>
    </row>
    <row r="122" spans="1:13" x14ac:dyDescent="0.3">
      <c r="A122" t="s">
        <v>181</v>
      </c>
      <c r="B122" s="1" t="s">
        <v>182</v>
      </c>
      <c r="C122" s="1">
        <v>2008</v>
      </c>
      <c r="E122" s="1" t="s">
        <v>191</v>
      </c>
      <c r="F122" s="1">
        <v>2015</v>
      </c>
      <c r="G122" s="1" t="s">
        <v>192</v>
      </c>
      <c r="H122" s="1">
        <v>785000</v>
      </c>
      <c r="I122" s="1">
        <v>3.15</v>
      </c>
      <c r="J122" s="1">
        <f t="shared" si="7"/>
        <v>810000</v>
      </c>
      <c r="K122" s="1">
        <v>51458</v>
      </c>
      <c r="M122" s="1">
        <v>99.793000000000006</v>
      </c>
    </row>
    <row r="123" spans="1:13" x14ac:dyDescent="0.3">
      <c r="A123" t="s">
        <v>181</v>
      </c>
      <c r="B123" s="1" t="s">
        <v>182</v>
      </c>
      <c r="C123" s="1">
        <v>2008</v>
      </c>
      <c r="E123" s="1" t="s">
        <v>191</v>
      </c>
      <c r="F123" s="1">
        <v>2016</v>
      </c>
      <c r="G123" s="1" t="s">
        <v>192</v>
      </c>
      <c r="H123" s="1">
        <v>810000</v>
      </c>
      <c r="I123" s="1">
        <v>3.3</v>
      </c>
      <c r="J123" s="1">
        <f t="shared" si="7"/>
        <v>0</v>
      </c>
      <c r="K123" s="1">
        <v>26730</v>
      </c>
      <c r="M123" s="1">
        <v>99.846000000000004</v>
      </c>
    </row>
    <row r="124" spans="1:13" x14ac:dyDescent="0.3">
      <c r="A124" t="s">
        <v>181</v>
      </c>
      <c r="B124" s="1" t="s">
        <v>182</v>
      </c>
      <c r="C124" s="1">
        <v>2007</v>
      </c>
      <c r="E124" s="1" t="s">
        <v>191</v>
      </c>
      <c r="F124" s="1">
        <v>2007</v>
      </c>
      <c r="G124" s="1" t="s">
        <v>192</v>
      </c>
      <c r="H124" s="1">
        <v>235000</v>
      </c>
      <c r="I124" s="1">
        <v>3.875</v>
      </c>
      <c r="J124" s="1">
        <f>9240000-H124</f>
        <v>9005000</v>
      </c>
      <c r="K124" s="1">
        <v>264361</v>
      </c>
      <c r="M124" s="1">
        <v>100.15600000000001</v>
      </c>
    </row>
    <row r="125" spans="1:13" x14ac:dyDescent="0.3">
      <c r="A125" t="s">
        <v>181</v>
      </c>
      <c r="B125" s="1" t="s">
        <v>182</v>
      </c>
      <c r="C125" s="1">
        <v>2007</v>
      </c>
      <c r="E125" s="1" t="s">
        <v>191</v>
      </c>
      <c r="F125" s="1">
        <v>2008</v>
      </c>
      <c r="G125" s="1" t="s">
        <v>192</v>
      </c>
      <c r="H125" s="1">
        <v>415000</v>
      </c>
      <c r="I125" s="1">
        <v>3.875</v>
      </c>
      <c r="J125" s="1">
        <f>J124-H125</f>
        <v>8590000</v>
      </c>
      <c r="K125" s="1">
        <v>352756</v>
      </c>
      <c r="M125" s="1">
        <v>100.369</v>
      </c>
    </row>
    <row r="126" spans="1:13" x14ac:dyDescent="0.3">
      <c r="A126" t="s">
        <v>181</v>
      </c>
      <c r="B126" s="1" t="s">
        <v>182</v>
      </c>
      <c r="C126" s="1">
        <v>2007</v>
      </c>
      <c r="E126" s="1" t="s">
        <v>191</v>
      </c>
      <c r="F126" s="1">
        <v>2009</v>
      </c>
      <c r="G126" s="1" t="s">
        <v>192</v>
      </c>
      <c r="H126" s="1">
        <v>430000</v>
      </c>
      <c r="I126" s="1">
        <v>3.875</v>
      </c>
      <c r="J126" s="1">
        <f t="shared" ref="J126:J140" si="8">J125-H126</f>
        <v>8160000</v>
      </c>
      <c r="K126" s="1">
        <v>336675</v>
      </c>
      <c r="M126" s="1">
        <v>100.523</v>
      </c>
    </row>
    <row r="127" spans="1:13" x14ac:dyDescent="0.3">
      <c r="A127" t="s">
        <v>181</v>
      </c>
      <c r="B127" s="1" t="s">
        <v>182</v>
      </c>
      <c r="C127" s="1">
        <v>2007</v>
      </c>
      <c r="E127" s="1" t="s">
        <v>191</v>
      </c>
      <c r="F127" s="1">
        <v>2010</v>
      </c>
      <c r="G127" s="1" t="s">
        <v>192</v>
      </c>
      <c r="H127" s="1">
        <v>445000</v>
      </c>
      <c r="I127" s="1">
        <v>3.875</v>
      </c>
      <c r="J127" s="1">
        <f t="shared" si="8"/>
        <v>7715000</v>
      </c>
      <c r="K127" s="1">
        <v>320013</v>
      </c>
      <c r="M127" s="1">
        <v>100.669</v>
      </c>
    </row>
    <row r="128" spans="1:13" x14ac:dyDescent="0.3">
      <c r="A128" t="s">
        <v>181</v>
      </c>
      <c r="B128" s="1" t="s">
        <v>182</v>
      </c>
      <c r="C128" s="1">
        <v>2007</v>
      </c>
      <c r="E128" s="1" t="s">
        <v>191</v>
      </c>
      <c r="F128" s="1">
        <v>2011</v>
      </c>
      <c r="G128" s="1" t="s">
        <v>192</v>
      </c>
      <c r="H128" s="1">
        <v>460000</v>
      </c>
      <c r="I128" s="1">
        <v>3.875</v>
      </c>
      <c r="J128" s="1">
        <f t="shared" si="8"/>
        <v>7255000</v>
      </c>
      <c r="K128" s="1">
        <v>302769</v>
      </c>
      <c r="M128" s="1">
        <v>100.83499999999999</v>
      </c>
    </row>
    <row r="129" spans="1:13" x14ac:dyDescent="0.3">
      <c r="A129" t="s">
        <v>181</v>
      </c>
      <c r="B129" s="1" t="s">
        <v>182</v>
      </c>
      <c r="C129" s="1">
        <v>2007</v>
      </c>
      <c r="E129" s="1" t="s">
        <v>191</v>
      </c>
      <c r="F129" s="1">
        <v>2012</v>
      </c>
      <c r="G129" s="1" t="s">
        <v>192</v>
      </c>
      <c r="H129" s="1">
        <v>480000</v>
      </c>
      <c r="I129" s="1">
        <v>3.875</v>
      </c>
      <c r="J129" s="1">
        <f t="shared" si="8"/>
        <v>6775000</v>
      </c>
      <c r="K129" s="1">
        <v>284944</v>
      </c>
      <c r="M129" s="1">
        <v>100.726</v>
      </c>
    </row>
    <row r="130" spans="1:13" x14ac:dyDescent="0.3">
      <c r="A130" t="s">
        <v>181</v>
      </c>
      <c r="B130" s="1" t="s">
        <v>182</v>
      </c>
      <c r="C130" s="1">
        <v>2007</v>
      </c>
      <c r="E130" s="1" t="s">
        <v>191</v>
      </c>
      <c r="F130" s="1">
        <v>2013</v>
      </c>
      <c r="G130" s="1" t="s">
        <v>192</v>
      </c>
      <c r="H130" s="1">
        <v>500000</v>
      </c>
      <c r="I130" s="1">
        <v>3.875</v>
      </c>
      <c r="J130" s="1">
        <f t="shared" si="8"/>
        <v>6275000</v>
      </c>
      <c r="K130" s="1">
        <v>266344</v>
      </c>
      <c r="M130" s="1">
        <v>100.631</v>
      </c>
    </row>
    <row r="131" spans="1:13" x14ac:dyDescent="0.3">
      <c r="A131" t="s">
        <v>181</v>
      </c>
      <c r="B131" s="1" t="s">
        <v>182</v>
      </c>
      <c r="C131" s="1">
        <v>2007</v>
      </c>
      <c r="E131" s="1" t="s">
        <v>191</v>
      </c>
      <c r="F131" s="1">
        <v>2014</v>
      </c>
      <c r="G131" s="1" t="s">
        <v>192</v>
      </c>
      <c r="H131" s="1">
        <v>520000</v>
      </c>
      <c r="I131" s="1">
        <v>3.875</v>
      </c>
      <c r="J131" s="1">
        <f t="shared" si="8"/>
        <v>5755000</v>
      </c>
      <c r="K131" s="1">
        <v>246968</v>
      </c>
      <c r="M131" s="1">
        <v>100.44199999999999</v>
      </c>
    </row>
    <row r="132" spans="1:13" x14ac:dyDescent="0.3">
      <c r="A132" t="s">
        <v>181</v>
      </c>
      <c r="B132" s="1" t="s">
        <v>182</v>
      </c>
      <c r="C132" s="1">
        <v>2007</v>
      </c>
      <c r="E132" s="1" t="s">
        <v>191</v>
      </c>
      <c r="F132" s="1">
        <v>2015</v>
      </c>
      <c r="G132" s="1" t="s">
        <v>192</v>
      </c>
      <c r="H132" s="1">
        <v>545000</v>
      </c>
      <c r="I132" s="1">
        <v>3.875</v>
      </c>
      <c r="J132" s="1">
        <f t="shared" si="8"/>
        <v>5210000</v>
      </c>
      <c r="K132" s="1">
        <v>226819</v>
      </c>
      <c r="M132" s="1">
        <v>100.348</v>
      </c>
    </row>
    <row r="133" spans="1:13" x14ac:dyDescent="0.3">
      <c r="A133" t="s">
        <v>181</v>
      </c>
      <c r="B133" s="1" t="s">
        <v>182</v>
      </c>
      <c r="C133" s="1">
        <v>2007</v>
      </c>
      <c r="E133" s="1" t="s">
        <v>191</v>
      </c>
      <c r="F133" s="1">
        <v>2016</v>
      </c>
      <c r="G133" s="1" t="s">
        <v>192</v>
      </c>
      <c r="H133" s="1">
        <v>560000</v>
      </c>
      <c r="I133" s="1">
        <v>3.875</v>
      </c>
      <c r="J133" s="1">
        <f t="shared" si="8"/>
        <v>4650000</v>
      </c>
      <c r="K133" s="1">
        <v>205700</v>
      </c>
      <c r="M133" s="1">
        <v>100.206</v>
      </c>
    </row>
    <row r="134" spans="1:13" x14ac:dyDescent="0.3">
      <c r="A134" t="s">
        <v>181</v>
      </c>
      <c r="B134" s="1" t="s">
        <v>182</v>
      </c>
      <c r="C134" s="1">
        <v>2007</v>
      </c>
      <c r="E134" s="1" t="s">
        <v>191</v>
      </c>
      <c r="F134" s="1">
        <v>2017</v>
      </c>
      <c r="G134" s="1" t="s">
        <v>192</v>
      </c>
      <c r="H134" s="1">
        <v>590000</v>
      </c>
      <c r="I134" s="1">
        <v>3.875</v>
      </c>
      <c r="J134" s="1">
        <f t="shared" si="8"/>
        <v>4060000</v>
      </c>
      <c r="K134" s="1">
        <v>184400</v>
      </c>
      <c r="M134" s="1">
        <v>100.11199999999999</v>
      </c>
    </row>
    <row r="135" spans="1:13" x14ac:dyDescent="0.3">
      <c r="A135" t="s">
        <v>181</v>
      </c>
      <c r="B135" s="1" t="s">
        <v>182</v>
      </c>
      <c r="C135" s="1">
        <v>2007</v>
      </c>
      <c r="E135" s="1" t="s">
        <v>191</v>
      </c>
      <c r="F135" s="1">
        <v>2018</v>
      </c>
      <c r="G135" s="1" t="s">
        <v>192</v>
      </c>
      <c r="H135" s="1">
        <v>615000</v>
      </c>
      <c r="I135" s="1">
        <v>3.9</v>
      </c>
      <c r="J135" s="1">
        <f t="shared" si="8"/>
        <v>3445000</v>
      </c>
      <c r="K135" s="1">
        <v>161138</v>
      </c>
      <c r="M135" s="1">
        <v>100.042</v>
      </c>
    </row>
    <row r="136" spans="1:13" x14ac:dyDescent="0.3">
      <c r="A136" t="s">
        <v>181</v>
      </c>
      <c r="B136" s="1" t="s">
        <v>182</v>
      </c>
      <c r="C136" s="1">
        <v>2007</v>
      </c>
      <c r="E136" s="1" t="s">
        <v>191</v>
      </c>
      <c r="F136" s="1">
        <v>2019</v>
      </c>
      <c r="G136" s="1" t="s">
        <v>192</v>
      </c>
      <c r="H136" s="1">
        <v>635000</v>
      </c>
      <c r="I136" s="1">
        <v>3.95</v>
      </c>
      <c r="J136" s="1">
        <f t="shared" si="8"/>
        <v>2810000</v>
      </c>
      <c r="K136" s="1">
        <v>137152</v>
      </c>
      <c r="M136" s="1">
        <v>100.13500000000001</v>
      </c>
    </row>
    <row r="137" spans="1:13" x14ac:dyDescent="0.3">
      <c r="A137" t="s">
        <v>181</v>
      </c>
      <c r="B137" s="1" t="s">
        <v>182</v>
      </c>
      <c r="C137" s="1">
        <v>2007</v>
      </c>
      <c r="E137" s="1" t="s">
        <v>191</v>
      </c>
      <c r="F137" s="1">
        <v>2020</v>
      </c>
      <c r="G137" s="1" t="s">
        <v>192</v>
      </c>
      <c r="H137" s="1">
        <v>660000</v>
      </c>
      <c r="I137" s="1">
        <v>3.95</v>
      </c>
      <c r="J137" s="1">
        <f t="shared" si="8"/>
        <v>2150000</v>
      </c>
      <c r="K137" s="1">
        <v>112070</v>
      </c>
      <c r="M137" s="1">
        <v>99.89</v>
      </c>
    </row>
    <row r="138" spans="1:13" x14ac:dyDescent="0.3">
      <c r="A138" t="s">
        <v>181</v>
      </c>
      <c r="B138" s="1" t="s">
        <v>182</v>
      </c>
      <c r="C138" s="1">
        <v>2007</v>
      </c>
      <c r="E138" s="1" t="s">
        <v>191</v>
      </c>
      <c r="F138" s="1">
        <v>2021</v>
      </c>
      <c r="G138" s="1" t="s">
        <v>192</v>
      </c>
      <c r="H138" s="1">
        <v>690000</v>
      </c>
      <c r="I138" s="1">
        <v>4</v>
      </c>
      <c r="J138" s="1">
        <f t="shared" si="8"/>
        <v>1460000</v>
      </c>
      <c r="K138" s="1">
        <v>86000</v>
      </c>
      <c r="M138" s="1">
        <v>100.08799999999999</v>
      </c>
    </row>
    <row r="139" spans="1:13" x14ac:dyDescent="0.3">
      <c r="A139" t="s">
        <v>181</v>
      </c>
      <c r="B139" s="1" t="s">
        <v>182</v>
      </c>
      <c r="C139" s="1">
        <v>2007</v>
      </c>
      <c r="E139" s="1" t="s">
        <v>191</v>
      </c>
      <c r="F139" s="1">
        <v>2022</v>
      </c>
      <c r="G139" s="1" t="s">
        <v>192</v>
      </c>
      <c r="H139" s="1">
        <v>715000</v>
      </c>
      <c r="I139" s="1">
        <v>4</v>
      </c>
      <c r="J139" s="1">
        <f t="shared" si="8"/>
        <v>745000</v>
      </c>
      <c r="K139" s="1">
        <v>58400</v>
      </c>
      <c r="M139" s="1">
        <v>100</v>
      </c>
    </row>
    <row r="140" spans="1:13" x14ac:dyDescent="0.3">
      <c r="A140" t="s">
        <v>181</v>
      </c>
      <c r="B140" s="1" t="s">
        <v>182</v>
      </c>
      <c r="C140" s="1">
        <v>2007</v>
      </c>
      <c r="E140" s="1" t="s">
        <v>191</v>
      </c>
      <c r="F140" s="1">
        <v>2023</v>
      </c>
      <c r="G140" s="1" t="s">
        <v>192</v>
      </c>
      <c r="H140" s="1">
        <v>745000</v>
      </c>
      <c r="I140" s="1">
        <v>4</v>
      </c>
      <c r="J140" s="1">
        <f t="shared" si="8"/>
        <v>0</v>
      </c>
      <c r="K140" s="1">
        <v>29800</v>
      </c>
      <c r="M140" s="1">
        <v>99.632000000000005</v>
      </c>
    </row>
    <row r="141" spans="1:13" x14ac:dyDescent="0.3">
      <c r="A141" t="s">
        <v>181</v>
      </c>
      <c r="B141" s="1" t="s">
        <v>182</v>
      </c>
      <c r="C141" s="1">
        <v>2006</v>
      </c>
      <c r="E141" s="1" t="s">
        <v>191</v>
      </c>
      <c r="F141" s="1">
        <v>2006</v>
      </c>
      <c r="G141" s="1" t="s">
        <v>192</v>
      </c>
      <c r="H141" s="1">
        <v>0</v>
      </c>
      <c r="I141" s="1">
        <v>0</v>
      </c>
      <c r="J141" s="1">
        <f>9500000-H141</f>
        <v>9500000</v>
      </c>
      <c r="K141" s="1">
        <v>95561</v>
      </c>
    </row>
    <row r="142" spans="1:13" x14ac:dyDescent="0.3">
      <c r="A142" t="s">
        <v>181</v>
      </c>
      <c r="B142" s="1" t="s">
        <v>182</v>
      </c>
      <c r="C142" s="1">
        <v>2006</v>
      </c>
      <c r="E142" s="1" t="s">
        <v>191</v>
      </c>
      <c r="F142" s="1">
        <v>2007</v>
      </c>
      <c r="H142" s="1">
        <v>0</v>
      </c>
      <c r="I142" s="1">
        <v>0</v>
      </c>
      <c r="J142" s="1">
        <f>J141-H142</f>
        <v>9500000</v>
      </c>
      <c r="K142" s="1">
        <v>382243</v>
      </c>
    </row>
    <row r="143" spans="1:13" x14ac:dyDescent="0.3">
      <c r="A143" t="s">
        <v>181</v>
      </c>
      <c r="B143" s="1" t="s">
        <v>182</v>
      </c>
      <c r="C143" s="1">
        <v>2006</v>
      </c>
      <c r="E143" s="1" t="s">
        <v>191</v>
      </c>
      <c r="F143" s="1">
        <v>2008</v>
      </c>
      <c r="H143" s="1">
        <v>155000</v>
      </c>
      <c r="I143" s="1">
        <v>4</v>
      </c>
      <c r="J143" s="1">
        <f>J142-H143</f>
        <v>9345000</v>
      </c>
      <c r="K143" s="1">
        <v>382243</v>
      </c>
      <c r="M143" s="1">
        <v>100.95399999999999</v>
      </c>
    </row>
    <row r="144" spans="1:13" x14ac:dyDescent="0.3">
      <c r="A144" t="s">
        <v>181</v>
      </c>
      <c r="B144" s="1" t="s">
        <v>182</v>
      </c>
      <c r="C144" s="1">
        <v>2006</v>
      </c>
      <c r="E144" s="1" t="s">
        <v>191</v>
      </c>
      <c r="F144" s="1">
        <v>2009</v>
      </c>
      <c r="H144" s="1">
        <v>340000</v>
      </c>
      <c r="I144" s="1">
        <v>4</v>
      </c>
      <c r="J144" s="1">
        <f t="shared" ref="J144:J162" si="9">J143-H144</f>
        <v>9005000</v>
      </c>
      <c r="K144" s="1">
        <v>376042</v>
      </c>
      <c r="M144" s="1">
        <v>101.298</v>
      </c>
    </row>
    <row r="145" spans="1:13" x14ac:dyDescent="0.3">
      <c r="A145" t="s">
        <v>181</v>
      </c>
      <c r="B145" s="1" t="s">
        <v>182</v>
      </c>
      <c r="C145" s="1">
        <v>2006</v>
      </c>
      <c r="E145" s="1" t="s">
        <v>191</v>
      </c>
      <c r="F145" s="1">
        <v>2010</v>
      </c>
      <c r="H145" s="1">
        <v>350000</v>
      </c>
      <c r="I145" s="1">
        <v>3.55</v>
      </c>
      <c r="J145" s="1">
        <f t="shared" si="9"/>
        <v>8655000</v>
      </c>
      <c r="K145" s="1">
        <v>362442</v>
      </c>
      <c r="M145" s="1">
        <v>99.801000000000002</v>
      </c>
    </row>
    <row r="146" spans="1:13" x14ac:dyDescent="0.3">
      <c r="A146" t="s">
        <v>181</v>
      </c>
      <c r="B146" s="1" t="s">
        <v>182</v>
      </c>
      <c r="C146" s="1">
        <v>2006</v>
      </c>
      <c r="E146" s="1" t="s">
        <v>191</v>
      </c>
      <c r="F146" s="1">
        <v>2011</v>
      </c>
      <c r="H146" s="1">
        <v>370000</v>
      </c>
      <c r="I146" s="1">
        <v>3.6</v>
      </c>
      <c r="J146" s="1">
        <f t="shared" si="9"/>
        <v>8285000</v>
      </c>
      <c r="K146" s="1">
        <v>349840</v>
      </c>
      <c r="M146" s="1">
        <v>99.759</v>
      </c>
    </row>
    <row r="147" spans="1:13" x14ac:dyDescent="0.3">
      <c r="A147" t="s">
        <v>181</v>
      </c>
      <c r="B147" s="1" t="s">
        <v>182</v>
      </c>
      <c r="C147" s="1">
        <v>2006</v>
      </c>
      <c r="E147" s="1" t="s">
        <v>191</v>
      </c>
      <c r="F147" s="1">
        <v>2012</v>
      </c>
      <c r="H147" s="1">
        <v>380000</v>
      </c>
      <c r="I147" s="1">
        <v>3.65</v>
      </c>
      <c r="J147" s="1">
        <f t="shared" si="9"/>
        <v>7905000</v>
      </c>
      <c r="K147" s="1">
        <v>336520</v>
      </c>
      <c r="M147" s="1">
        <v>99.718999999999994</v>
      </c>
    </row>
    <row r="148" spans="1:13" x14ac:dyDescent="0.3">
      <c r="A148" t="s">
        <v>181</v>
      </c>
      <c r="B148" s="1" t="s">
        <v>182</v>
      </c>
      <c r="C148" s="1">
        <v>2006</v>
      </c>
      <c r="E148" s="1" t="s">
        <v>191</v>
      </c>
      <c r="F148" s="1">
        <v>2013</v>
      </c>
      <c r="H148" s="1">
        <v>395000</v>
      </c>
      <c r="I148" s="1">
        <v>3.75</v>
      </c>
      <c r="J148" s="1">
        <f t="shared" si="9"/>
        <v>7510000</v>
      </c>
      <c r="K148" s="1">
        <v>322650</v>
      </c>
      <c r="M148" s="1">
        <v>99.680999999999997</v>
      </c>
    </row>
    <row r="149" spans="1:13" x14ac:dyDescent="0.3">
      <c r="A149" t="s">
        <v>181</v>
      </c>
      <c r="B149" s="1" t="s">
        <v>182</v>
      </c>
      <c r="C149" s="1">
        <v>2006</v>
      </c>
      <c r="E149" s="1" t="s">
        <v>191</v>
      </c>
      <c r="F149" s="1">
        <v>2014</v>
      </c>
      <c r="H149" s="1">
        <v>410000</v>
      </c>
      <c r="I149" s="1">
        <v>3.85</v>
      </c>
      <c r="J149" s="1">
        <f t="shared" si="9"/>
        <v>7100000</v>
      </c>
      <c r="K149" s="1">
        <v>307837</v>
      </c>
      <c r="M149" s="1">
        <v>99.924999999999997</v>
      </c>
    </row>
    <row r="150" spans="1:13" x14ac:dyDescent="0.3">
      <c r="A150" t="s">
        <v>181</v>
      </c>
      <c r="B150" s="1" t="s">
        <v>182</v>
      </c>
      <c r="C150" s="1">
        <v>2006</v>
      </c>
      <c r="E150" s="1" t="s">
        <v>191</v>
      </c>
      <c r="F150" s="1">
        <v>2015</v>
      </c>
      <c r="H150" s="1">
        <v>425000</v>
      </c>
      <c r="I150" s="1">
        <v>3.9</v>
      </c>
      <c r="J150" s="1">
        <f t="shared" si="9"/>
        <v>6675000</v>
      </c>
      <c r="K150" s="1">
        <v>292052</v>
      </c>
      <c r="M150" s="1">
        <v>99.918000000000006</v>
      </c>
    </row>
    <row r="151" spans="1:13" x14ac:dyDescent="0.3">
      <c r="A151" t="s">
        <v>181</v>
      </c>
      <c r="B151" s="1" t="s">
        <v>182</v>
      </c>
      <c r="C151" s="1">
        <v>2006</v>
      </c>
      <c r="E151" s="1" t="s">
        <v>191</v>
      </c>
      <c r="F151" s="1">
        <v>2016</v>
      </c>
      <c r="H151" s="1">
        <v>440000</v>
      </c>
      <c r="I151" s="1">
        <v>3.9</v>
      </c>
      <c r="J151" s="1">
        <f t="shared" si="9"/>
        <v>6235000</v>
      </c>
      <c r="K151" s="1">
        <v>275477</v>
      </c>
      <c r="M151" s="1">
        <v>99.494</v>
      </c>
    </row>
    <row r="152" spans="1:13" x14ac:dyDescent="0.3">
      <c r="A152" t="s">
        <v>181</v>
      </c>
      <c r="B152" s="1" t="s">
        <v>182</v>
      </c>
      <c r="C152" s="1">
        <v>2006</v>
      </c>
      <c r="E152" s="1" t="s">
        <v>191</v>
      </c>
      <c r="F152" s="1">
        <v>2017</v>
      </c>
      <c r="H152" s="1">
        <v>460000</v>
      </c>
      <c r="I152" s="1">
        <v>4</v>
      </c>
      <c r="J152" s="1">
        <f t="shared" si="9"/>
        <v>5775000</v>
      </c>
      <c r="K152" s="1">
        <v>258318</v>
      </c>
      <c r="M152" s="1">
        <v>99.725999999999999</v>
      </c>
    </row>
    <row r="153" spans="1:13" x14ac:dyDescent="0.3">
      <c r="A153" t="s">
        <v>181</v>
      </c>
      <c r="B153" s="1" t="s">
        <v>182</v>
      </c>
      <c r="C153" s="1">
        <v>2006</v>
      </c>
      <c r="E153" s="1" t="s">
        <v>191</v>
      </c>
      <c r="F153" s="1">
        <v>2018</v>
      </c>
      <c r="H153" s="1">
        <v>480000</v>
      </c>
      <c r="I153" s="1">
        <v>4</v>
      </c>
      <c r="J153" s="1">
        <f t="shared" si="9"/>
        <v>5295000</v>
      </c>
      <c r="K153" s="1">
        <v>239918</v>
      </c>
      <c r="M153" s="1">
        <v>99.516000000000005</v>
      </c>
    </row>
    <row r="154" spans="1:13" x14ac:dyDescent="0.3">
      <c r="A154" t="s">
        <v>181</v>
      </c>
      <c r="B154" s="1" t="s">
        <v>182</v>
      </c>
      <c r="C154" s="1">
        <v>2006</v>
      </c>
      <c r="E154" s="1" t="s">
        <v>191</v>
      </c>
      <c r="F154" s="1">
        <v>2019</v>
      </c>
      <c r="H154" s="1">
        <v>495000</v>
      </c>
      <c r="I154" s="1">
        <v>4.05</v>
      </c>
      <c r="J154" s="1">
        <f t="shared" si="9"/>
        <v>4800000</v>
      </c>
      <c r="K154" s="1">
        <v>220718</v>
      </c>
      <c r="M154" s="1">
        <v>99.488</v>
      </c>
    </row>
    <row r="155" spans="1:13" x14ac:dyDescent="0.3">
      <c r="A155" t="s">
        <v>181</v>
      </c>
      <c r="B155" s="1" t="s">
        <v>182</v>
      </c>
      <c r="C155" s="1">
        <v>2006</v>
      </c>
      <c r="E155" s="1" t="s">
        <v>191</v>
      </c>
      <c r="F155" s="1">
        <v>2020</v>
      </c>
      <c r="H155" s="1">
        <v>515000</v>
      </c>
      <c r="I155" s="1">
        <v>4.0999999999999996</v>
      </c>
      <c r="J155" s="1">
        <f t="shared" si="9"/>
        <v>4285000</v>
      </c>
      <c r="K155" s="1">
        <v>200670</v>
      </c>
      <c r="M155" s="1">
        <v>99.566999999999993</v>
      </c>
    </row>
    <row r="156" spans="1:13" x14ac:dyDescent="0.3">
      <c r="A156" t="s">
        <v>181</v>
      </c>
      <c r="B156" s="1" t="s">
        <v>182</v>
      </c>
      <c r="C156" s="1">
        <v>2006</v>
      </c>
      <c r="E156" s="1" t="s">
        <v>191</v>
      </c>
      <c r="F156" s="1">
        <v>2021</v>
      </c>
      <c r="H156" s="1">
        <v>540000</v>
      </c>
      <c r="I156" s="1">
        <v>4.1500000000000004</v>
      </c>
      <c r="J156" s="1">
        <f t="shared" si="9"/>
        <v>3745000</v>
      </c>
      <c r="K156" s="1">
        <v>179555</v>
      </c>
      <c r="M156" s="1">
        <v>99.659000000000006</v>
      </c>
    </row>
    <row r="157" spans="1:13" x14ac:dyDescent="0.3">
      <c r="A157" t="s">
        <v>181</v>
      </c>
      <c r="B157" s="1" t="s">
        <v>182</v>
      </c>
      <c r="C157" s="1">
        <v>2006</v>
      </c>
      <c r="E157" s="1" t="s">
        <v>191</v>
      </c>
      <c r="F157" s="1">
        <v>2022</v>
      </c>
      <c r="H157" s="1">
        <v>560000</v>
      </c>
      <c r="I157" s="1">
        <v>4.1500000000000004</v>
      </c>
      <c r="J157" s="1">
        <f t="shared" si="9"/>
        <v>3185000</v>
      </c>
      <c r="K157" s="1">
        <v>157145</v>
      </c>
      <c r="M157" s="1">
        <v>99.41</v>
      </c>
    </row>
    <row r="158" spans="1:13" x14ac:dyDescent="0.3">
      <c r="A158" t="s">
        <v>181</v>
      </c>
      <c r="B158" s="1" t="s">
        <v>182</v>
      </c>
      <c r="C158" s="1">
        <v>2006</v>
      </c>
      <c r="E158" s="1" t="s">
        <v>191</v>
      </c>
      <c r="F158" s="1">
        <v>2023</v>
      </c>
      <c r="H158" s="1">
        <v>585000</v>
      </c>
      <c r="I158" s="1">
        <v>4.2</v>
      </c>
      <c r="J158" s="1">
        <f t="shared" si="9"/>
        <v>2600000</v>
      </c>
      <c r="K158" s="1">
        <v>133905</v>
      </c>
      <c r="M158" s="1">
        <v>99.682000000000002</v>
      </c>
    </row>
    <row r="159" spans="1:13" x14ac:dyDescent="0.3">
      <c r="A159" t="s">
        <v>181</v>
      </c>
      <c r="B159" s="1" t="s">
        <v>182</v>
      </c>
      <c r="C159" s="1">
        <v>2006</v>
      </c>
      <c r="E159" s="1" t="s">
        <v>191</v>
      </c>
      <c r="F159" s="1">
        <v>2024</v>
      </c>
      <c r="H159" s="1">
        <v>610000</v>
      </c>
      <c r="I159" s="1">
        <v>4.2</v>
      </c>
      <c r="J159" s="1">
        <f t="shared" si="9"/>
        <v>1990000</v>
      </c>
      <c r="K159" s="1">
        <v>109335</v>
      </c>
      <c r="M159" s="1">
        <v>99.741</v>
      </c>
    </row>
    <row r="160" spans="1:13" x14ac:dyDescent="0.3">
      <c r="A160" t="s">
        <v>181</v>
      </c>
      <c r="B160" s="1" t="s">
        <v>182</v>
      </c>
      <c r="C160" s="1">
        <v>2006</v>
      </c>
      <c r="E160" s="1" t="s">
        <v>191</v>
      </c>
      <c r="F160" s="1">
        <v>2025</v>
      </c>
      <c r="H160" s="1">
        <v>635000</v>
      </c>
      <c r="I160" s="1">
        <v>4.2</v>
      </c>
      <c r="J160" s="1">
        <f t="shared" si="9"/>
        <v>1355000</v>
      </c>
      <c r="K160" s="1">
        <v>83715</v>
      </c>
      <c r="M160" s="1">
        <v>99.602000000000004</v>
      </c>
    </row>
    <row r="161" spans="1:13" x14ac:dyDescent="0.3">
      <c r="A161" t="s">
        <v>181</v>
      </c>
      <c r="B161" s="1" t="s">
        <v>182</v>
      </c>
      <c r="C161" s="1">
        <v>2006</v>
      </c>
      <c r="E161" s="1" t="s">
        <v>191</v>
      </c>
      <c r="F161" s="1">
        <v>2026</v>
      </c>
      <c r="H161" s="1">
        <v>660000</v>
      </c>
      <c r="I161" s="1">
        <v>4.2</v>
      </c>
      <c r="J161" s="1">
        <f t="shared" si="9"/>
        <v>695000</v>
      </c>
      <c r="K161" s="1">
        <v>57045</v>
      </c>
      <c r="M161" s="1">
        <v>99.32</v>
      </c>
    </row>
    <row r="162" spans="1:13" x14ac:dyDescent="0.3">
      <c r="A162" t="s">
        <v>181</v>
      </c>
      <c r="B162" s="1" t="s">
        <v>182</v>
      </c>
      <c r="C162" s="1">
        <v>2006</v>
      </c>
      <c r="E162" s="1" t="s">
        <v>191</v>
      </c>
      <c r="F162" s="1">
        <v>2027</v>
      </c>
      <c r="H162" s="1">
        <v>690000</v>
      </c>
      <c r="I162" s="1">
        <v>4.25</v>
      </c>
      <c r="J162" s="1">
        <f t="shared" si="9"/>
        <v>5000</v>
      </c>
      <c r="K162" s="1">
        <v>29325</v>
      </c>
      <c r="M162" s="1">
        <v>99.715999999999994</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4"/>
  <sheetViews>
    <sheetView topLeftCell="A13" workbookViewId="0">
      <selection activeCell="E35" sqref="E35"/>
    </sheetView>
  </sheetViews>
  <sheetFormatPr defaultRowHeight="14.4" x14ac:dyDescent="0.3"/>
  <cols>
    <col min="1" max="3" width="8.88671875" style="1"/>
    <col min="4" max="4" width="11" style="1" bestFit="1" customWidth="1"/>
    <col min="5" max="5" width="31.5546875" style="1" customWidth="1"/>
    <col min="6" max="16384" width="8.88671875" style="1"/>
  </cols>
  <sheetData>
    <row r="1" spans="1:6" x14ac:dyDescent="0.3">
      <c r="A1" s="2" t="s">
        <v>0</v>
      </c>
      <c r="B1" s="2" t="s">
        <v>27</v>
      </c>
      <c r="C1" s="2" t="s">
        <v>2</v>
      </c>
      <c r="D1" s="5" t="s">
        <v>3</v>
      </c>
      <c r="E1" s="4" t="s">
        <v>107</v>
      </c>
      <c r="F1" s="4" t="s">
        <v>96</v>
      </c>
    </row>
    <row r="2" spans="1:6" x14ac:dyDescent="0.3">
      <c r="A2" t="s">
        <v>181</v>
      </c>
      <c r="B2" s="1" t="s">
        <v>182</v>
      </c>
      <c r="C2" s="1">
        <v>2014</v>
      </c>
      <c r="D2" s="1">
        <v>35000000</v>
      </c>
      <c r="E2" s="1" t="s">
        <v>195</v>
      </c>
    </row>
    <row r="3" spans="1:6" x14ac:dyDescent="0.3">
      <c r="A3" t="s">
        <v>181</v>
      </c>
      <c r="B3" s="1" t="s">
        <v>182</v>
      </c>
      <c r="C3" s="1">
        <v>2014</v>
      </c>
      <c r="D3" s="1">
        <v>44271333.289999999</v>
      </c>
      <c r="E3" s="1" t="s">
        <v>196</v>
      </c>
    </row>
    <row r="4" spans="1:6" x14ac:dyDescent="0.3">
      <c r="A4" t="s">
        <v>181</v>
      </c>
      <c r="B4" s="1" t="s">
        <v>182</v>
      </c>
      <c r="C4" s="1">
        <v>2014</v>
      </c>
      <c r="D4" s="1">
        <v>917528.84</v>
      </c>
      <c r="E4" s="1" t="s">
        <v>197</v>
      </c>
    </row>
    <row r="5" spans="1:6" x14ac:dyDescent="0.3">
      <c r="A5" t="s">
        <v>181</v>
      </c>
      <c r="B5" s="1" t="s">
        <v>182</v>
      </c>
      <c r="C5" s="1">
        <v>2012</v>
      </c>
      <c r="D5" s="1">
        <v>8883706.9499999993</v>
      </c>
      <c r="E5" s="1" t="s">
        <v>368</v>
      </c>
    </row>
    <row r="6" spans="1:6" x14ac:dyDescent="0.3">
      <c r="A6" t="s">
        <v>181</v>
      </c>
      <c r="B6" s="1" t="s">
        <v>182</v>
      </c>
      <c r="C6" s="1">
        <v>2012</v>
      </c>
      <c r="D6" s="1">
        <v>640146.94999999995</v>
      </c>
      <c r="E6" s="1" t="s">
        <v>369</v>
      </c>
    </row>
    <row r="7" spans="1:6" x14ac:dyDescent="0.3">
      <c r="A7" t="s">
        <v>181</v>
      </c>
      <c r="B7" s="1" t="s">
        <v>182</v>
      </c>
      <c r="C7" s="1">
        <v>2012</v>
      </c>
      <c r="D7" s="1">
        <v>173270</v>
      </c>
      <c r="E7" s="1" t="s">
        <v>197</v>
      </c>
    </row>
    <row r="8" spans="1:6" x14ac:dyDescent="0.3">
      <c r="A8" t="s">
        <v>181</v>
      </c>
      <c r="B8" s="1" t="s">
        <v>182</v>
      </c>
      <c r="C8" s="1">
        <v>2012</v>
      </c>
      <c r="D8" s="1">
        <v>7397471.8799999999</v>
      </c>
      <c r="E8" s="1" t="s">
        <v>398</v>
      </c>
    </row>
    <row r="9" spans="1:6" x14ac:dyDescent="0.3">
      <c r="A9" t="s">
        <v>181</v>
      </c>
      <c r="B9" s="1" t="s">
        <v>182</v>
      </c>
      <c r="C9" s="1">
        <v>2012</v>
      </c>
      <c r="D9" s="1">
        <v>185901.62</v>
      </c>
      <c r="E9" s="1" t="s">
        <v>197</v>
      </c>
    </row>
    <row r="10" spans="1:6" x14ac:dyDescent="0.3">
      <c r="A10" t="s">
        <v>181</v>
      </c>
      <c r="B10" s="1" t="s">
        <v>182</v>
      </c>
      <c r="C10" s="1">
        <v>2012</v>
      </c>
      <c r="D10" s="1">
        <v>2468798.61</v>
      </c>
      <c r="E10" s="1" t="s">
        <v>410</v>
      </c>
    </row>
    <row r="11" spans="1:6" x14ac:dyDescent="0.3">
      <c r="A11" t="s">
        <v>181</v>
      </c>
      <c r="B11" s="1" t="s">
        <v>182</v>
      </c>
      <c r="C11" s="1">
        <v>2011</v>
      </c>
      <c r="D11" s="1">
        <v>7446397.5</v>
      </c>
      <c r="E11" s="1" t="s">
        <v>411</v>
      </c>
    </row>
    <row r="12" spans="1:6" x14ac:dyDescent="0.3">
      <c r="A12" t="s">
        <v>181</v>
      </c>
      <c r="B12" s="1" t="s">
        <v>182</v>
      </c>
      <c r="C12" s="1">
        <v>2011</v>
      </c>
      <c r="D12" s="1">
        <v>207472.04</v>
      </c>
      <c r="E12" s="1" t="s">
        <v>197</v>
      </c>
    </row>
    <row r="13" spans="1:6" x14ac:dyDescent="0.3">
      <c r="A13" t="s">
        <v>181</v>
      </c>
      <c r="B13" s="1" t="s">
        <v>182</v>
      </c>
      <c r="C13" s="1">
        <v>2009</v>
      </c>
      <c r="D13" s="1">
        <v>3371698.19</v>
      </c>
      <c r="E13" s="1" t="s">
        <v>425</v>
      </c>
    </row>
    <row r="14" spans="1:6" x14ac:dyDescent="0.3">
      <c r="A14" t="s">
        <v>181</v>
      </c>
      <c r="B14" s="1" t="s">
        <v>182</v>
      </c>
      <c r="C14" s="1">
        <v>2009</v>
      </c>
      <c r="D14" s="1">
        <v>1547818.61</v>
      </c>
      <c r="E14" s="1" t="s">
        <v>426</v>
      </c>
    </row>
    <row r="15" spans="1:6" x14ac:dyDescent="0.3">
      <c r="A15" t="s">
        <v>181</v>
      </c>
      <c r="B15" s="1" t="s">
        <v>182</v>
      </c>
      <c r="C15" s="1">
        <v>2009</v>
      </c>
      <c r="D15" s="1">
        <v>92483.9</v>
      </c>
      <c r="E15" s="1" t="s">
        <v>197</v>
      </c>
    </row>
    <row r="16" spans="1:6" x14ac:dyDescent="0.3">
      <c r="A16" t="s">
        <v>181</v>
      </c>
      <c r="B16" s="1" t="s">
        <v>182</v>
      </c>
      <c r="C16" s="1">
        <v>2009</v>
      </c>
      <c r="D16" s="1">
        <v>5110730.6900000004</v>
      </c>
      <c r="E16" s="1" t="s">
        <v>428</v>
      </c>
    </row>
    <row r="17" spans="1:5" x14ac:dyDescent="0.3">
      <c r="A17" t="s">
        <v>181</v>
      </c>
      <c r="B17" s="1" t="s">
        <v>182</v>
      </c>
      <c r="C17" s="1">
        <v>2009</v>
      </c>
      <c r="D17" s="1">
        <v>9490360.9700000007</v>
      </c>
      <c r="E17" s="1" t="s">
        <v>429</v>
      </c>
    </row>
    <row r="18" spans="1:5" x14ac:dyDescent="0.3">
      <c r="A18" t="s">
        <v>181</v>
      </c>
      <c r="B18" s="1" t="s">
        <v>182</v>
      </c>
      <c r="C18" s="1">
        <v>2009</v>
      </c>
      <c r="D18" s="1">
        <v>33222.699999999997</v>
      </c>
      <c r="E18" s="1" t="s">
        <v>427</v>
      </c>
    </row>
    <row r="19" spans="1:5" x14ac:dyDescent="0.3">
      <c r="A19" t="s">
        <v>181</v>
      </c>
      <c r="B19" s="1" t="s">
        <v>182</v>
      </c>
      <c r="C19" s="1">
        <v>2009</v>
      </c>
      <c r="D19" s="1">
        <v>283632.68</v>
      </c>
      <c r="E19" s="1" t="s">
        <v>197</v>
      </c>
    </row>
    <row r="20" spans="1:5" x14ac:dyDescent="0.3">
      <c r="A20" t="s">
        <v>181</v>
      </c>
      <c r="B20" s="1" t="s">
        <v>182</v>
      </c>
      <c r="C20" s="1">
        <v>2009</v>
      </c>
      <c r="D20" s="1">
        <v>8642866.8399999999</v>
      </c>
      <c r="E20" s="1" t="s">
        <v>368</v>
      </c>
    </row>
    <row r="21" spans="1:5" x14ac:dyDescent="0.3">
      <c r="A21" t="s">
        <v>181</v>
      </c>
      <c r="B21" s="1" t="s">
        <v>182</v>
      </c>
      <c r="C21" s="1">
        <v>2009</v>
      </c>
      <c r="D21" s="1">
        <v>550520.16</v>
      </c>
      <c r="E21" s="1" t="s">
        <v>369</v>
      </c>
    </row>
    <row r="22" spans="1:5" x14ac:dyDescent="0.3">
      <c r="A22" t="s">
        <v>181</v>
      </c>
      <c r="B22" s="1" t="s">
        <v>182</v>
      </c>
      <c r="C22" s="1">
        <v>2009</v>
      </c>
      <c r="D22" s="1">
        <v>9783.1299999999992</v>
      </c>
      <c r="E22" s="1" t="s">
        <v>434</v>
      </c>
    </row>
    <row r="23" spans="1:5" x14ac:dyDescent="0.3">
      <c r="A23" t="s">
        <v>181</v>
      </c>
      <c r="B23" s="1" t="s">
        <v>182</v>
      </c>
      <c r="C23" s="1">
        <v>2009</v>
      </c>
      <c r="D23" s="1">
        <v>405404.74</v>
      </c>
      <c r="E23" s="1" t="s">
        <v>197</v>
      </c>
    </row>
    <row r="24" spans="1:5" x14ac:dyDescent="0.3">
      <c r="A24" t="s">
        <v>181</v>
      </c>
      <c r="B24" s="1" t="s">
        <v>182</v>
      </c>
      <c r="C24" s="1">
        <v>2008</v>
      </c>
      <c r="D24" s="1">
        <v>1706458.99</v>
      </c>
      <c r="E24" s="1" t="s">
        <v>437</v>
      </c>
    </row>
    <row r="25" spans="1:5" x14ac:dyDescent="0.3">
      <c r="A25" t="s">
        <v>181</v>
      </c>
      <c r="B25" s="1" t="s">
        <v>182</v>
      </c>
      <c r="C25" s="1">
        <v>2008</v>
      </c>
      <c r="D25" s="1">
        <v>6202785.9299999997</v>
      </c>
      <c r="E25" s="1" t="s">
        <v>438</v>
      </c>
    </row>
    <row r="26" spans="1:5" x14ac:dyDescent="0.3">
      <c r="A26" t="s">
        <v>181</v>
      </c>
      <c r="B26" s="1" t="s">
        <v>182</v>
      </c>
      <c r="C26" s="1">
        <v>2008</v>
      </c>
      <c r="D26" s="1">
        <v>7240.06</v>
      </c>
      <c r="E26" s="1" t="s">
        <v>434</v>
      </c>
    </row>
    <row r="27" spans="1:5" x14ac:dyDescent="0.3">
      <c r="A27" t="s">
        <v>181</v>
      </c>
      <c r="B27" s="1" t="s">
        <v>182</v>
      </c>
      <c r="C27" s="1">
        <v>2008</v>
      </c>
      <c r="D27" s="1">
        <v>180404.08</v>
      </c>
      <c r="E27" s="1" t="s">
        <v>197</v>
      </c>
    </row>
    <row r="28" spans="1:5" x14ac:dyDescent="0.3">
      <c r="A28" t="s">
        <v>181</v>
      </c>
      <c r="B28" s="1" t="s">
        <v>182</v>
      </c>
      <c r="C28" s="1">
        <v>2007</v>
      </c>
      <c r="D28" s="1">
        <v>9065099</v>
      </c>
      <c r="E28" s="1" t="s">
        <v>441</v>
      </c>
    </row>
    <row r="29" spans="1:5" x14ac:dyDescent="0.3">
      <c r="A29" t="s">
        <v>181</v>
      </c>
      <c r="B29" s="1" t="s">
        <v>182</v>
      </c>
      <c r="C29" s="1">
        <v>2007</v>
      </c>
      <c r="D29" s="1">
        <v>7036.22</v>
      </c>
      <c r="E29" s="1" t="s">
        <v>434</v>
      </c>
    </row>
    <row r="30" spans="1:5" x14ac:dyDescent="0.3">
      <c r="A30" t="s">
        <v>181</v>
      </c>
      <c r="B30" s="1" t="s">
        <v>182</v>
      </c>
      <c r="C30" s="1">
        <v>2007</v>
      </c>
      <c r="D30" s="1">
        <v>174901</v>
      </c>
      <c r="E30" s="1" t="s">
        <v>197</v>
      </c>
    </row>
    <row r="31" spans="1:5" x14ac:dyDescent="0.3">
      <c r="A31" t="s">
        <v>181</v>
      </c>
      <c r="B31" s="1" t="s">
        <v>182</v>
      </c>
      <c r="C31" s="1">
        <v>2006</v>
      </c>
      <c r="D31" s="1">
        <v>8900081.5500000007</v>
      </c>
      <c r="E31" s="1" t="s">
        <v>457</v>
      </c>
    </row>
    <row r="32" spans="1:5" x14ac:dyDescent="0.3">
      <c r="A32" t="s">
        <v>181</v>
      </c>
      <c r="B32" s="1" t="s">
        <v>182</v>
      </c>
      <c r="C32" s="1">
        <v>2006</v>
      </c>
      <c r="D32" s="1">
        <v>375000</v>
      </c>
      <c r="E32" s="1" t="s">
        <v>458</v>
      </c>
    </row>
    <row r="33" spans="1:5" x14ac:dyDescent="0.3">
      <c r="A33" t="s">
        <v>181</v>
      </c>
      <c r="B33" s="1" t="s">
        <v>182</v>
      </c>
      <c r="C33" s="1">
        <v>2006</v>
      </c>
      <c r="D33" s="1">
        <v>5308.92</v>
      </c>
      <c r="E33" s="1" t="s">
        <v>434</v>
      </c>
    </row>
    <row r="34" spans="1:5" x14ac:dyDescent="0.3">
      <c r="A34" t="s">
        <v>181</v>
      </c>
      <c r="B34" s="1" t="s">
        <v>182</v>
      </c>
      <c r="C34" s="1">
        <v>2006</v>
      </c>
      <c r="D34" s="1">
        <v>199205</v>
      </c>
      <c r="E34" s="1" t="s">
        <v>197</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
  <sheetViews>
    <sheetView workbookViewId="0">
      <selection activeCell="M17" sqref="M17"/>
    </sheetView>
  </sheetViews>
  <sheetFormatPr defaultRowHeight="14.4" x14ac:dyDescent="0.3"/>
  <cols>
    <col min="1" max="1" width="6.6640625" style="1" bestFit="1" customWidth="1"/>
    <col min="2" max="2" width="5.77734375" style="1" bestFit="1" customWidth="1"/>
    <col min="3" max="3" width="7" style="1" bestFit="1" customWidth="1"/>
    <col min="4" max="4" width="21.21875" style="1" customWidth="1"/>
    <col min="5" max="5" width="11.21875" style="1" bestFit="1" customWidth="1"/>
    <col min="6" max="6" width="4.77734375" style="1" bestFit="1" customWidth="1"/>
    <col min="7" max="7" width="10" style="1" bestFit="1" customWidth="1"/>
    <col min="8" max="8" width="8.44140625" style="1" bestFit="1" customWidth="1"/>
    <col min="9" max="9" width="7.88671875" style="1" bestFit="1" customWidth="1"/>
    <col min="10" max="10" width="7.77734375" style="1" bestFit="1" customWidth="1"/>
    <col min="11" max="11" width="17.5546875" style="1" bestFit="1" customWidth="1"/>
    <col min="12" max="12" width="9.33203125" style="1" bestFit="1" customWidth="1"/>
    <col min="13" max="13" width="5.6640625" style="1" bestFit="1" customWidth="1"/>
    <col min="14" max="16384" width="8.88671875" style="1"/>
  </cols>
  <sheetData>
    <row r="1" spans="1:13" x14ac:dyDescent="0.3">
      <c r="A1" s="2" t="s">
        <v>0</v>
      </c>
      <c r="B1" s="2" t="s">
        <v>27</v>
      </c>
      <c r="C1" s="2" t="s">
        <v>2</v>
      </c>
      <c r="D1" s="2" t="s">
        <v>108</v>
      </c>
      <c r="E1" s="2" t="s">
        <v>24</v>
      </c>
      <c r="F1" s="2" t="s">
        <v>109</v>
      </c>
      <c r="G1" s="5" t="s">
        <v>3</v>
      </c>
      <c r="H1" s="4" t="s">
        <v>4</v>
      </c>
      <c r="I1" s="4" t="s">
        <v>5</v>
      </c>
      <c r="J1" s="6" t="s">
        <v>6</v>
      </c>
      <c r="K1" s="3" t="s">
        <v>7</v>
      </c>
      <c r="L1" s="4" t="s">
        <v>8</v>
      </c>
      <c r="M1" s="4" t="s">
        <v>96</v>
      </c>
    </row>
    <row r="2" spans="1:13" x14ac:dyDescent="0.3">
      <c r="A2" t="s">
        <v>181</v>
      </c>
      <c r="B2" s="1" t="s">
        <v>182</v>
      </c>
      <c r="C2" s="1">
        <v>2014</v>
      </c>
      <c r="D2" s="1" t="s">
        <v>201</v>
      </c>
      <c r="E2" s="1" t="s">
        <v>183</v>
      </c>
      <c r="F2" s="1" t="s">
        <v>202</v>
      </c>
      <c r="H2" s="1">
        <v>2008</v>
      </c>
      <c r="I2" s="1">
        <v>2016</v>
      </c>
      <c r="J2" s="1">
        <f>(2.45+3.3)/2</f>
        <v>2.875</v>
      </c>
      <c r="K2" s="1">
        <v>1595000</v>
      </c>
      <c r="L2" s="1">
        <v>2360000</v>
      </c>
      <c r="M2" s="1" t="s">
        <v>413</v>
      </c>
    </row>
    <row r="3" spans="1:13" x14ac:dyDescent="0.3">
      <c r="A3" t="s">
        <v>181</v>
      </c>
      <c r="B3" s="1" t="s">
        <v>182</v>
      </c>
      <c r="C3" s="1">
        <v>2014</v>
      </c>
      <c r="D3" s="1" t="s">
        <v>203</v>
      </c>
      <c r="E3" s="1" t="s">
        <v>183</v>
      </c>
      <c r="F3" s="1" t="s">
        <v>202</v>
      </c>
      <c r="H3" s="1">
        <v>2009</v>
      </c>
      <c r="I3" s="1">
        <v>2029</v>
      </c>
      <c r="J3" s="1" t="s">
        <v>370</v>
      </c>
      <c r="K3" s="1">
        <v>7720000</v>
      </c>
      <c r="L3" s="1">
        <v>8095000</v>
      </c>
    </row>
    <row r="4" spans="1:13" x14ac:dyDescent="0.3">
      <c r="A4" t="s">
        <v>181</v>
      </c>
      <c r="B4" s="1" t="s">
        <v>182</v>
      </c>
      <c r="C4" s="1">
        <v>2014</v>
      </c>
      <c r="D4" s="1" t="s">
        <v>204</v>
      </c>
      <c r="E4" s="1" t="s">
        <v>183</v>
      </c>
      <c r="F4" s="1" t="s">
        <v>202</v>
      </c>
      <c r="H4" s="1">
        <v>2009</v>
      </c>
      <c r="I4" s="1">
        <v>2013</v>
      </c>
      <c r="J4" s="1">
        <v>2</v>
      </c>
    </row>
    <row r="5" spans="1:13" x14ac:dyDescent="0.3">
      <c r="A5" t="s">
        <v>181</v>
      </c>
      <c r="B5" s="1" t="s">
        <v>182</v>
      </c>
      <c r="C5" s="1">
        <v>2014</v>
      </c>
      <c r="D5" s="1" t="s">
        <v>205</v>
      </c>
      <c r="E5" s="1" t="s">
        <v>183</v>
      </c>
      <c r="F5" s="1" t="s">
        <v>202</v>
      </c>
      <c r="H5" s="1">
        <v>2009</v>
      </c>
      <c r="I5" s="1">
        <v>2025</v>
      </c>
      <c r="J5" s="1">
        <f>(2+4.05)/2</f>
        <v>3.0249999999999999</v>
      </c>
      <c r="K5" s="1">
        <v>11950000</v>
      </c>
      <c r="L5" s="1">
        <v>12820000</v>
      </c>
    </row>
    <row r="6" spans="1:13" x14ac:dyDescent="0.3">
      <c r="A6" t="s">
        <v>181</v>
      </c>
      <c r="B6" s="1" t="s">
        <v>182</v>
      </c>
      <c r="C6" s="1">
        <v>2014</v>
      </c>
      <c r="D6" s="1" t="s">
        <v>206</v>
      </c>
      <c r="E6" s="1" t="s">
        <v>183</v>
      </c>
      <c r="F6" s="1" t="s">
        <v>202</v>
      </c>
      <c r="H6" s="1">
        <v>2011</v>
      </c>
      <c r="I6" s="1">
        <v>2025</v>
      </c>
      <c r="J6" s="1" t="s">
        <v>207</v>
      </c>
      <c r="K6" s="1">
        <v>7570000</v>
      </c>
      <c r="L6" s="1">
        <v>8240000</v>
      </c>
    </row>
    <row r="7" spans="1:13" x14ac:dyDescent="0.3">
      <c r="A7" t="s">
        <v>181</v>
      </c>
      <c r="B7" s="1" t="s">
        <v>182</v>
      </c>
      <c r="C7" s="1">
        <v>2014</v>
      </c>
      <c r="D7" s="1" t="s">
        <v>208</v>
      </c>
      <c r="E7" s="1" t="s">
        <v>183</v>
      </c>
      <c r="F7" s="1" t="s">
        <v>202</v>
      </c>
      <c r="H7" s="1">
        <v>2012</v>
      </c>
      <c r="I7" s="1">
        <v>2023</v>
      </c>
      <c r="J7" s="1" t="s">
        <v>209</v>
      </c>
      <c r="K7" s="1">
        <v>6015000</v>
      </c>
      <c r="L7" s="1">
        <v>6615000</v>
      </c>
    </row>
    <row r="8" spans="1:13" x14ac:dyDescent="0.3">
      <c r="A8" t="s">
        <v>181</v>
      </c>
      <c r="B8" s="1" t="s">
        <v>182</v>
      </c>
      <c r="C8" s="1">
        <v>2014</v>
      </c>
      <c r="D8" s="1" t="s">
        <v>210</v>
      </c>
      <c r="E8" s="1" t="s">
        <v>183</v>
      </c>
      <c r="F8" s="1" t="s">
        <v>202</v>
      </c>
      <c r="H8" s="1">
        <v>2012</v>
      </c>
      <c r="I8" s="1">
        <v>2031</v>
      </c>
      <c r="J8" s="1" t="s">
        <v>211</v>
      </c>
      <c r="K8" s="1">
        <v>8470000</v>
      </c>
      <c r="L8" s="1">
        <v>8880000</v>
      </c>
    </row>
    <row r="9" spans="1:13" x14ac:dyDescent="0.3">
      <c r="A9" t="s">
        <v>181</v>
      </c>
      <c r="B9" s="1" t="s">
        <v>182</v>
      </c>
      <c r="C9" s="1">
        <v>2012</v>
      </c>
      <c r="D9" s="1" t="s">
        <v>399</v>
      </c>
      <c r="E9" s="1" t="s">
        <v>183</v>
      </c>
      <c r="F9" s="1" t="s">
        <v>202</v>
      </c>
      <c r="G9" s="1">
        <v>2440000</v>
      </c>
      <c r="H9" s="1">
        <v>2005</v>
      </c>
      <c r="I9" s="1">
        <v>2010</v>
      </c>
      <c r="J9" s="1" t="s">
        <v>400</v>
      </c>
      <c r="M9" s="1" t="s">
        <v>403</v>
      </c>
    </row>
    <row r="10" spans="1:13" x14ac:dyDescent="0.3">
      <c r="A10" t="s">
        <v>181</v>
      </c>
      <c r="B10" s="1" t="s">
        <v>182</v>
      </c>
      <c r="C10" s="1">
        <v>2012</v>
      </c>
      <c r="D10" s="1" t="s">
        <v>401</v>
      </c>
      <c r="E10" s="1" t="s">
        <v>183</v>
      </c>
      <c r="F10" s="1" t="s">
        <v>202</v>
      </c>
      <c r="G10" s="1">
        <v>8650000</v>
      </c>
      <c r="H10" s="1">
        <v>2006</v>
      </c>
      <c r="I10" s="1">
        <v>2027</v>
      </c>
      <c r="J10" s="1" t="s">
        <v>402</v>
      </c>
      <c r="M10" s="1" t="s">
        <v>404</v>
      </c>
    </row>
    <row r="11" spans="1:13" x14ac:dyDescent="0.3">
      <c r="A11" t="s">
        <v>181</v>
      </c>
      <c r="B11" s="1" t="s">
        <v>182</v>
      </c>
      <c r="C11" s="1">
        <v>2012</v>
      </c>
      <c r="D11" s="1" t="s">
        <v>405</v>
      </c>
      <c r="E11" s="1" t="s">
        <v>183</v>
      </c>
      <c r="F11" s="1" t="s">
        <v>202</v>
      </c>
      <c r="G11" s="1">
        <v>8650000</v>
      </c>
      <c r="H11" s="1">
        <v>2007</v>
      </c>
      <c r="I11" s="1">
        <v>2023</v>
      </c>
      <c r="J11" s="1" t="s">
        <v>406</v>
      </c>
      <c r="K11" s="1">
        <v>7255000</v>
      </c>
      <c r="M11" s="1" t="s">
        <v>407</v>
      </c>
    </row>
    <row r="12" spans="1:13" x14ac:dyDescent="0.3">
      <c r="A12" t="s">
        <v>181</v>
      </c>
      <c r="B12" s="1" t="s">
        <v>182</v>
      </c>
      <c r="C12" s="1">
        <v>2012</v>
      </c>
      <c r="D12" s="1" t="s">
        <v>201</v>
      </c>
      <c r="E12" s="1" t="s">
        <v>183</v>
      </c>
      <c r="F12" s="1" t="s">
        <v>202</v>
      </c>
      <c r="G12" s="1">
        <v>45520000</v>
      </c>
      <c r="H12" s="1">
        <v>2008</v>
      </c>
      <c r="I12" s="1">
        <v>2016</v>
      </c>
      <c r="J12" s="1" t="s">
        <v>408</v>
      </c>
    </row>
    <row r="13" spans="1:13" x14ac:dyDescent="0.3">
      <c r="A13" t="s">
        <v>181</v>
      </c>
      <c r="B13" s="1" t="s">
        <v>182</v>
      </c>
      <c r="C13" s="1">
        <v>2012</v>
      </c>
      <c r="D13" s="1" t="s">
        <v>203</v>
      </c>
      <c r="E13" s="1" t="s">
        <v>183</v>
      </c>
      <c r="F13" s="1" t="s">
        <v>202</v>
      </c>
      <c r="G13" s="1">
        <v>9500000</v>
      </c>
      <c r="H13" s="1">
        <v>2009</v>
      </c>
      <c r="I13" s="1">
        <v>2029</v>
      </c>
      <c r="J13" s="1" t="s">
        <v>370</v>
      </c>
      <c r="K13" s="1">
        <v>9160000</v>
      </c>
    </row>
    <row r="14" spans="1:13" x14ac:dyDescent="0.3">
      <c r="A14" t="s">
        <v>181</v>
      </c>
      <c r="B14" s="1" t="s">
        <v>182</v>
      </c>
      <c r="C14" s="1">
        <v>2011</v>
      </c>
      <c r="D14" s="1" t="s">
        <v>412</v>
      </c>
      <c r="E14" s="1" t="s">
        <v>183</v>
      </c>
      <c r="F14" s="1" t="s">
        <v>202</v>
      </c>
      <c r="G14" s="1">
        <v>19845000</v>
      </c>
      <c r="H14" s="1">
        <v>2009</v>
      </c>
    </row>
    <row r="15" spans="1:13" x14ac:dyDescent="0.3">
      <c r="A15" t="s">
        <v>181</v>
      </c>
      <c r="B15" s="1" t="s">
        <v>182</v>
      </c>
      <c r="C15" s="1">
        <v>2009</v>
      </c>
      <c r="D15" s="1" t="s">
        <v>205</v>
      </c>
      <c r="E15" s="1" t="s">
        <v>183</v>
      </c>
      <c r="F15" s="1" t="s">
        <v>202</v>
      </c>
      <c r="G15" s="1">
        <v>14910000</v>
      </c>
      <c r="H15" s="1">
        <v>2009</v>
      </c>
    </row>
    <row r="16" spans="1:13" x14ac:dyDescent="0.3">
      <c r="A16" t="s">
        <v>181</v>
      </c>
      <c r="B16" s="1" t="s">
        <v>182</v>
      </c>
      <c r="C16" s="1">
        <v>2006</v>
      </c>
      <c r="D16" s="1" t="s">
        <v>459</v>
      </c>
      <c r="E16" s="1" t="s">
        <v>183</v>
      </c>
      <c r="F16" s="1" t="s">
        <v>202</v>
      </c>
      <c r="G16" s="1">
        <v>182691500</v>
      </c>
      <c r="I16" s="1">
        <v>2006</v>
      </c>
      <c r="K16" s="1">
        <v>49090000</v>
      </c>
      <c r="M16" s="1" t="s">
        <v>460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0"/>
  <sheetViews>
    <sheetView workbookViewId="0">
      <pane ySplit="1" topLeftCell="A107" activePane="bottomLeft" state="frozen"/>
      <selection pane="bottomLeft" activeCell="A109" sqref="A109:C130"/>
    </sheetView>
  </sheetViews>
  <sheetFormatPr defaultRowHeight="14.4" x14ac:dyDescent="0.3"/>
  <cols>
    <col min="1" max="8" width="8.88671875" style="1"/>
    <col min="9" max="9" width="15" style="1" bestFit="1" customWidth="1"/>
    <col min="10" max="16384" width="8.88671875" style="1"/>
  </cols>
  <sheetData>
    <row r="1" spans="1:10" x14ac:dyDescent="0.3">
      <c r="A1" s="18" t="s">
        <v>0</v>
      </c>
      <c r="B1" s="18" t="s">
        <v>27</v>
      </c>
      <c r="C1" s="18" t="s">
        <v>2</v>
      </c>
      <c r="D1" s="18" t="s">
        <v>110</v>
      </c>
      <c r="E1" s="18" t="s">
        <v>116</v>
      </c>
      <c r="F1" s="18" t="s">
        <v>104</v>
      </c>
      <c r="G1" s="18" t="s">
        <v>117</v>
      </c>
      <c r="H1" s="18" t="s">
        <v>118</v>
      </c>
      <c r="I1" s="18" t="s">
        <v>119</v>
      </c>
      <c r="J1" s="18" t="s">
        <v>96</v>
      </c>
    </row>
    <row r="2" spans="1:10" x14ac:dyDescent="0.3">
      <c r="A2" t="s">
        <v>181</v>
      </c>
      <c r="B2" s="1" t="s">
        <v>182</v>
      </c>
      <c r="C2" s="1">
        <v>2014</v>
      </c>
      <c r="D2" s="1">
        <v>2014</v>
      </c>
      <c r="E2" s="1">
        <v>3690000</v>
      </c>
      <c r="F2" s="1">
        <v>1489942</v>
      </c>
      <c r="G2" s="1">
        <f>SUM(E2:F2)</f>
        <v>5179942</v>
      </c>
    </row>
    <row r="3" spans="1:10" x14ac:dyDescent="0.3">
      <c r="A3" t="s">
        <v>181</v>
      </c>
      <c r="B3" s="1" t="s">
        <v>182</v>
      </c>
      <c r="C3" s="1">
        <v>2014</v>
      </c>
      <c r="D3" s="1">
        <v>2015</v>
      </c>
      <c r="E3" s="1">
        <v>3770000</v>
      </c>
      <c r="F3" s="1">
        <v>1402442</v>
      </c>
      <c r="G3" s="1">
        <f t="shared" ref="G3:G46" si="0">SUM(E3:F3)</f>
        <v>5172442</v>
      </c>
    </row>
    <row r="4" spans="1:10" x14ac:dyDescent="0.3">
      <c r="A4" t="s">
        <v>181</v>
      </c>
      <c r="B4" s="1" t="s">
        <v>182</v>
      </c>
      <c r="C4" s="1">
        <v>2014</v>
      </c>
      <c r="D4" s="1">
        <v>2016</v>
      </c>
      <c r="E4" s="1">
        <v>3875000</v>
      </c>
      <c r="F4" s="1">
        <v>1307428</v>
      </c>
      <c r="G4" s="1">
        <f t="shared" si="0"/>
        <v>5182428</v>
      </c>
    </row>
    <row r="5" spans="1:10" x14ac:dyDescent="0.3">
      <c r="A5" t="s">
        <v>181</v>
      </c>
      <c r="B5" s="1" t="s">
        <v>182</v>
      </c>
      <c r="C5" s="1">
        <v>2014</v>
      </c>
      <c r="D5" s="1">
        <v>2017</v>
      </c>
      <c r="E5" s="1">
        <v>3380000</v>
      </c>
      <c r="F5" s="1">
        <v>1202910</v>
      </c>
      <c r="G5" s="1">
        <f t="shared" si="0"/>
        <v>4582910</v>
      </c>
    </row>
    <row r="6" spans="1:10" x14ac:dyDescent="0.3">
      <c r="A6" t="s">
        <v>181</v>
      </c>
      <c r="B6" s="1" t="s">
        <v>182</v>
      </c>
      <c r="C6" s="1">
        <v>2014</v>
      </c>
      <c r="D6" s="1">
        <v>2018</v>
      </c>
      <c r="E6" s="1">
        <v>3475000</v>
      </c>
      <c r="F6" s="1">
        <v>1113198</v>
      </c>
      <c r="G6" s="1">
        <f t="shared" si="0"/>
        <v>4588198</v>
      </c>
    </row>
    <row r="7" spans="1:10" x14ac:dyDescent="0.3">
      <c r="A7" t="s">
        <v>181</v>
      </c>
      <c r="B7" s="1" t="s">
        <v>182</v>
      </c>
      <c r="C7" s="1">
        <v>2014</v>
      </c>
      <c r="D7" s="1" t="s">
        <v>198</v>
      </c>
      <c r="E7" s="1">
        <v>18360000</v>
      </c>
      <c r="F7" s="1">
        <v>3930179</v>
      </c>
      <c r="G7" s="1">
        <f t="shared" si="0"/>
        <v>22290179</v>
      </c>
    </row>
    <row r="8" spans="1:10" x14ac:dyDescent="0.3">
      <c r="A8" t="s">
        <v>181</v>
      </c>
      <c r="B8" s="1" t="s">
        <v>182</v>
      </c>
      <c r="C8" s="1">
        <v>2014</v>
      </c>
      <c r="D8" s="1" t="s">
        <v>199</v>
      </c>
      <c r="E8" s="1">
        <v>7970000</v>
      </c>
      <c r="F8" s="1">
        <v>1333125</v>
      </c>
      <c r="G8" s="1">
        <f t="shared" si="0"/>
        <v>9303125</v>
      </c>
    </row>
    <row r="9" spans="1:10" x14ac:dyDescent="0.3">
      <c r="A9" t="s">
        <v>181</v>
      </c>
      <c r="B9" s="1" t="s">
        <v>182</v>
      </c>
      <c r="C9" s="1">
        <v>2014</v>
      </c>
      <c r="D9" s="1" t="s">
        <v>200</v>
      </c>
      <c r="E9" s="1">
        <v>2490000</v>
      </c>
      <c r="F9" s="1">
        <v>157080</v>
      </c>
      <c r="G9" s="1">
        <f t="shared" si="0"/>
        <v>2647080</v>
      </c>
    </row>
    <row r="10" spans="1:10" x14ac:dyDescent="0.3">
      <c r="A10" t="s">
        <v>181</v>
      </c>
      <c r="B10" s="1" t="s">
        <v>182</v>
      </c>
      <c r="C10" s="1">
        <v>2012</v>
      </c>
      <c r="D10" s="1">
        <v>2011</v>
      </c>
      <c r="E10" s="1">
        <v>3875000</v>
      </c>
      <c r="F10" s="1">
        <v>1806204</v>
      </c>
      <c r="G10" s="1">
        <f t="shared" si="0"/>
        <v>5681204</v>
      </c>
    </row>
    <row r="11" spans="1:10" x14ac:dyDescent="0.3">
      <c r="A11" t="s">
        <v>181</v>
      </c>
      <c r="B11" s="1" t="s">
        <v>182</v>
      </c>
      <c r="C11" s="1">
        <v>2012</v>
      </c>
      <c r="D11" s="1">
        <v>2012</v>
      </c>
      <c r="E11" s="1">
        <v>3975000</v>
      </c>
      <c r="F11" s="1">
        <v>1706086</v>
      </c>
      <c r="G11" s="1">
        <f t="shared" si="0"/>
        <v>5681086</v>
      </c>
    </row>
    <row r="12" spans="1:10" x14ac:dyDescent="0.3">
      <c r="A12" t="s">
        <v>181</v>
      </c>
      <c r="B12" s="1" t="s">
        <v>182</v>
      </c>
      <c r="C12" s="1">
        <v>2012</v>
      </c>
      <c r="D12" s="1">
        <v>2013</v>
      </c>
      <c r="E12" s="1">
        <v>4080000</v>
      </c>
      <c r="F12" s="1">
        <v>1601346</v>
      </c>
      <c r="G12" s="1">
        <f t="shared" si="0"/>
        <v>5681346</v>
      </c>
    </row>
    <row r="13" spans="1:10" x14ac:dyDescent="0.3">
      <c r="A13" t="s">
        <v>181</v>
      </c>
      <c r="B13" s="1" t="s">
        <v>182</v>
      </c>
      <c r="C13" s="1">
        <v>2012</v>
      </c>
      <c r="D13" s="1">
        <v>2014</v>
      </c>
      <c r="E13" s="1">
        <v>3145000</v>
      </c>
      <c r="F13" s="1">
        <v>1491777</v>
      </c>
      <c r="G13" s="1">
        <f t="shared" si="0"/>
        <v>4636777</v>
      </c>
    </row>
    <row r="14" spans="1:10" x14ac:dyDescent="0.3">
      <c r="A14" t="s">
        <v>181</v>
      </c>
      <c r="B14" s="1" t="s">
        <v>182</v>
      </c>
      <c r="C14" s="1">
        <v>2012</v>
      </c>
      <c r="D14" s="1">
        <v>2015</v>
      </c>
      <c r="E14" s="1">
        <v>3245000</v>
      </c>
      <c r="F14" s="1">
        <v>1392411</v>
      </c>
      <c r="G14" s="1">
        <f t="shared" si="0"/>
        <v>4637411</v>
      </c>
    </row>
    <row r="15" spans="1:10" x14ac:dyDescent="0.3">
      <c r="A15" t="s">
        <v>181</v>
      </c>
      <c r="B15" s="1" t="s">
        <v>182</v>
      </c>
      <c r="C15" s="1">
        <v>2012</v>
      </c>
      <c r="D15" s="1" t="s">
        <v>371</v>
      </c>
      <c r="E15" s="1">
        <v>15455000</v>
      </c>
      <c r="F15" s="1">
        <v>5345433</v>
      </c>
      <c r="G15" s="1">
        <f t="shared" si="0"/>
        <v>20800433</v>
      </c>
    </row>
    <row r="16" spans="1:10" x14ac:dyDescent="0.3">
      <c r="A16" t="s">
        <v>181</v>
      </c>
      <c r="B16" s="1" t="s">
        <v>182</v>
      </c>
      <c r="C16" s="1">
        <v>2012</v>
      </c>
      <c r="D16" s="1" t="s">
        <v>372</v>
      </c>
      <c r="E16" s="1">
        <v>13150000</v>
      </c>
      <c r="F16" s="1">
        <v>2387833</v>
      </c>
      <c r="G16" s="1">
        <f t="shared" si="0"/>
        <v>15537833</v>
      </c>
    </row>
    <row r="17" spans="1:9" x14ac:dyDescent="0.3">
      <c r="A17" t="s">
        <v>181</v>
      </c>
      <c r="B17" s="1" t="s">
        <v>182</v>
      </c>
      <c r="C17" s="1">
        <v>2012</v>
      </c>
      <c r="D17" s="1" t="s">
        <v>373</v>
      </c>
      <c r="E17" s="1">
        <v>3930000</v>
      </c>
      <c r="F17" s="1">
        <v>416370</v>
      </c>
      <c r="G17" s="1">
        <f t="shared" si="0"/>
        <v>4346370</v>
      </c>
    </row>
    <row r="18" spans="1:9" x14ac:dyDescent="0.3">
      <c r="A18" t="s">
        <v>181</v>
      </c>
      <c r="B18" s="1" t="s">
        <v>182</v>
      </c>
      <c r="C18" s="1">
        <v>2011</v>
      </c>
      <c r="D18" s="1">
        <v>2010</v>
      </c>
      <c r="E18" s="1">
        <v>3995000</v>
      </c>
      <c r="F18" s="1">
        <v>1894368</v>
      </c>
      <c r="G18" s="1">
        <f t="shared" si="0"/>
        <v>5889368</v>
      </c>
    </row>
    <row r="19" spans="1:9" x14ac:dyDescent="0.3">
      <c r="A19" t="s">
        <v>181</v>
      </c>
      <c r="B19" s="1" t="s">
        <v>182</v>
      </c>
      <c r="C19" s="1">
        <v>2011</v>
      </c>
      <c r="D19" s="1">
        <v>2011</v>
      </c>
      <c r="E19" s="1">
        <v>3875000</v>
      </c>
      <c r="F19" s="1">
        <v>1806204</v>
      </c>
      <c r="G19" s="1">
        <f t="shared" si="0"/>
        <v>5681204</v>
      </c>
    </row>
    <row r="20" spans="1:9" x14ac:dyDescent="0.3">
      <c r="A20" t="s">
        <v>181</v>
      </c>
      <c r="B20" s="1" t="s">
        <v>182</v>
      </c>
      <c r="C20" s="1">
        <v>2011</v>
      </c>
      <c r="D20" s="1">
        <v>2012</v>
      </c>
      <c r="E20" s="1">
        <v>3975000</v>
      </c>
      <c r="F20" s="1">
        <v>1706086</v>
      </c>
      <c r="G20" s="1">
        <f t="shared" si="0"/>
        <v>5681086</v>
      </c>
    </row>
    <row r="21" spans="1:9" x14ac:dyDescent="0.3">
      <c r="A21" t="s">
        <v>181</v>
      </c>
      <c r="B21" s="1" t="s">
        <v>182</v>
      </c>
      <c r="C21" s="1">
        <v>2011</v>
      </c>
      <c r="D21" s="1">
        <v>2013</v>
      </c>
      <c r="E21" s="1">
        <v>4080000</v>
      </c>
      <c r="F21" s="1">
        <v>1601346</v>
      </c>
      <c r="G21" s="1">
        <f t="shared" si="0"/>
        <v>5681346</v>
      </c>
    </row>
    <row r="22" spans="1:9" x14ac:dyDescent="0.3">
      <c r="A22" t="s">
        <v>181</v>
      </c>
      <c r="B22" s="1" t="s">
        <v>182</v>
      </c>
      <c r="C22" s="1">
        <v>2011</v>
      </c>
      <c r="D22" s="1">
        <v>2014</v>
      </c>
      <c r="E22" s="1">
        <v>3145000</v>
      </c>
      <c r="F22" s="1">
        <v>1491777</v>
      </c>
      <c r="G22" s="1">
        <f t="shared" si="0"/>
        <v>4636777</v>
      </c>
    </row>
    <row r="23" spans="1:9" x14ac:dyDescent="0.3">
      <c r="A23" t="s">
        <v>181</v>
      </c>
      <c r="B23" s="1" t="s">
        <v>182</v>
      </c>
      <c r="C23" s="1">
        <v>2011</v>
      </c>
      <c r="D23" s="1" t="s">
        <v>414</v>
      </c>
      <c r="E23" s="1">
        <v>15510000</v>
      </c>
      <c r="F23" s="1">
        <v>5889202</v>
      </c>
      <c r="G23" s="1">
        <f t="shared" si="0"/>
        <v>21399202</v>
      </c>
    </row>
    <row r="24" spans="1:9" x14ac:dyDescent="0.3">
      <c r="A24" t="s">
        <v>181</v>
      </c>
      <c r="B24" s="1" t="s">
        <v>182</v>
      </c>
      <c r="C24" s="1">
        <v>2011</v>
      </c>
      <c r="D24" s="1" t="s">
        <v>415</v>
      </c>
      <c r="E24" s="1">
        <v>14585000</v>
      </c>
      <c r="F24" s="1">
        <v>2995261</v>
      </c>
      <c r="G24" s="1">
        <f t="shared" si="0"/>
        <v>17580261</v>
      </c>
    </row>
    <row r="25" spans="1:9" x14ac:dyDescent="0.3">
      <c r="A25" t="s">
        <v>181</v>
      </c>
      <c r="B25" s="1" t="s">
        <v>182</v>
      </c>
      <c r="C25" s="1">
        <v>2011</v>
      </c>
      <c r="D25" s="1" t="s">
        <v>416</v>
      </c>
      <c r="E25" s="1">
        <v>5685000</v>
      </c>
      <c r="F25" s="1">
        <v>657585</v>
      </c>
      <c r="G25" s="1">
        <f t="shared" si="0"/>
        <v>6342585</v>
      </c>
    </row>
    <row r="26" spans="1:9" x14ac:dyDescent="0.3">
      <c r="A26" t="s">
        <v>181</v>
      </c>
      <c r="B26" s="1" t="s">
        <v>182</v>
      </c>
      <c r="C26" s="1">
        <v>2009</v>
      </c>
      <c r="D26" s="1">
        <v>2009</v>
      </c>
      <c r="E26" s="1">
        <v>0</v>
      </c>
      <c r="F26" s="1">
        <v>0</v>
      </c>
      <c r="G26" s="1">
        <f t="shared" si="0"/>
        <v>0</v>
      </c>
      <c r="H26" s="1">
        <v>5853613</v>
      </c>
      <c r="I26" s="1">
        <f>SUM(H26,G26)</f>
        <v>5853613</v>
      </c>
    </row>
    <row r="27" spans="1:9" x14ac:dyDescent="0.3">
      <c r="A27" t="s">
        <v>181</v>
      </c>
      <c r="B27" s="1" t="s">
        <v>182</v>
      </c>
      <c r="C27" s="1">
        <v>2009</v>
      </c>
      <c r="D27" s="1">
        <v>2010</v>
      </c>
      <c r="E27" s="1">
        <f>1075000+400000</f>
        <v>1475000</v>
      </c>
      <c r="F27" s="1">
        <f>94862+458279</f>
        <v>553141</v>
      </c>
      <c r="G27" s="1">
        <f t="shared" si="0"/>
        <v>2028141</v>
      </c>
      <c r="H27" s="1">
        <v>3861229</v>
      </c>
      <c r="I27" s="1">
        <f t="shared" ref="I27:I90" si="1">SUM(H27,G27)</f>
        <v>5889370</v>
      </c>
    </row>
    <row r="28" spans="1:9" x14ac:dyDescent="0.3">
      <c r="A28" t="s">
        <v>181</v>
      </c>
      <c r="B28" s="1" t="s">
        <v>182</v>
      </c>
      <c r="C28" s="1">
        <v>2009</v>
      </c>
      <c r="D28" s="1">
        <v>2011</v>
      </c>
      <c r="E28" s="1">
        <f>1260000+550000</f>
        <v>1810000</v>
      </c>
      <c r="F28" s="1">
        <f>77200+468823</f>
        <v>546023</v>
      </c>
      <c r="G28" s="1">
        <f t="shared" si="0"/>
        <v>2356023</v>
      </c>
      <c r="H28" s="1">
        <v>3325182</v>
      </c>
      <c r="I28" s="1">
        <f t="shared" si="1"/>
        <v>5681205</v>
      </c>
    </row>
    <row r="29" spans="1:9" x14ac:dyDescent="0.3">
      <c r="A29" t="s">
        <v>181</v>
      </c>
      <c r="B29" s="1" t="s">
        <v>182</v>
      </c>
      <c r="C29" s="1">
        <v>2009</v>
      </c>
      <c r="D29" s="1">
        <v>2012</v>
      </c>
      <c r="E29" s="1">
        <f>1290000+565000</f>
        <v>1855000</v>
      </c>
      <c r="F29" s="1">
        <f>52000+457823</f>
        <v>509823</v>
      </c>
      <c r="G29" s="1">
        <f t="shared" si="0"/>
        <v>2364823</v>
      </c>
      <c r="H29" s="1">
        <v>3316265</v>
      </c>
      <c r="I29" s="1">
        <f t="shared" si="1"/>
        <v>5681088</v>
      </c>
    </row>
    <row r="30" spans="1:9" x14ac:dyDescent="0.3">
      <c r="A30" t="s">
        <v>181</v>
      </c>
      <c r="B30" s="1" t="s">
        <v>182</v>
      </c>
      <c r="C30" s="1">
        <v>2009</v>
      </c>
      <c r="D30" s="1">
        <v>2013</v>
      </c>
      <c r="E30" s="1">
        <f>1310000+575000</f>
        <v>1885000</v>
      </c>
      <c r="F30" s="1">
        <f>26200+446523</f>
        <v>472723</v>
      </c>
      <c r="G30" s="1">
        <f t="shared" si="0"/>
        <v>2357723</v>
      </c>
      <c r="H30" s="1">
        <v>3323625</v>
      </c>
      <c r="I30" s="1">
        <f t="shared" si="1"/>
        <v>5681348</v>
      </c>
    </row>
    <row r="31" spans="1:9" x14ac:dyDescent="0.3">
      <c r="A31" t="s">
        <v>181</v>
      </c>
      <c r="B31" s="1" t="s">
        <v>182</v>
      </c>
      <c r="C31" s="1">
        <v>2009</v>
      </c>
      <c r="D31" s="1">
        <v>2014</v>
      </c>
      <c r="E31" s="1">
        <v>870000</v>
      </c>
      <c r="F31" s="1">
        <v>435023</v>
      </c>
      <c r="G31" s="1">
        <f t="shared" si="0"/>
        <v>1305023</v>
      </c>
      <c r="H31" s="1">
        <v>3331757</v>
      </c>
      <c r="I31" s="1">
        <f t="shared" si="1"/>
        <v>4636780</v>
      </c>
    </row>
    <row r="32" spans="1:9" x14ac:dyDescent="0.3">
      <c r="A32" t="s">
        <v>181</v>
      </c>
      <c r="B32" s="1" t="s">
        <v>182</v>
      </c>
      <c r="C32" s="1">
        <v>2009</v>
      </c>
      <c r="D32" s="1">
        <v>2015</v>
      </c>
      <c r="E32" s="1">
        <v>895000</v>
      </c>
      <c r="F32" s="1">
        <v>413273</v>
      </c>
      <c r="G32" s="1">
        <f t="shared" si="0"/>
        <v>1308273</v>
      </c>
      <c r="H32" s="1">
        <v>3329140</v>
      </c>
      <c r="I32" s="1">
        <f t="shared" si="1"/>
        <v>4637413</v>
      </c>
    </row>
    <row r="33" spans="1:9" x14ac:dyDescent="0.3">
      <c r="A33" t="s">
        <v>181</v>
      </c>
      <c r="B33" s="1" t="s">
        <v>182</v>
      </c>
      <c r="C33" s="1">
        <v>2009</v>
      </c>
      <c r="D33" s="1">
        <v>2016</v>
      </c>
      <c r="E33" s="1">
        <v>925000</v>
      </c>
      <c r="F33" s="1">
        <v>390898</v>
      </c>
      <c r="G33" s="1">
        <f t="shared" si="0"/>
        <v>1315898</v>
      </c>
      <c r="H33" s="1">
        <v>3326331</v>
      </c>
      <c r="I33" s="1">
        <f t="shared" si="1"/>
        <v>4642229</v>
      </c>
    </row>
    <row r="34" spans="1:9" x14ac:dyDescent="0.3">
      <c r="A34" t="s">
        <v>181</v>
      </c>
      <c r="B34" s="1" t="s">
        <v>182</v>
      </c>
      <c r="C34" s="1">
        <v>2009</v>
      </c>
      <c r="D34" s="1">
        <v>2017</v>
      </c>
      <c r="E34" s="1">
        <v>1180000</v>
      </c>
      <c r="F34" s="1">
        <v>364998</v>
      </c>
      <c r="G34" s="1">
        <f t="shared" si="0"/>
        <v>1544998</v>
      </c>
      <c r="H34" s="1">
        <v>2492941</v>
      </c>
      <c r="I34" s="1">
        <f t="shared" si="1"/>
        <v>4037939</v>
      </c>
    </row>
    <row r="35" spans="1:9" x14ac:dyDescent="0.3">
      <c r="A35" t="s">
        <v>181</v>
      </c>
      <c r="B35" s="1" t="s">
        <v>182</v>
      </c>
      <c r="C35" s="1">
        <v>2009</v>
      </c>
      <c r="D35" s="1">
        <v>2018</v>
      </c>
      <c r="E35" s="1">
        <v>1210000</v>
      </c>
      <c r="F35" s="1">
        <v>329008</v>
      </c>
      <c r="G35" s="1">
        <f t="shared" si="0"/>
        <v>1539008</v>
      </c>
      <c r="H35" s="1">
        <v>2503329</v>
      </c>
      <c r="I35" s="1">
        <f t="shared" si="1"/>
        <v>4042337</v>
      </c>
    </row>
    <row r="36" spans="1:9" x14ac:dyDescent="0.3">
      <c r="A36" t="s">
        <v>181</v>
      </c>
      <c r="B36" s="1" t="s">
        <v>182</v>
      </c>
      <c r="C36" s="1">
        <v>2009</v>
      </c>
      <c r="D36" s="1">
        <v>2019</v>
      </c>
      <c r="E36" s="1">
        <v>1255000</v>
      </c>
      <c r="F36" s="1">
        <v>289683</v>
      </c>
      <c r="G36" s="1">
        <f t="shared" si="0"/>
        <v>1544683</v>
      </c>
      <c r="H36" s="1">
        <v>2494607</v>
      </c>
      <c r="I36" s="1">
        <f t="shared" si="1"/>
        <v>4039290</v>
      </c>
    </row>
    <row r="37" spans="1:9" x14ac:dyDescent="0.3">
      <c r="A37" t="s">
        <v>181</v>
      </c>
      <c r="B37" s="1" t="s">
        <v>182</v>
      </c>
      <c r="C37" s="1">
        <v>2009</v>
      </c>
      <c r="D37" s="1">
        <v>2020</v>
      </c>
      <c r="E37" s="1">
        <v>1295000</v>
      </c>
      <c r="F37" s="1">
        <v>247013</v>
      </c>
      <c r="G37" s="1">
        <f t="shared" si="0"/>
        <v>1542013</v>
      </c>
      <c r="H37" s="1">
        <v>2496631</v>
      </c>
      <c r="I37" s="1">
        <f t="shared" si="1"/>
        <v>4038644</v>
      </c>
    </row>
    <row r="38" spans="1:9" x14ac:dyDescent="0.3">
      <c r="A38" t="s">
        <v>181</v>
      </c>
      <c r="B38" s="1" t="s">
        <v>182</v>
      </c>
      <c r="C38" s="1">
        <v>2009</v>
      </c>
      <c r="D38" s="1">
        <v>2021</v>
      </c>
      <c r="E38" s="1">
        <v>1345000</v>
      </c>
      <c r="F38" s="1">
        <v>200393</v>
      </c>
      <c r="G38" s="1">
        <f t="shared" si="0"/>
        <v>1545393</v>
      </c>
      <c r="H38" s="1">
        <v>2500256</v>
      </c>
      <c r="I38" s="1">
        <f t="shared" si="1"/>
        <v>4045649</v>
      </c>
    </row>
    <row r="39" spans="1:9" x14ac:dyDescent="0.3">
      <c r="A39" t="s">
        <v>181</v>
      </c>
      <c r="B39" s="1" t="s">
        <v>182</v>
      </c>
      <c r="C39" s="1">
        <v>2009</v>
      </c>
      <c r="D39" s="1">
        <v>2022</v>
      </c>
      <c r="E39" s="1">
        <v>1355000</v>
      </c>
      <c r="F39" s="1">
        <v>149955</v>
      </c>
      <c r="G39" s="1">
        <f t="shared" si="0"/>
        <v>1504955</v>
      </c>
      <c r="H39" s="1">
        <v>2218583</v>
      </c>
      <c r="I39" s="1">
        <f t="shared" si="1"/>
        <v>3723538</v>
      </c>
    </row>
    <row r="40" spans="1:9" x14ac:dyDescent="0.3">
      <c r="A40" t="s">
        <v>181</v>
      </c>
      <c r="B40" s="1" t="s">
        <v>182</v>
      </c>
      <c r="C40" s="1">
        <v>2009</v>
      </c>
      <c r="D40" s="1">
        <v>2023</v>
      </c>
      <c r="E40" s="1">
        <v>1410000</v>
      </c>
      <c r="F40" s="1">
        <v>98465</v>
      </c>
      <c r="G40" s="1">
        <f t="shared" si="0"/>
        <v>1508465</v>
      </c>
      <c r="H40" s="1">
        <v>2220493</v>
      </c>
      <c r="I40" s="1">
        <f t="shared" si="1"/>
        <v>3728958</v>
      </c>
    </row>
    <row r="41" spans="1:9" x14ac:dyDescent="0.3">
      <c r="A41" t="s">
        <v>181</v>
      </c>
      <c r="B41" s="1" t="s">
        <v>182</v>
      </c>
      <c r="C41" s="1">
        <v>2009</v>
      </c>
      <c r="D41" s="1">
        <v>2024</v>
      </c>
      <c r="E41" s="1">
        <v>540000</v>
      </c>
      <c r="F41" s="1">
        <v>43475</v>
      </c>
      <c r="G41" s="1">
        <f t="shared" si="0"/>
        <v>583475</v>
      </c>
      <c r="H41" s="1">
        <v>1447723</v>
      </c>
      <c r="I41" s="1">
        <f t="shared" si="1"/>
        <v>2031198</v>
      </c>
    </row>
    <row r="42" spans="1:9" x14ac:dyDescent="0.3">
      <c r="A42" t="s">
        <v>181</v>
      </c>
      <c r="B42" s="1" t="s">
        <v>182</v>
      </c>
      <c r="C42" s="1">
        <v>2009</v>
      </c>
      <c r="D42" s="1">
        <v>2025</v>
      </c>
      <c r="E42" s="1">
        <v>550000</v>
      </c>
      <c r="F42" s="1">
        <v>22275</v>
      </c>
      <c r="G42" s="1">
        <f t="shared" si="0"/>
        <v>572275</v>
      </c>
      <c r="H42" s="1">
        <v>1446215</v>
      </c>
      <c r="I42" s="1">
        <f t="shared" si="1"/>
        <v>2018490</v>
      </c>
    </row>
    <row r="43" spans="1:9" x14ac:dyDescent="0.3">
      <c r="A43" t="s">
        <v>181</v>
      </c>
      <c r="B43" s="1" t="s">
        <v>182</v>
      </c>
      <c r="C43" s="1">
        <v>2009</v>
      </c>
      <c r="D43" s="1">
        <v>2026</v>
      </c>
      <c r="G43" s="1">
        <f t="shared" si="0"/>
        <v>0</v>
      </c>
      <c r="H43" s="1">
        <v>1446045</v>
      </c>
      <c r="I43" s="1">
        <f t="shared" si="1"/>
        <v>1446045</v>
      </c>
    </row>
    <row r="44" spans="1:9" x14ac:dyDescent="0.3">
      <c r="A44" t="s">
        <v>181</v>
      </c>
      <c r="B44" s="1" t="s">
        <v>182</v>
      </c>
      <c r="C44" s="1">
        <v>2009</v>
      </c>
      <c r="D44" s="1">
        <v>2027</v>
      </c>
      <c r="G44" s="1">
        <f t="shared" si="0"/>
        <v>0</v>
      </c>
      <c r="H44" s="1">
        <v>14480325</v>
      </c>
      <c r="I44" s="1">
        <f t="shared" si="1"/>
        <v>14480325</v>
      </c>
    </row>
    <row r="45" spans="1:9" x14ac:dyDescent="0.3">
      <c r="A45" t="s">
        <v>181</v>
      </c>
      <c r="B45" s="1" t="s">
        <v>182</v>
      </c>
      <c r="C45" s="1">
        <v>2009</v>
      </c>
      <c r="D45" s="1">
        <v>2028</v>
      </c>
      <c r="G45" s="1">
        <f t="shared" si="0"/>
        <v>0</v>
      </c>
      <c r="H45" s="1">
        <v>727500</v>
      </c>
      <c r="I45" s="1">
        <f t="shared" si="1"/>
        <v>727500</v>
      </c>
    </row>
    <row r="46" spans="1:9" x14ac:dyDescent="0.3">
      <c r="A46" t="s">
        <v>181</v>
      </c>
      <c r="B46" s="1" t="s">
        <v>182</v>
      </c>
      <c r="C46" s="1">
        <v>2009</v>
      </c>
      <c r="D46" s="1">
        <v>2029</v>
      </c>
      <c r="G46" s="1">
        <f t="shared" si="0"/>
        <v>0</v>
      </c>
      <c r="H46" s="1">
        <v>724500</v>
      </c>
      <c r="I46" s="1">
        <f t="shared" si="1"/>
        <v>724500</v>
      </c>
    </row>
    <row r="47" spans="1:9" x14ac:dyDescent="0.3">
      <c r="A47" t="s">
        <v>181</v>
      </c>
      <c r="B47" s="1" t="s">
        <v>182</v>
      </c>
      <c r="C47" s="1">
        <v>2009</v>
      </c>
      <c r="D47" s="1">
        <v>2009</v>
      </c>
      <c r="E47" s="1">
        <v>5000</v>
      </c>
      <c r="F47" s="1">
        <v>293494</v>
      </c>
      <c r="G47" s="1">
        <f>SUM(F47,E47)</f>
        <v>298494</v>
      </c>
      <c r="H47" s="1">
        <v>5564911</v>
      </c>
      <c r="I47" s="1">
        <f t="shared" si="1"/>
        <v>5863405</v>
      </c>
    </row>
    <row r="48" spans="1:9" x14ac:dyDescent="0.3">
      <c r="A48" t="s">
        <v>181</v>
      </c>
      <c r="B48" s="1" t="s">
        <v>182</v>
      </c>
      <c r="C48" s="1">
        <v>2009</v>
      </c>
      <c r="D48" s="1">
        <v>2010</v>
      </c>
      <c r="E48" s="1">
        <v>335000</v>
      </c>
      <c r="F48" s="1">
        <v>391188</v>
      </c>
      <c r="G48" s="1">
        <f t="shared" ref="G48:G111" si="2">SUM(F48,E48)</f>
        <v>726188</v>
      </c>
      <c r="H48" s="1">
        <v>5565994</v>
      </c>
      <c r="I48" s="1">
        <f t="shared" si="1"/>
        <v>6292182</v>
      </c>
    </row>
    <row r="49" spans="1:9" x14ac:dyDescent="0.3">
      <c r="A49" t="s">
        <v>181</v>
      </c>
      <c r="B49" s="1" t="s">
        <v>182</v>
      </c>
      <c r="C49" s="1">
        <v>2009</v>
      </c>
      <c r="D49" s="1">
        <v>2011</v>
      </c>
      <c r="E49" s="1">
        <v>340000</v>
      </c>
      <c r="F49" s="1">
        <v>381975</v>
      </c>
      <c r="G49" s="1">
        <f t="shared" si="2"/>
        <v>721975</v>
      </c>
      <c r="H49" s="1">
        <v>4960954</v>
      </c>
      <c r="I49" s="1">
        <f t="shared" si="1"/>
        <v>5682929</v>
      </c>
    </row>
    <row r="50" spans="1:9" x14ac:dyDescent="0.3">
      <c r="A50" t="s">
        <v>181</v>
      </c>
      <c r="B50" s="1" t="s">
        <v>182</v>
      </c>
      <c r="C50" s="1">
        <v>2009</v>
      </c>
      <c r="D50" s="1">
        <v>2012</v>
      </c>
      <c r="E50" s="1">
        <v>355000</v>
      </c>
      <c r="F50" s="1">
        <v>372488</v>
      </c>
      <c r="G50" s="1">
        <f t="shared" si="2"/>
        <v>727488</v>
      </c>
      <c r="H50" s="1">
        <v>4955210</v>
      </c>
      <c r="I50" s="1">
        <f t="shared" si="1"/>
        <v>5682698</v>
      </c>
    </row>
    <row r="51" spans="1:9" x14ac:dyDescent="0.3">
      <c r="A51" t="s">
        <v>181</v>
      </c>
      <c r="B51" s="1" t="s">
        <v>182</v>
      </c>
      <c r="C51" s="1">
        <v>2009</v>
      </c>
      <c r="D51" s="1">
        <v>2013</v>
      </c>
      <c r="E51" s="1">
        <v>365000</v>
      </c>
      <c r="F51" s="1">
        <v>362725</v>
      </c>
      <c r="G51" s="1">
        <f t="shared" si="2"/>
        <v>727725</v>
      </c>
      <c r="H51" s="1">
        <v>4955982</v>
      </c>
      <c r="I51" s="1">
        <f t="shared" si="1"/>
        <v>5683707</v>
      </c>
    </row>
    <row r="52" spans="1:9" x14ac:dyDescent="0.3">
      <c r="A52" t="s">
        <v>181</v>
      </c>
      <c r="B52" s="1" t="s">
        <v>182</v>
      </c>
      <c r="C52" s="1">
        <v>2009</v>
      </c>
      <c r="D52" s="1">
        <v>2014</v>
      </c>
      <c r="E52" s="1">
        <v>375000</v>
      </c>
      <c r="F52" s="1">
        <v>352688</v>
      </c>
      <c r="G52" s="1">
        <f t="shared" si="2"/>
        <v>727688</v>
      </c>
      <c r="H52" s="1">
        <v>3914195</v>
      </c>
      <c r="I52" s="1">
        <f t="shared" si="1"/>
        <v>4641883</v>
      </c>
    </row>
    <row r="53" spans="1:9" x14ac:dyDescent="0.3">
      <c r="A53" t="s">
        <v>181</v>
      </c>
      <c r="B53" s="1" t="s">
        <v>182</v>
      </c>
      <c r="C53" s="1">
        <v>2009</v>
      </c>
      <c r="D53" s="1">
        <v>2015</v>
      </c>
      <c r="E53" s="1">
        <v>385000</v>
      </c>
      <c r="F53" s="1">
        <v>341438</v>
      </c>
      <c r="G53" s="1">
        <f t="shared" si="2"/>
        <v>726438</v>
      </c>
      <c r="H53" s="1">
        <v>3914304</v>
      </c>
      <c r="I53" s="1">
        <f t="shared" si="1"/>
        <v>4640742</v>
      </c>
    </row>
    <row r="54" spans="1:9" x14ac:dyDescent="0.3">
      <c r="A54" t="s">
        <v>181</v>
      </c>
      <c r="B54" s="1" t="s">
        <v>182</v>
      </c>
      <c r="C54" s="1">
        <v>2009</v>
      </c>
      <c r="D54" s="1">
        <v>2016</v>
      </c>
      <c r="E54" s="1">
        <v>400000</v>
      </c>
      <c r="F54" s="1">
        <v>328925</v>
      </c>
      <c r="G54" s="1">
        <f t="shared" si="2"/>
        <v>728925</v>
      </c>
      <c r="H54" s="1">
        <v>3914222</v>
      </c>
      <c r="I54" s="1">
        <f t="shared" si="1"/>
        <v>4643147</v>
      </c>
    </row>
    <row r="55" spans="1:9" x14ac:dyDescent="0.3">
      <c r="A55" t="s">
        <v>181</v>
      </c>
      <c r="B55" s="1" t="s">
        <v>182</v>
      </c>
      <c r="C55" s="1">
        <v>2009</v>
      </c>
      <c r="D55" s="1">
        <v>2017</v>
      </c>
      <c r="E55" s="1">
        <v>410000</v>
      </c>
      <c r="F55" s="1">
        <v>314925</v>
      </c>
      <c r="G55" s="1">
        <f t="shared" si="2"/>
        <v>724925</v>
      </c>
      <c r="H55" s="1">
        <v>3317762</v>
      </c>
      <c r="I55" s="1">
        <f t="shared" si="1"/>
        <v>4042687</v>
      </c>
    </row>
    <row r="56" spans="1:9" x14ac:dyDescent="0.3">
      <c r="A56" t="s">
        <v>181</v>
      </c>
      <c r="B56" s="1" t="s">
        <v>182</v>
      </c>
      <c r="C56" s="1">
        <v>2009</v>
      </c>
      <c r="D56" s="1">
        <v>2018</v>
      </c>
      <c r="E56" s="1">
        <v>425000</v>
      </c>
      <c r="F56" s="1">
        <v>300575</v>
      </c>
      <c r="G56" s="1">
        <f t="shared" si="2"/>
        <v>725575</v>
      </c>
      <c r="H56" s="1">
        <v>3319563</v>
      </c>
      <c r="I56" s="1">
        <f t="shared" si="1"/>
        <v>4045138</v>
      </c>
    </row>
    <row r="57" spans="1:9" x14ac:dyDescent="0.3">
      <c r="A57" t="s">
        <v>181</v>
      </c>
      <c r="B57" s="1" t="s">
        <v>182</v>
      </c>
      <c r="C57" s="1">
        <v>2009</v>
      </c>
      <c r="D57" s="1">
        <v>2019</v>
      </c>
      <c r="E57" s="1">
        <v>445000</v>
      </c>
      <c r="F57" s="1">
        <v>284638</v>
      </c>
      <c r="G57" s="1">
        <f t="shared" si="2"/>
        <v>729638</v>
      </c>
      <c r="H57" s="1">
        <v>3314578</v>
      </c>
      <c r="I57" s="1">
        <f t="shared" si="1"/>
        <v>4044216</v>
      </c>
    </row>
    <row r="58" spans="1:9" x14ac:dyDescent="0.3">
      <c r="A58" t="s">
        <v>181</v>
      </c>
      <c r="B58" s="1" t="s">
        <v>182</v>
      </c>
      <c r="C58" s="1">
        <v>2009</v>
      </c>
      <c r="D58" s="1">
        <v>2020</v>
      </c>
      <c r="E58" s="1">
        <v>460000</v>
      </c>
      <c r="F58" s="1">
        <v>266838</v>
      </c>
      <c r="G58" s="1">
        <f t="shared" si="2"/>
        <v>726838</v>
      </c>
      <c r="H58" s="1">
        <v>3315002</v>
      </c>
      <c r="I58" s="1">
        <f t="shared" si="1"/>
        <v>4041840</v>
      </c>
    </row>
    <row r="59" spans="1:9" x14ac:dyDescent="0.3">
      <c r="A59" t="s">
        <v>181</v>
      </c>
      <c r="B59" s="1" t="s">
        <v>182</v>
      </c>
      <c r="C59" s="1">
        <v>2009</v>
      </c>
      <c r="D59" s="1">
        <v>2021</v>
      </c>
      <c r="E59" s="1">
        <v>480000</v>
      </c>
      <c r="F59" s="1">
        <v>248438</v>
      </c>
      <c r="G59" s="1">
        <f t="shared" si="2"/>
        <v>728438</v>
      </c>
      <c r="H59" s="1">
        <v>3320827</v>
      </c>
      <c r="I59" s="1">
        <f t="shared" si="1"/>
        <v>4049265</v>
      </c>
    </row>
    <row r="60" spans="1:9" x14ac:dyDescent="0.3">
      <c r="A60" t="s">
        <v>181</v>
      </c>
      <c r="B60" s="1" t="s">
        <v>182</v>
      </c>
      <c r="C60" s="1">
        <v>2009</v>
      </c>
      <c r="D60" s="1">
        <v>2022</v>
      </c>
      <c r="E60" s="1">
        <v>500000</v>
      </c>
      <c r="F60" s="1">
        <v>228038</v>
      </c>
      <c r="G60" s="1">
        <f t="shared" si="2"/>
        <v>728038</v>
      </c>
      <c r="H60" s="1">
        <v>3000554</v>
      </c>
      <c r="I60" s="1">
        <f t="shared" si="1"/>
        <v>3728592</v>
      </c>
    </row>
    <row r="61" spans="1:9" x14ac:dyDescent="0.3">
      <c r="A61" t="s">
        <v>181</v>
      </c>
      <c r="B61" s="1" t="s">
        <v>182</v>
      </c>
      <c r="C61" s="1">
        <v>2009</v>
      </c>
      <c r="D61" s="1">
        <v>2023</v>
      </c>
      <c r="E61" s="1">
        <v>520000</v>
      </c>
      <c r="F61" s="1">
        <v>206788</v>
      </c>
      <c r="G61" s="1">
        <f t="shared" si="2"/>
        <v>726788</v>
      </c>
      <c r="H61" s="1">
        <v>3002659</v>
      </c>
      <c r="I61" s="1">
        <f t="shared" si="1"/>
        <v>3729447</v>
      </c>
    </row>
    <row r="62" spans="1:9" x14ac:dyDescent="0.3">
      <c r="A62" t="s">
        <v>181</v>
      </c>
      <c r="B62" s="1" t="s">
        <v>182</v>
      </c>
      <c r="C62" s="1">
        <v>2009</v>
      </c>
      <c r="D62" s="1">
        <v>2024</v>
      </c>
      <c r="E62" s="1">
        <v>545000</v>
      </c>
      <c r="F62" s="1">
        <v>183388</v>
      </c>
      <c r="G62" s="1">
        <f t="shared" si="2"/>
        <v>728388</v>
      </c>
      <c r="H62" s="1">
        <v>1294695</v>
      </c>
      <c r="I62" s="1">
        <f t="shared" si="1"/>
        <v>2023083</v>
      </c>
    </row>
    <row r="63" spans="1:9" x14ac:dyDescent="0.3">
      <c r="A63" t="s">
        <v>181</v>
      </c>
      <c r="B63" s="1" t="s">
        <v>182</v>
      </c>
      <c r="C63" s="1">
        <v>2009</v>
      </c>
      <c r="D63" s="1">
        <v>2025</v>
      </c>
      <c r="E63" s="1">
        <v>570000</v>
      </c>
      <c r="F63" s="1">
        <v>157500</v>
      </c>
      <c r="G63" s="1">
        <f t="shared" si="2"/>
        <v>727500</v>
      </c>
      <c r="H63" s="1">
        <v>1291815</v>
      </c>
      <c r="I63" s="1">
        <f t="shared" si="1"/>
        <v>2019315</v>
      </c>
    </row>
    <row r="64" spans="1:9" x14ac:dyDescent="0.3">
      <c r="A64" t="s">
        <v>181</v>
      </c>
      <c r="B64" s="1" t="s">
        <v>182</v>
      </c>
      <c r="C64" s="1">
        <v>2009</v>
      </c>
      <c r="D64" s="1">
        <v>2026</v>
      </c>
      <c r="E64" s="1">
        <v>600000</v>
      </c>
      <c r="F64" s="1">
        <v>129000</v>
      </c>
      <c r="G64" s="1">
        <f t="shared" si="2"/>
        <v>729000</v>
      </c>
      <c r="H64" s="1">
        <v>717045</v>
      </c>
      <c r="I64" s="1">
        <f t="shared" si="1"/>
        <v>1446045</v>
      </c>
    </row>
    <row r="65" spans="1:9" x14ac:dyDescent="0.3">
      <c r="A65" t="s">
        <v>181</v>
      </c>
      <c r="B65" s="1" t="s">
        <v>182</v>
      </c>
      <c r="C65" s="1">
        <v>2009</v>
      </c>
      <c r="D65" s="1">
        <v>2027</v>
      </c>
      <c r="E65" s="1">
        <v>630000</v>
      </c>
      <c r="F65" s="1">
        <v>99000</v>
      </c>
      <c r="G65" s="1">
        <f t="shared" si="2"/>
        <v>729000</v>
      </c>
      <c r="H65" s="1">
        <v>719325</v>
      </c>
      <c r="I65" s="1">
        <f t="shared" si="1"/>
        <v>1448325</v>
      </c>
    </row>
    <row r="66" spans="1:9" x14ac:dyDescent="0.3">
      <c r="A66" t="s">
        <v>181</v>
      </c>
      <c r="B66" s="1" t="s">
        <v>182</v>
      </c>
      <c r="C66" s="1">
        <v>2009</v>
      </c>
      <c r="D66" s="1">
        <v>2028</v>
      </c>
      <c r="E66" s="1">
        <v>660000</v>
      </c>
      <c r="F66" s="1">
        <v>67500</v>
      </c>
      <c r="G66" s="1">
        <f t="shared" si="2"/>
        <v>727500</v>
      </c>
      <c r="H66" s="1">
        <v>0</v>
      </c>
      <c r="I66" s="1">
        <f t="shared" si="1"/>
        <v>727500</v>
      </c>
    </row>
    <row r="67" spans="1:9" x14ac:dyDescent="0.3">
      <c r="A67" t="s">
        <v>181</v>
      </c>
      <c r="B67" s="1" t="s">
        <v>182</v>
      </c>
      <c r="C67" s="1">
        <v>2009</v>
      </c>
      <c r="D67" s="1">
        <v>2029</v>
      </c>
      <c r="E67" s="1">
        <v>690000</v>
      </c>
      <c r="F67" s="1">
        <v>34500</v>
      </c>
      <c r="G67" s="1">
        <f t="shared" si="2"/>
        <v>724500</v>
      </c>
      <c r="H67" s="1">
        <v>0</v>
      </c>
      <c r="I67" s="1">
        <f t="shared" si="1"/>
        <v>724500</v>
      </c>
    </row>
    <row r="68" spans="1:9" x14ac:dyDescent="0.3">
      <c r="A68" t="s">
        <v>181</v>
      </c>
      <c r="B68" s="1" t="s">
        <v>182</v>
      </c>
      <c r="C68" s="1">
        <v>2008</v>
      </c>
      <c r="D68" s="1">
        <v>2008</v>
      </c>
      <c r="E68" s="1">
        <v>1135000</v>
      </c>
      <c r="F68" s="1">
        <v>177711</v>
      </c>
      <c r="G68" s="1">
        <f t="shared" si="2"/>
        <v>1312711</v>
      </c>
      <c r="H68" s="1">
        <v>3815424</v>
      </c>
      <c r="I68" s="1">
        <f t="shared" si="1"/>
        <v>5128135</v>
      </c>
    </row>
    <row r="69" spans="1:9" x14ac:dyDescent="0.3">
      <c r="A69" t="s">
        <v>181</v>
      </c>
      <c r="B69" s="1" t="s">
        <v>182</v>
      </c>
      <c r="C69" s="1">
        <v>2008</v>
      </c>
      <c r="D69" s="1">
        <v>2009</v>
      </c>
      <c r="E69" s="1">
        <v>1175000</v>
      </c>
      <c r="F69" s="1">
        <v>202898</v>
      </c>
      <c r="G69" s="1">
        <f t="shared" si="2"/>
        <v>1377898</v>
      </c>
      <c r="H69" s="1">
        <v>4187013</v>
      </c>
      <c r="I69" s="1">
        <f t="shared" si="1"/>
        <v>5564911</v>
      </c>
    </row>
    <row r="70" spans="1:9" x14ac:dyDescent="0.3">
      <c r="A70" t="s">
        <v>181</v>
      </c>
      <c r="B70" s="1" t="s">
        <v>182</v>
      </c>
      <c r="C70" s="1">
        <v>2008</v>
      </c>
      <c r="D70" s="1">
        <v>2010</v>
      </c>
      <c r="E70" s="1">
        <v>1210000</v>
      </c>
      <c r="F70" s="1">
        <v>167648</v>
      </c>
      <c r="G70" s="1">
        <f t="shared" si="2"/>
        <v>1377648</v>
      </c>
      <c r="H70" s="1">
        <v>4188345</v>
      </c>
      <c r="I70" s="1">
        <f t="shared" si="1"/>
        <v>5565993</v>
      </c>
    </row>
    <row r="71" spans="1:9" x14ac:dyDescent="0.3">
      <c r="A71" t="s">
        <v>181</v>
      </c>
      <c r="B71" s="1" t="s">
        <v>182</v>
      </c>
      <c r="C71" s="1">
        <v>2008</v>
      </c>
      <c r="D71" s="1">
        <v>2011</v>
      </c>
      <c r="E71" s="1">
        <v>705000</v>
      </c>
      <c r="F71" s="1">
        <v>131348</v>
      </c>
      <c r="G71" s="1">
        <f t="shared" si="2"/>
        <v>836348</v>
      </c>
      <c r="H71" s="1">
        <v>4124606</v>
      </c>
      <c r="I71" s="1">
        <f t="shared" si="1"/>
        <v>4960954</v>
      </c>
    </row>
    <row r="72" spans="1:9" x14ac:dyDescent="0.3">
      <c r="A72" t="s">
        <v>181</v>
      </c>
      <c r="B72" s="1" t="s">
        <v>182</v>
      </c>
      <c r="C72" s="1">
        <v>2008</v>
      </c>
      <c r="D72" s="1">
        <v>2012</v>
      </c>
      <c r="E72" s="1">
        <v>715000</v>
      </c>
      <c r="F72" s="1">
        <v>114075</v>
      </c>
      <c r="G72" s="1">
        <f t="shared" si="2"/>
        <v>829075</v>
      </c>
      <c r="H72" s="1">
        <v>4126134</v>
      </c>
      <c r="I72" s="1">
        <f t="shared" si="1"/>
        <v>4955209</v>
      </c>
    </row>
    <row r="73" spans="1:9" x14ac:dyDescent="0.3">
      <c r="A73" t="s">
        <v>181</v>
      </c>
      <c r="B73" s="1" t="s">
        <v>182</v>
      </c>
      <c r="C73" s="1">
        <v>2008</v>
      </c>
      <c r="D73" s="1">
        <v>2013</v>
      </c>
      <c r="E73" s="1">
        <v>740000</v>
      </c>
      <c r="F73" s="1">
        <v>95128</v>
      </c>
      <c r="G73" s="1">
        <f t="shared" si="2"/>
        <v>835128</v>
      </c>
      <c r="H73" s="1">
        <v>4120854</v>
      </c>
      <c r="I73" s="1">
        <f t="shared" si="1"/>
        <v>4955982</v>
      </c>
    </row>
    <row r="74" spans="1:9" x14ac:dyDescent="0.3">
      <c r="A74" t="s">
        <v>181</v>
      </c>
      <c r="B74" s="1" t="s">
        <v>182</v>
      </c>
      <c r="C74" s="1">
        <v>2008</v>
      </c>
      <c r="D74" s="1">
        <v>2014</v>
      </c>
      <c r="E74" s="1">
        <v>765000</v>
      </c>
      <c r="F74" s="1">
        <v>74408</v>
      </c>
      <c r="G74" s="1">
        <f t="shared" si="2"/>
        <v>839408</v>
      </c>
      <c r="H74" s="1">
        <v>3074786</v>
      </c>
      <c r="I74" s="1">
        <f t="shared" si="1"/>
        <v>3914194</v>
      </c>
    </row>
    <row r="75" spans="1:9" x14ac:dyDescent="0.3">
      <c r="A75" t="s">
        <v>181</v>
      </c>
      <c r="B75" s="1" t="s">
        <v>182</v>
      </c>
      <c r="C75" s="1">
        <v>2008</v>
      </c>
      <c r="D75" s="1">
        <v>2015</v>
      </c>
      <c r="E75" s="1">
        <v>785000</v>
      </c>
      <c r="F75" s="1">
        <v>51458</v>
      </c>
      <c r="G75" s="1">
        <f t="shared" si="2"/>
        <v>836458</v>
      </c>
      <c r="H75" s="1">
        <v>3077844</v>
      </c>
      <c r="I75" s="1">
        <f t="shared" si="1"/>
        <v>3914302</v>
      </c>
    </row>
    <row r="76" spans="1:9" x14ac:dyDescent="0.3">
      <c r="A76" t="s">
        <v>181</v>
      </c>
      <c r="B76" s="1" t="s">
        <v>182</v>
      </c>
      <c r="C76" s="1">
        <v>2008</v>
      </c>
      <c r="D76" s="1">
        <v>2016</v>
      </c>
      <c r="E76" s="1">
        <v>810000</v>
      </c>
      <c r="F76" s="1">
        <v>26730</v>
      </c>
      <c r="G76" s="1">
        <f t="shared" si="2"/>
        <v>836730</v>
      </c>
      <c r="H76" s="1">
        <v>3077490</v>
      </c>
      <c r="I76" s="1">
        <f t="shared" si="1"/>
        <v>3914220</v>
      </c>
    </row>
    <row r="77" spans="1:9" x14ac:dyDescent="0.3">
      <c r="A77" t="s">
        <v>181</v>
      </c>
      <c r="B77" s="1" t="s">
        <v>182</v>
      </c>
      <c r="C77" s="1">
        <v>2008</v>
      </c>
      <c r="D77" s="1">
        <v>2017</v>
      </c>
      <c r="E77" s="1">
        <v>0</v>
      </c>
      <c r="F77" s="1">
        <v>0</v>
      </c>
      <c r="G77" s="1">
        <f t="shared" si="2"/>
        <v>0</v>
      </c>
      <c r="H77" s="1">
        <v>3317761</v>
      </c>
      <c r="I77" s="1">
        <f t="shared" si="1"/>
        <v>3317761</v>
      </c>
    </row>
    <row r="78" spans="1:9" x14ac:dyDescent="0.3">
      <c r="A78" t="s">
        <v>181</v>
      </c>
      <c r="B78" s="1" t="s">
        <v>182</v>
      </c>
      <c r="C78" s="1">
        <v>2008</v>
      </c>
      <c r="D78" s="1">
        <v>2018</v>
      </c>
      <c r="E78" s="1">
        <v>0</v>
      </c>
      <c r="F78" s="1">
        <v>0</v>
      </c>
      <c r="G78" s="1">
        <f t="shared" si="2"/>
        <v>0</v>
      </c>
      <c r="H78" s="1">
        <v>3319561</v>
      </c>
      <c r="I78" s="1">
        <f t="shared" si="1"/>
        <v>3319561</v>
      </c>
    </row>
    <row r="79" spans="1:9" x14ac:dyDescent="0.3">
      <c r="A79" t="s">
        <v>181</v>
      </c>
      <c r="B79" s="1" t="s">
        <v>182</v>
      </c>
      <c r="C79" s="1">
        <v>2008</v>
      </c>
      <c r="D79" s="1">
        <v>2019</v>
      </c>
      <c r="E79" s="1">
        <v>0</v>
      </c>
      <c r="F79" s="1">
        <v>0</v>
      </c>
      <c r="G79" s="1">
        <f t="shared" si="2"/>
        <v>0</v>
      </c>
      <c r="H79" s="1">
        <v>3314576</v>
      </c>
      <c r="I79" s="1">
        <f t="shared" si="1"/>
        <v>3314576</v>
      </c>
    </row>
    <row r="80" spans="1:9" x14ac:dyDescent="0.3">
      <c r="A80" t="s">
        <v>181</v>
      </c>
      <c r="B80" s="1" t="s">
        <v>182</v>
      </c>
      <c r="C80" s="1">
        <v>2008</v>
      </c>
      <c r="D80" s="1">
        <v>2020</v>
      </c>
      <c r="E80" s="1">
        <v>0</v>
      </c>
      <c r="F80" s="1">
        <v>0</v>
      </c>
      <c r="G80" s="1">
        <f t="shared" si="2"/>
        <v>0</v>
      </c>
      <c r="H80" s="1">
        <v>3315001</v>
      </c>
      <c r="I80" s="1">
        <f t="shared" si="1"/>
        <v>3315001</v>
      </c>
    </row>
    <row r="81" spans="1:9" x14ac:dyDescent="0.3">
      <c r="A81" t="s">
        <v>181</v>
      </c>
      <c r="B81" s="1" t="s">
        <v>182</v>
      </c>
      <c r="C81" s="1">
        <v>2008</v>
      </c>
      <c r="D81" s="1">
        <v>2021</v>
      </c>
      <c r="E81" s="1">
        <v>0</v>
      </c>
      <c r="F81" s="1">
        <v>0</v>
      </c>
      <c r="G81" s="1">
        <f t="shared" si="2"/>
        <v>0</v>
      </c>
      <c r="H81" s="1">
        <v>3320826</v>
      </c>
      <c r="I81" s="1">
        <f t="shared" si="1"/>
        <v>3320826</v>
      </c>
    </row>
    <row r="82" spans="1:9" x14ac:dyDescent="0.3">
      <c r="A82" t="s">
        <v>181</v>
      </c>
      <c r="B82" s="1" t="s">
        <v>182</v>
      </c>
      <c r="C82" s="1">
        <v>2008</v>
      </c>
      <c r="D82" s="1">
        <v>2022</v>
      </c>
      <c r="E82" s="1">
        <v>0</v>
      </c>
      <c r="F82" s="1">
        <v>0</v>
      </c>
      <c r="G82" s="1">
        <f t="shared" si="2"/>
        <v>0</v>
      </c>
      <c r="H82" s="1">
        <v>3000554</v>
      </c>
      <c r="I82" s="1">
        <f t="shared" si="1"/>
        <v>3000554</v>
      </c>
    </row>
    <row r="83" spans="1:9" x14ac:dyDescent="0.3">
      <c r="A83" t="s">
        <v>181</v>
      </c>
      <c r="B83" s="1" t="s">
        <v>182</v>
      </c>
      <c r="C83" s="1">
        <v>2008</v>
      </c>
      <c r="D83" s="1">
        <v>2023</v>
      </c>
      <c r="E83" s="1">
        <v>0</v>
      </c>
      <c r="F83" s="1">
        <v>0</v>
      </c>
      <c r="G83" s="1">
        <f t="shared" si="2"/>
        <v>0</v>
      </c>
      <c r="H83" s="1">
        <v>3002659</v>
      </c>
      <c r="I83" s="1">
        <f t="shared" si="1"/>
        <v>3002659</v>
      </c>
    </row>
    <row r="84" spans="1:9" x14ac:dyDescent="0.3">
      <c r="A84" t="s">
        <v>181</v>
      </c>
      <c r="B84" s="1" t="s">
        <v>182</v>
      </c>
      <c r="C84" s="1">
        <v>2008</v>
      </c>
      <c r="D84" s="1">
        <v>2024</v>
      </c>
      <c r="E84" s="1">
        <v>0</v>
      </c>
      <c r="F84" s="1">
        <v>0</v>
      </c>
      <c r="G84" s="1">
        <f t="shared" si="2"/>
        <v>0</v>
      </c>
      <c r="H84" s="1">
        <v>1294695</v>
      </c>
      <c r="I84" s="1">
        <f t="shared" si="1"/>
        <v>1294695</v>
      </c>
    </row>
    <row r="85" spans="1:9" x14ac:dyDescent="0.3">
      <c r="A85" t="s">
        <v>181</v>
      </c>
      <c r="B85" s="1" t="s">
        <v>182</v>
      </c>
      <c r="C85" s="1">
        <v>2008</v>
      </c>
      <c r="D85" s="1">
        <v>2025</v>
      </c>
      <c r="E85" s="1">
        <v>0</v>
      </c>
      <c r="F85" s="1">
        <v>0</v>
      </c>
      <c r="G85" s="1">
        <f t="shared" si="2"/>
        <v>0</v>
      </c>
      <c r="H85" s="1">
        <v>1291815</v>
      </c>
      <c r="I85" s="1">
        <f t="shared" si="1"/>
        <v>1291815</v>
      </c>
    </row>
    <row r="86" spans="1:9" x14ac:dyDescent="0.3">
      <c r="A86" t="s">
        <v>181</v>
      </c>
      <c r="B86" s="1" t="s">
        <v>182</v>
      </c>
      <c r="C86" s="1">
        <v>2008</v>
      </c>
      <c r="D86" s="1">
        <v>2026</v>
      </c>
      <c r="E86" s="1">
        <v>0</v>
      </c>
      <c r="F86" s="1">
        <v>0</v>
      </c>
      <c r="G86" s="1">
        <f t="shared" si="2"/>
        <v>0</v>
      </c>
      <c r="H86" s="1">
        <v>717045</v>
      </c>
      <c r="I86" s="1">
        <f t="shared" si="1"/>
        <v>717045</v>
      </c>
    </row>
    <row r="87" spans="1:9" x14ac:dyDescent="0.3">
      <c r="A87" t="s">
        <v>181</v>
      </c>
      <c r="B87" s="1" t="s">
        <v>182</v>
      </c>
      <c r="C87" s="1">
        <v>2008</v>
      </c>
      <c r="D87" s="1">
        <v>2027</v>
      </c>
      <c r="E87" s="1">
        <v>0</v>
      </c>
      <c r="F87" s="1">
        <v>0</v>
      </c>
      <c r="G87" s="1">
        <f t="shared" si="2"/>
        <v>0</v>
      </c>
      <c r="H87" s="1">
        <v>719325</v>
      </c>
      <c r="I87" s="1">
        <f t="shared" si="1"/>
        <v>719325</v>
      </c>
    </row>
    <row r="88" spans="1:9" x14ac:dyDescent="0.3">
      <c r="A88" t="s">
        <v>181</v>
      </c>
      <c r="B88" s="1" t="s">
        <v>182</v>
      </c>
      <c r="C88" s="1">
        <v>2007</v>
      </c>
      <c r="D88" s="1">
        <v>2007</v>
      </c>
      <c r="E88" s="1">
        <v>235000</v>
      </c>
      <c r="F88" s="1">
        <v>264361</v>
      </c>
      <c r="G88" s="1">
        <f t="shared" si="2"/>
        <v>499361</v>
      </c>
      <c r="H88" s="1">
        <v>5055958</v>
      </c>
      <c r="I88" s="1">
        <f t="shared" si="1"/>
        <v>5555319</v>
      </c>
    </row>
    <row r="89" spans="1:9" x14ac:dyDescent="0.3">
      <c r="A89" t="s">
        <v>181</v>
      </c>
      <c r="B89" s="1" t="s">
        <v>182</v>
      </c>
      <c r="C89" s="1">
        <v>2007</v>
      </c>
      <c r="D89" s="1">
        <v>2008</v>
      </c>
      <c r="E89" s="1">
        <v>415000</v>
      </c>
      <c r="F89" s="1">
        <v>352756</v>
      </c>
      <c r="G89" s="1">
        <f t="shared" si="2"/>
        <v>767756</v>
      </c>
      <c r="H89" s="1">
        <v>4623592</v>
      </c>
      <c r="I89" s="1">
        <f t="shared" si="1"/>
        <v>5391348</v>
      </c>
    </row>
    <row r="90" spans="1:9" x14ac:dyDescent="0.3">
      <c r="A90" t="s">
        <v>181</v>
      </c>
      <c r="B90" s="1" t="s">
        <v>182</v>
      </c>
      <c r="C90" s="1">
        <v>2007</v>
      </c>
      <c r="D90" s="1">
        <v>2009</v>
      </c>
      <c r="E90" s="1">
        <v>430000</v>
      </c>
      <c r="F90" s="1">
        <v>336675</v>
      </c>
      <c r="G90" s="1">
        <f t="shared" si="2"/>
        <v>766675</v>
      </c>
      <c r="H90" s="1">
        <v>4803110</v>
      </c>
      <c r="I90" s="1">
        <f t="shared" si="1"/>
        <v>5569785</v>
      </c>
    </row>
    <row r="91" spans="1:9" x14ac:dyDescent="0.3">
      <c r="A91" t="s">
        <v>181</v>
      </c>
      <c r="B91" s="1" t="s">
        <v>182</v>
      </c>
      <c r="C91" s="1">
        <v>2007</v>
      </c>
      <c r="D91" s="1">
        <v>2010</v>
      </c>
      <c r="E91" s="1">
        <v>445000</v>
      </c>
      <c r="F91" s="1">
        <v>320013</v>
      </c>
      <c r="G91" s="1">
        <f t="shared" si="2"/>
        <v>765013</v>
      </c>
      <c r="H91" s="1">
        <v>4806205</v>
      </c>
      <c r="I91" s="1">
        <f t="shared" ref="I91:I130" si="3">SUM(H91,G91)</f>
        <v>5571218</v>
      </c>
    </row>
    <row r="92" spans="1:9" x14ac:dyDescent="0.3">
      <c r="A92" t="s">
        <v>181</v>
      </c>
      <c r="B92" s="1" t="s">
        <v>182</v>
      </c>
      <c r="C92" s="1">
        <v>2007</v>
      </c>
      <c r="D92" s="1">
        <v>2011</v>
      </c>
      <c r="E92" s="1">
        <v>460000</v>
      </c>
      <c r="F92" s="1">
        <v>302769</v>
      </c>
      <c r="G92" s="1">
        <f t="shared" si="2"/>
        <v>762769</v>
      </c>
      <c r="H92" s="1">
        <v>4201310</v>
      </c>
      <c r="I92" s="1">
        <f t="shared" si="3"/>
        <v>4964079</v>
      </c>
    </row>
    <row r="93" spans="1:9" x14ac:dyDescent="0.3">
      <c r="A93" t="s">
        <v>181</v>
      </c>
      <c r="B93" s="1" t="s">
        <v>182</v>
      </c>
      <c r="C93" s="1">
        <v>2007</v>
      </c>
      <c r="D93" s="1">
        <v>2012</v>
      </c>
      <c r="E93" s="1">
        <v>480000</v>
      </c>
      <c r="F93" s="1">
        <v>284944</v>
      </c>
      <c r="G93" s="1">
        <f t="shared" si="2"/>
        <v>764944</v>
      </c>
      <c r="H93" s="1">
        <v>4194014</v>
      </c>
      <c r="I93" s="1">
        <f t="shared" si="3"/>
        <v>4958958</v>
      </c>
    </row>
    <row r="94" spans="1:9" x14ac:dyDescent="0.3">
      <c r="A94" t="s">
        <v>181</v>
      </c>
      <c r="B94" s="1" t="s">
        <v>182</v>
      </c>
      <c r="C94" s="1">
        <v>2007</v>
      </c>
      <c r="D94" s="1">
        <v>2013</v>
      </c>
      <c r="E94" s="1">
        <v>500000</v>
      </c>
      <c r="F94" s="1">
        <v>266344</v>
      </c>
      <c r="G94" s="1">
        <f t="shared" si="2"/>
        <v>766344</v>
      </c>
      <c r="H94" s="1">
        <v>4194193</v>
      </c>
      <c r="I94" s="1">
        <f t="shared" si="3"/>
        <v>4960537</v>
      </c>
    </row>
    <row r="95" spans="1:9" x14ac:dyDescent="0.3">
      <c r="A95" t="s">
        <v>181</v>
      </c>
      <c r="B95" s="1" t="s">
        <v>182</v>
      </c>
      <c r="C95" s="1">
        <v>2007</v>
      </c>
      <c r="D95" s="1">
        <v>2014</v>
      </c>
      <c r="E95" s="1">
        <v>520000</v>
      </c>
      <c r="F95" s="1">
        <v>246968</v>
      </c>
      <c r="G95" s="1">
        <f t="shared" si="2"/>
        <v>766968</v>
      </c>
      <c r="H95" s="1">
        <v>3152185</v>
      </c>
      <c r="I95" s="1">
        <f t="shared" si="3"/>
        <v>3919153</v>
      </c>
    </row>
    <row r="96" spans="1:9" x14ac:dyDescent="0.3">
      <c r="A96" t="s">
        <v>181</v>
      </c>
      <c r="B96" s="1" t="s">
        <v>182</v>
      </c>
      <c r="C96" s="1">
        <v>2007</v>
      </c>
      <c r="D96" s="1">
        <v>2015</v>
      </c>
      <c r="E96" s="1">
        <v>545000</v>
      </c>
      <c r="F96" s="1">
        <v>226819</v>
      </c>
      <c r="G96" s="1">
        <f t="shared" si="2"/>
        <v>771819</v>
      </c>
      <c r="H96" s="1">
        <v>3142834</v>
      </c>
      <c r="I96" s="1">
        <f t="shared" si="3"/>
        <v>3914653</v>
      </c>
    </row>
    <row r="97" spans="1:9" x14ac:dyDescent="0.3">
      <c r="A97" t="s">
        <v>181</v>
      </c>
      <c r="B97" s="1" t="s">
        <v>182</v>
      </c>
      <c r="C97" s="1">
        <v>2007</v>
      </c>
      <c r="D97" s="1">
        <v>2016</v>
      </c>
      <c r="E97" s="1">
        <v>560000</v>
      </c>
      <c r="F97" s="1">
        <v>205700</v>
      </c>
      <c r="G97" s="1">
        <f t="shared" si="2"/>
        <v>765700</v>
      </c>
      <c r="H97" s="1">
        <v>3148791</v>
      </c>
      <c r="I97" s="1">
        <f t="shared" si="3"/>
        <v>3914491</v>
      </c>
    </row>
    <row r="98" spans="1:9" x14ac:dyDescent="0.3">
      <c r="A98" t="s">
        <v>181</v>
      </c>
      <c r="B98" s="1" t="s">
        <v>182</v>
      </c>
      <c r="C98" s="1">
        <v>2007</v>
      </c>
      <c r="D98" s="1">
        <v>2017</v>
      </c>
      <c r="E98" s="1">
        <v>590000</v>
      </c>
      <c r="F98" s="1">
        <v>184400</v>
      </c>
      <c r="G98" s="1">
        <f t="shared" si="2"/>
        <v>774400</v>
      </c>
      <c r="H98" s="1">
        <v>2543762</v>
      </c>
      <c r="I98" s="1">
        <f t="shared" si="3"/>
        <v>3318162</v>
      </c>
    </row>
    <row r="99" spans="1:9" x14ac:dyDescent="0.3">
      <c r="A99" t="s">
        <v>181</v>
      </c>
      <c r="B99" s="1" t="s">
        <v>182</v>
      </c>
      <c r="C99" s="1">
        <v>2007</v>
      </c>
      <c r="D99" s="1">
        <v>2018</v>
      </c>
      <c r="E99" s="1">
        <v>615000</v>
      </c>
      <c r="F99" s="1">
        <v>161138</v>
      </c>
      <c r="G99" s="1">
        <f t="shared" si="2"/>
        <v>776138</v>
      </c>
      <c r="H99" s="1">
        <v>2543425</v>
      </c>
      <c r="I99" s="1">
        <f>SUM(H99,G99)</f>
        <v>3319563</v>
      </c>
    </row>
    <row r="100" spans="1:9" x14ac:dyDescent="0.3">
      <c r="A100" t="s">
        <v>181</v>
      </c>
      <c r="B100" s="1" t="s">
        <v>182</v>
      </c>
      <c r="C100" s="1">
        <v>2007</v>
      </c>
      <c r="D100" s="1">
        <v>2019</v>
      </c>
      <c r="E100" s="1">
        <v>635000</v>
      </c>
      <c r="F100" s="1">
        <v>137152</v>
      </c>
      <c r="G100" s="1">
        <f t="shared" si="2"/>
        <v>772152</v>
      </c>
      <c r="H100" s="1">
        <v>2542425</v>
      </c>
      <c r="I100" s="1">
        <f t="shared" si="3"/>
        <v>3314577</v>
      </c>
    </row>
    <row r="101" spans="1:9" x14ac:dyDescent="0.3">
      <c r="A101" t="s">
        <v>181</v>
      </c>
      <c r="B101" s="1" t="s">
        <v>182</v>
      </c>
      <c r="C101" s="1">
        <v>2007</v>
      </c>
      <c r="D101" s="1">
        <v>2020</v>
      </c>
      <c r="E101" s="1">
        <v>660000</v>
      </c>
      <c r="F101" s="1">
        <v>112070</v>
      </c>
      <c r="G101" s="1">
        <f t="shared" si="2"/>
        <v>772070</v>
      </c>
      <c r="H101" s="1">
        <v>2542932</v>
      </c>
      <c r="I101" s="1">
        <f t="shared" si="3"/>
        <v>3315002</v>
      </c>
    </row>
    <row r="102" spans="1:9" x14ac:dyDescent="0.3">
      <c r="A102" t="s">
        <v>181</v>
      </c>
      <c r="B102" s="1" t="s">
        <v>182</v>
      </c>
      <c r="C102" s="1">
        <v>2007</v>
      </c>
      <c r="D102" s="1">
        <v>2021</v>
      </c>
      <c r="E102" s="1">
        <v>690000</v>
      </c>
      <c r="F102" s="1">
        <v>86000</v>
      </c>
      <c r="G102" s="1">
        <f t="shared" si="2"/>
        <v>776000</v>
      </c>
      <c r="H102" s="1">
        <v>2544827</v>
      </c>
      <c r="I102" s="1">
        <f t="shared" si="3"/>
        <v>3320827</v>
      </c>
    </row>
    <row r="103" spans="1:9" x14ac:dyDescent="0.3">
      <c r="A103" t="s">
        <v>181</v>
      </c>
      <c r="B103" s="1" t="s">
        <v>182</v>
      </c>
      <c r="C103" s="1">
        <v>2007</v>
      </c>
      <c r="D103" s="1">
        <v>2022</v>
      </c>
      <c r="E103" s="1">
        <v>715000</v>
      </c>
      <c r="F103" s="1">
        <v>58400</v>
      </c>
      <c r="G103" s="1">
        <f t="shared" si="2"/>
        <v>773400</v>
      </c>
      <c r="H103" s="1">
        <v>2227154</v>
      </c>
      <c r="I103" s="1">
        <f t="shared" si="3"/>
        <v>3000554</v>
      </c>
    </row>
    <row r="104" spans="1:9" x14ac:dyDescent="0.3">
      <c r="A104" t="s">
        <v>181</v>
      </c>
      <c r="B104" s="1" t="s">
        <v>182</v>
      </c>
      <c r="C104" s="1">
        <v>2007</v>
      </c>
      <c r="D104" s="1">
        <v>2023</v>
      </c>
      <c r="E104" s="1">
        <v>745000</v>
      </c>
      <c r="F104" s="1">
        <v>29800</v>
      </c>
      <c r="G104" s="1">
        <f t="shared" si="2"/>
        <v>774800</v>
      </c>
      <c r="H104" s="1">
        <v>2227859</v>
      </c>
      <c r="I104" s="1">
        <f t="shared" si="3"/>
        <v>3002659</v>
      </c>
    </row>
    <row r="105" spans="1:9" x14ac:dyDescent="0.3">
      <c r="A105" t="s">
        <v>181</v>
      </c>
      <c r="B105" s="1" t="s">
        <v>182</v>
      </c>
      <c r="C105" s="1">
        <v>2007</v>
      </c>
      <c r="D105" s="1">
        <v>2024</v>
      </c>
      <c r="E105" s="1">
        <v>0</v>
      </c>
      <c r="F105" s="1">
        <v>0</v>
      </c>
      <c r="G105" s="1">
        <f t="shared" si="2"/>
        <v>0</v>
      </c>
      <c r="H105" s="1">
        <v>1294695</v>
      </c>
      <c r="I105" s="1">
        <f t="shared" si="3"/>
        <v>1294695</v>
      </c>
    </row>
    <row r="106" spans="1:9" x14ac:dyDescent="0.3">
      <c r="A106" t="s">
        <v>181</v>
      </c>
      <c r="B106" s="1" t="s">
        <v>182</v>
      </c>
      <c r="C106" s="1">
        <v>2007</v>
      </c>
      <c r="D106" s="1">
        <v>2025</v>
      </c>
      <c r="E106" s="1">
        <v>0</v>
      </c>
      <c r="F106" s="1">
        <v>0</v>
      </c>
      <c r="G106" s="1">
        <f t="shared" si="2"/>
        <v>0</v>
      </c>
      <c r="H106" s="1">
        <v>1291815</v>
      </c>
      <c r="I106" s="1">
        <f t="shared" si="3"/>
        <v>1291815</v>
      </c>
    </row>
    <row r="107" spans="1:9" x14ac:dyDescent="0.3">
      <c r="A107" t="s">
        <v>181</v>
      </c>
      <c r="B107" s="1" t="s">
        <v>182</v>
      </c>
      <c r="C107" s="1">
        <v>2007</v>
      </c>
      <c r="D107" s="1">
        <v>2026</v>
      </c>
      <c r="E107" s="1">
        <v>0</v>
      </c>
      <c r="F107" s="1">
        <v>0</v>
      </c>
      <c r="G107" s="1">
        <f t="shared" si="2"/>
        <v>0</v>
      </c>
      <c r="H107" s="1">
        <v>717045</v>
      </c>
      <c r="I107" s="1">
        <f t="shared" si="3"/>
        <v>717045</v>
      </c>
    </row>
    <row r="108" spans="1:9" x14ac:dyDescent="0.3">
      <c r="A108" t="s">
        <v>181</v>
      </c>
      <c r="B108" s="1" t="s">
        <v>182</v>
      </c>
      <c r="C108" s="1">
        <v>2007</v>
      </c>
      <c r="D108" s="1">
        <v>2027</v>
      </c>
      <c r="E108" s="1">
        <v>0</v>
      </c>
      <c r="F108" s="1">
        <v>0</v>
      </c>
      <c r="G108" s="1">
        <f t="shared" si="2"/>
        <v>0</v>
      </c>
      <c r="H108" s="1">
        <v>719325</v>
      </c>
      <c r="I108" s="1">
        <f t="shared" si="3"/>
        <v>719325</v>
      </c>
    </row>
    <row r="109" spans="1:9" x14ac:dyDescent="0.3">
      <c r="A109" t="s">
        <v>181</v>
      </c>
      <c r="B109" s="1" t="s">
        <v>182</v>
      </c>
      <c r="C109" s="1">
        <v>2006</v>
      </c>
      <c r="D109" s="1">
        <v>2006</v>
      </c>
      <c r="E109" s="1">
        <v>0</v>
      </c>
      <c r="F109" s="1">
        <v>95561</v>
      </c>
      <c r="G109" s="1">
        <f t="shared" si="2"/>
        <v>95561</v>
      </c>
      <c r="H109" s="1">
        <v>5360943</v>
      </c>
      <c r="I109" s="1">
        <f t="shared" si="3"/>
        <v>5456504</v>
      </c>
    </row>
    <row r="110" spans="1:9" x14ac:dyDescent="0.3">
      <c r="A110" t="s">
        <v>181</v>
      </c>
      <c r="B110" s="1" t="s">
        <v>182</v>
      </c>
      <c r="C110" s="1">
        <v>2006</v>
      </c>
      <c r="D110" s="1">
        <v>2007</v>
      </c>
      <c r="E110" s="1">
        <v>0</v>
      </c>
      <c r="F110" s="1">
        <v>382243</v>
      </c>
      <c r="G110" s="1">
        <f t="shared" si="2"/>
        <v>382243</v>
      </c>
      <c r="H110" s="1">
        <v>5456595</v>
      </c>
      <c r="I110" s="1">
        <f t="shared" si="3"/>
        <v>5838838</v>
      </c>
    </row>
    <row r="111" spans="1:9" x14ac:dyDescent="0.3">
      <c r="A111" t="s">
        <v>181</v>
      </c>
      <c r="B111" s="1" t="s">
        <v>182</v>
      </c>
      <c r="C111" s="1">
        <v>2006</v>
      </c>
      <c r="D111" s="1">
        <v>2008</v>
      </c>
      <c r="E111" s="1">
        <v>155000</v>
      </c>
      <c r="F111" s="1">
        <v>382243</v>
      </c>
      <c r="G111" s="1">
        <f t="shared" si="2"/>
        <v>537243</v>
      </c>
      <c r="H111" s="1">
        <v>4870908</v>
      </c>
      <c r="I111" s="1">
        <f t="shared" si="3"/>
        <v>5408151</v>
      </c>
    </row>
    <row r="112" spans="1:9" x14ac:dyDescent="0.3">
      <c r="A112" t="s">
        <v>181</v>
      </c>
      <c r="B112" s="1" t="s">
        <v>182</v>
      </c>
      <c r="C112" s="1">
        <v>2006</v>
      </c>
      <c r="D112" s="1">
        <v>2009</v>
      </c>
      <c r="E112" s="1">
        <v>340000</v>
      </c>
      <c r="F112" s="1">
        <v>376042</v>
      </c>
      <c r="G112" s="1">
        <f t="shared" ref="G112:G130" si="4">SUM(F112,E112)</f>
        <v>716042</v>
      </c>
      <c r="H112" s="1">
        <v>4871808</v>
      </c>
      <c r="I112" s="1">
        <f t="shared" si="3"/>
        <v>5587850</v>
      </c>
    </row>
    <row r="113" spans="1:9" x14ac:dyDescent="0.3">
      <c r="A113" t="s">
        <v>181</v>
      </c>
      <c r="B113" s="1" t="s">
        <v>182</v>
      </c>
      <c r="C113" s="1">
        <v>2006</v>
      </c>
      <c r="D113" s="1">
        <v>2010</v>
      </c>
      <c r="E113" s="1">
        <v>350000</v>
      </c>
      <c r="F113" s="1">
        <v>362442</v>
      </c>
      <c r="G113" s="1">
        <f t="shared" si="4"/>
        <v>712442</v>
      </c>
      <c r="H113" s="1">
        <v>4872703</v>
      </c>
      <c r="I113" s="1">
        <f t="shared" si="3"/>
        <v>5585145</v>
      </c>
    </row>
    <row r="114" spans="1:9" x14ac:dyDescent="0.3">
      <c r="A114" t="s">
        <v>181</v>
      </c>
      <c r="B114" s="1" t="s">
        <v>182</v>
      </c>
      <c r="C114" s="1">
        <v>2006</v>
      </c>
      <c r="D114" s="1">
        <v>2011</v>
      </c>
      <c r="E114" s="1">
        <v>370000</v>
      </c>
      <c r="F114" s="1">
        <v>349840</v>
      </c>
      <c r="G114" s="1">
        <f t="shared" si="4"/>
        <v>719840</v>
      </c>
      <c r="H114" s="1">
        <v>4263600</v>
      </c>
      <c r="I114" s="1">
        <f t="shared" si="3"/>
        <v>4983440</v>
      </c>
    </row>
    <row r="115" spans="1:9" x14ac:dyDescent="0.3">
      <c r="A115" t="s">
        <v>181</v>
      </c>
      <c r="B115" s="1" t="s">
        <v>182</v>
      </c>
      <c r="C115" s="1">
        <v>2006</v>
      </c>
      <c r="D115" s="1">
        <v>2012</v>
      </c>
      <c r="E115" s="1">
        <v>380000</v>
      </c>
      <c r="F115" s="1">
        <v>336520</v>
      </c>
      <c r="G115" s="1">
        <f t="shared" si="4"/>
        <v>716520</v>
      </c>
      <c r="H115" s="1">
        <v>4261773</v>
      </c>
      <c r="I115" s="1">
        <f t="shared" si="3"/>
        <v>4978293</v>
      </c>
    </row>
    <row r="116" spans="1:9" x14ac:dyDescent="0.3">
      <c r="A116" t="s">
        <v>181</v>
      </c>
      <c r="B116" s="1" t="s">
        <v>182</v>
      </c>
      <c r="C116" s="1">
        <v>2006</v>
      </c>
      <c r="D116" s="1">
        <v>2013</v>
      </c>
      <c r="E116" s="1">
        <v>395000</v>
      </c>
      <c r="F116" s="1">
        <v>322650</v>
      </c>
      <c r="G116" s="1">
        <f t="shared" si="4"/>
        <v>717650</v>
      </c>
      <c r="H116" s="1">
        <v>4261465</v>
      </c>
      <c r="I116" s="1">
        <f t="shared" si="3"/>
        <v>4979115</v>
      </c>
    </row>
    <row r="117" spans="1:9" x14ac:dyDescent="0.3">
      <c r="A117" t="s">
        <v>181</v>
      </c>
      <c r="B117" s="1" t="s">
        <v>182</v>
      </c>
      <c r="C117" s="1">
        <v>2006</v>
      </c>
      <c r="D117" s="1">
        <v>2014</v>
      </c>
      <c r="E117" s="1">
        <v>410000</v>
      </c>
      <c r="F117" s="1">
        <v>307837</v>
      </c>
      <c r="G117" s="1">
        <f t="shared" si="4"/>
        <v>717837</v>
      </c>
      <c r="H117" s="1">
        <v>3218578</v>
      </c>
      <c r="I117" s="1">
        <f t="shared" si="3"/>
        <v>3936415</v>
      </c>
    </row>
    <row r="118" spans="1:9" x14ac:dyDescent="0.3">
      <c r="A118" t="s">
        <v>181</v>
      </c>
      <c r="B118" s="1" t="s">
        <v>182</v>
      </c>
      <c r="C118" s="1">
        <v>2006</v>
      </c>
      <c r="D118" s="1">
        <v>2015</v>
      </c>
      <c r="E118" s="1">
        <v>425000</v>
      </c>
      <c r="F118" s="1">
        <v>292052</v>
      </c>
      <c r="G118" s="1">
        <f t="shared" si="4"/>
        <v>717052</v>
      </c>
      <c r="H118" s="1">
        <v>3212943</v>
      </c>
      <c r="I118" s="1">
        <f t="shared" si="3"/>
        <v>3929995</v>
      </c>
    </row>
    <row r="119" spans="1:9" x14ac:dyDescent="0.3">
      <c r="A119" t="s">
        <v>181</v>
      </c>
      <c r="B119" s="1" t="s">
        <v>182</v>
      </c>
      <c r="C119" s="1">
        <v>2006</v>
      </c>
      <c r="D119" s="1">
        <v>2016</v>
      </c>
      <c r="E119" s="1">
        <v>440000</v>
      </c>
      <c r="F119" s="1">
        <v>275477</v>
      </c>
      <c r="G119" s="1">
        <f t="shared" si="4"/>
        <v>715477</v>
      </c>
      <c r="H119" s="1">
        <v>3216505</v>
      </c>
      <c r="I119" s="1">
        <f t="shared" si="3"/>
        <v>3931982</v>
      </c>
    </row>
    <row r="120" spans="1:9" x14ac:dyDescent="0.3">
      <c r="A120" t="s">
        <v>181</v>
      </c>
      <c r="B120" s="1" t="s">
        <v>182</v>
      </c>
      <c r="C120" s="1">
        <v>2006</v>
      </c>
      <c r="D120" s="1">
        <v>2017</v>
      </c>
      <c r="E120" s="1">
        <v>460000</v>
      </c>
      <c r="F120" s="1">
        <v>258318</v>
      </c>
      <c r="G120" s="1">
        <f t="shared" si="4"/>
        <v>718318</v>
      </c>
      <c r="H120" s="1">
        <v>2613461</v>
      </c>
      <c r="I120" s="1">
        <f t="shared" si="3"/>
        <v>3331779</v>
      </c>
    </row>
    <row r="121" spans="1:9" x14ac:dyDescent="0.3">
      <c r="A121" t="s">
        <v>181</v>
      </c>
      <c r="B121" s="1" t="s">
        <v>182</v>
      </c>
      <c r="C121" s="1">
        <v>2006</v>
      </c>
      <c r="D121" s="1">
        <v>2018</v>
      </c>
      <c r="E121" s="1">
        <v>480000</v>
      </c>
      <c r="F121" s="1">
        <v>239918</v>
      </c>
      <c r="G121" s="1">
        <f t="shared" si="4"/>
        <v>719918</v>
      </c>
      <c r="H121" s="1">
        <v>2614364</v>
      </c>
      <c r="I121" s="1">
        <f t="shared" si="3"/>
        <v>3334282</v>
      </c>
    </row>
    <row r="122" spans="1:9" x14ac:dyDescent="0.3">
      <c r="A122" t="s">
        <v>181</v>
      </c>
      <c r="B122" s="1" t="s">
        <v>182</v>
      </c>
      <c r="C122" s="1">
        <v>2006</v>
      </c>
      <c r="D122" s="1">
        <v>2019</v>
      </c>
      <c r="E122" s="1">
        <v>495000</v>
      </c>
      <c r="F122" s="1">
        <v>220718</v>
      </c>
      <c r="G122" s="1">
        <f t="shared" si="4"/>
        <v>715718</v>
      </c>
      <c r="H122" s="1">
        <v>2613064</v>
      </c>
      <c r="I122" s="1">
        <f t="shared" si="3"/>
        <v>3328782</v>
      </c>
    </row>
    <row r="123" spans="1:9" x14ac:dyDescent="0.3">
      <c r="A123" t="s">
        <v>181</v>
      </c>
      <c r="B123" s="1" t="s">
        <v>182</v>
      </c>
      <c r="C123" s="1">
        <v>2006</v>
      </c>
      <c r="D123" s="1">
        <v>2020</v>
      </c>
      <c r="E123" s="1">
        <v>515000</v>
      </c>
      <c r="F123" s="1">
        <v>200670</v>
      </c>
      <c r="G123" s="1">
        <f t="shared" si="4"/>
        <v>715670</v>
      </c>
      <c r="H123" s="1">
        <v>2612869</v>
      </c>
      <c r="I123" s="1">
        <f t="shared" si="3"/>
        <v>3328539</v>
      </c>
    </row>
    <row r="124" spans="1:9" x14ac:dyDescent="0.3">
      <c r="A124" t="s">
        <v>181</v>
      </c>
      <c r="B124" s="1" t="s">
        <v>182</v>
      </c>
      <c r="C124" s="1">
        <v>2006</v>
      </c>
      <c r="D124" s="1">
        <v>2021</v>
      </c>
      <c r="E124" s="1">
        <v>540000</v>
      </c>
      <c r="F124" s="1">
        <v>179555</v>
      </c>
      <c r="G124" s="1">
        <f t="shared" si="4"/>
        <v>719555</v>
      </c>
      <c r="H124" s="1">
        <v>2613629</v>
      </c>
      <c r="I124" s="1">
        <f t="shared" si="3"/>
        <v>3333184</v>
      </c>
    </row>
    <row r="125" spans="1:9" x14ac:dyDescent="0.3">
      <c r="A125" t="s">
        <v>181</v>
      </c>
      <c r="B125" s="1" t="s">
        <v>182</v>
      </c>
      <c r="C125" s="1">
        <v>2006</v>
      </c>
      <c r="D125" s="1">
        <v>2022</v>
      </c>
      <c r="E125" s="1">
        <v>560000</v>
      </c>
      <c r="F125" s="1">
        <v>157145</v>
      </c>
      <c r="G125" s="1">
        <f t="shared" si="4"/>
        <v>717145</v>
      </c>
      <c r="H125" s="1">
        <v>2299366</v>
      </c>
      <c r="I125" s="1">
        <f t="shared" si="3"/>
        <v>3016511</v>
      </c>
    </row>
    <row r="126" spans="1:9" x14ac:dyDescent="0.3">
      <c r="A126" t="s">
        <v>181</v>
      </c>
      <c r="B126" s="1" t="s">
        <v>182</v>
      </c>
      <c r="C126" s="1">
        <v>2006</v>
      </c>
      <c r="D126" s="1">
        <v>2023</v>
      </c>
      <c r="E126" s="1">
        <v>585000</v>
      </c>
      <c r="F126" s="1">
        <v>133905</v>
      </c>
      <c r="G126" s="1">
        <f t="shared" si="4"/>
        <v>718905</v>
      </c>
      <c r="H126" s="1">
        <v>2297204</v>
      </c>
      <c r="I126" s="1">
        <f t="shared" si="3"/>
        <v>3016109</v>
      </c>
    </row>
    <row r="127" spans="1:9" x14ac:dyDescent="0.3">
      <c r="A127" t="s">
        <v>181</v>
      </c>
      <c r="B127" s="1" t="s">
        <v>182</v>
      </c>
      <c r="C127" s="1">
        <v>2006</v>
      </c>
      <c r="D127" s="1">
        <v>2024</v>
      </c>
      <c r="E127" s="1">
        <v>610000</v>
      </c>
      <c r="F127" s="1">
        <v>109335</v>
      </c>
      <c r="G127" s="1">
        <f t="shared" si="4"/>
        <v>719335</v>
      </c>
      <c r="H127" s="1">
        <v>575360</v>
      </c>
      <c r="I127" s="1">
        <f t="shared" si="3"/>
        <v>1294695</v>
      </c>
    </row>
    <row r="128" spans="1:9" x14ac:dyDescent="0.3">
      <c r="A128" t="s">
        <v>181</v>
      </c>
      <c r="B128" s="1" t="s">
        <v>182</v>
      </c>
      <c r="C128" s="1">
        <v>2006</v>
      </c>
      <c r="D128" s="1">
        <v>2025</v>
      </c>
      <c r="E128" s="1">
        <v>635000</v>
      </c>
      <c r="F128" s="1">
        <v>83715</v>
      </c>
      <c r="G128" s="1">
        <f t="shared" si="4"/>
        <v>718715</v>
      </c>
      <c r="H128" s="1">
        <v>573100</v>
      </c>
      <c r="I128" s="1">
        <f t="shared" si="3"/>
        <v>1291815</v>
      </c>
    </row>
    <row r="129" spans="1:9" x14ac:dyDescent="0.3">
      <c r="A129" t="s">
        <v>181</v>
      </c>
      <c r="B129" s="1" t="s">
        <v>182</v>
      </c>
      <c r="C129" s="1">
        <v>2006</v>
      </c>
      <c r="D129" s="1">
        <v>2026</v>
      </c>
      <c r="E129" s="1">
        <v>660000</v>
      </c>
      <c r="F129" s="1">
        <v>57045</v>
      </c>
      <c r="G129" s="1">
        <f t="shared" si="4"/>
        <v>717045</v>
      </c>
      <c r="I129" s="1">
        <f t="shared" si="3"/>
        <v>717045</v>
      </c>
    </row>
    <row r="130" spans="1:9" x14ac:dyDescent="0.3">
      <c r="A130" t="s">
        <v>181</v>
      </c>
      <c r="B130" s="1" t="s">
        <v>182</v>
      </c>
      <c r="C130" s="1">
        <v>2006</v>
      </c>
      <c r="D130" s="1">
        <v>2027</v>
      </c>
      <c r="E130" s="1">
        <v>690000</v>
      </c>
      <c r="F130" s="1">
        <v>29325</v>
      </c>
      <c r="G130" s="1">
        <f t="shared" si="4"/>
        <v>719325</v>
      </c>
      <c r="I130" s="1">
        <f t="shared" si="3"/>
        <v>719325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RowHeight="14.4" x14ac:dyDescent="0.3"/>
  <cols>
    <col min="1" max="16384" width="8.88671875" style="1"/>
  </cols>
  <sheetData>
    <row r="1" spans="1:9" x14ac:dyDescent="0.3">
      <c r="A1" s="2" t="s">
        <v>0</v>
      </c>
      <c r="B1" s="2" t="s">
        <v>27</v>
      </c>
      <c r="C1" s="2" t="s">
        <v>2</v>
      </c>
      <c r="D1" s="2" t="s">
        <v>110</v>
      </c>
      <c r="E1" s="4" t="s">
        <v>111</v>
      </c>
      <c r="F1" s="4" t="s">
        <v>112</v>
      </c>
      <c r="G1" s="4" t="s">
        <v>113</v>
      </c>
      <c r="H1" s="4" t="s">
        <v>114</v>
      </c>
      <c r="I1" s="4" t="s">
        <v>115</v>
      </c>
    </row>
    <row r="2" spans="1:9" x14ac:dyDescent="0.3">
      <c r="A2" s="7" t="s">
        <v>178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5"/>
  <sheetViews>
    <sheetView topLeftCell="A21" workbookViewId="0">
      <selection activeCell="F46" sqref="F46"/>
    </sheetView>
  </sheetViews>
  <sheetFormatPr defaultRowHeight="14.4" x14ac:dyDescent="0.3"/>
  <cols>
    <col min="1" max="5" width="8.88671875" style="1"/>
    <col min="6" max="6" width="10.109375" style="1" bestFit="1" customWidth="1"/>
    <col min="7" max="7" width="11.33203125" style="1" bestFit="1" customWidth="1"/>
    <col min="8" max="16384" width="8.88671875" style="1"/>
  </cols>
  <sheetData>
    <row r="1" spans="1:8" x14ac:dyDescent="0.3">
      <c r="A1" s="18" t="s">
        <v>0</v>
      </c>
      <c r="B1" s="18" t="s">
        <v>27</v>
      </c>
      <c r="C1" s="18" t="s">
        <v>2</v>
      </c>
      <c r="D1" s="18" t="s">
        <v>120</v>
      </c>
      <c r="E1" s="18" t="s">
        <v>121</v>
      </c>
      <c r="F1" s="18" t="s">
        <v>122</v>
      </c>
      <c r="G1" s="18" t="s">
        <v>123</v>
      </c>
      <c r="H1" s="18" t="s">
        <v>96</v>
      </c>
    </row>
    <row r="2" spans="1:8" x14ac:dyDescent="0.3">
      <c r="A2" t="s">
        <v>181</v>
      </c>
      <c r="B2" s="1" t="s">
        <v>182</v>
      </c>
      <c r="C2" s="1">
        <v>2014</v>
      </c>
      <c r="D2" s="1" t="s">
        <v>212</v>
      </c>
      <c r="E2" s="1" t="s">
        <v>213</v>
      </c>
      <c r="F2" s="1">
        <v>2018</v>
      </c>
      <c r="H2" s="1" t="s">
        <v>409</v>
      </c>
    </row>
    <row r="3" spans="1:8" x14ac:dyDescent="0.3">
      <c r="A3" t="s">
        <v>181</v>
      </c>
      <c r="B3" s="1" t="s">
        <v>182</v>
      </c>
      <c r="C3" s="1">
        <v>2014</v>
      </c>
      <c r="D3" s="1" t="s">
        <v>214</v>
      </c>
      <c r="E3" s="1" t="s">
        <v>215</v>
      </c>
      <c r="F3" s="1">
        <v>2018</v>
      </c>
      <c r="H3" s="1" t="s">
        <v>409</v>
      </c>
    </row>
    <row r="4" spans="1:8" x14ac:dyDescent="0.3">
      <c r="A4" t="s">
        <v>181</v>
      </c>
      <c r="B4" s="1" t="s">
        <v>182</v>
      </c>
      <c r="C4" s="1">
        <v>2014</v>
      </c>
      <c r="D4" s="1" t="s">
        <v>216</v>
      </c>
      <c r="E4" s="1" t="s">
        <v>217</v>
      </c>
      <c r="F4" s="1">
        <v>2018</v>
      </c>
      <c r="H4" s="1" t="s">
        <v>409</v>
      </c>
    </row>
    <row r="5" spans="1:8" x14ac:dyDescent="0.3">
      <c r="A5" t="s">
        <v>181</v>
      </c>
      <c r="B5" s="1" t="s">
        <v>182</v>
      </c>
      <c r="C5" s="1">
        <v>2014</v>
      </c>
      <c r="D5" s="1" t="s">
        <v>218</v>
      </c>
      <c r="E5" s="1" t="s">
        <v>219</v>
      </c>
      <c r="F5" s="1">
        <v>2018</v>
      </c>
      <c r="H5" s="1" t="s">
        <v>409</v>
      </c>
    </row>
    <row r="6" spans="1:8" x14ac:dyDescent="0.3">
      <c r="A6" t="s">
        <v>181</v>
      </c>
      <c r="B6" s="1" t="s">
        <v>182</v>
      </c>
      <c r="C6" s="1">
        <v>2014</v>
      </c>
      <c r="D6" s="1" t="s">
        <v>220</v>
      </c>
      <c r="E6" s="1" t="s">
        <v>221</v>
      </c>
      <c r="F6" s="1">
        <v>2018</v>
      </c>
      <c r="H6" s="1" t="s">
        <v>409</v>
      </c>
    </row>
    <row r="7" spans="1:8" x14ac:dyDescent="0.3">
      <c r="A7" t="s">
        <v>181</v>
      </c>
      <c r="B7" s="1" t="s">
        <v>182</v>
      </c>
      <c r="C7" s="1">
        <v>2014</v>
      </c>
      <c r="D7" s="1" t="s">
        <v>222</v>
      </c>
      <c r="E7" s="1" t="s">
        <v>221</v>
      </c>
      <c r="F7" s="1">
        <v>2018</v>
      </c>
      <c r="H7" s="1" t="s">
        <v>409</v>
      </c>
    </row>
    <row r="8" spans="1:8" x14ac:dyDescent="0.3">
      <c r="A8" t="s">
        <v>181</v>
      </c>
      <c r="B8" s="1" t="s">
        <v>182</v>
      </c>
      <c r="C8" s="1">
        <v>2014</v>
      </c>
      <c r="D8" s="1" t="s">
        <v>223</v>
      </c>
      <c r="E8" s="1" t="s">
        <v>221</v>
      </c>
      <c r="F8" s="1">
        <v>2018</v>
      </c>
      <c r="H8" s="1" t="s">
        <v>409</v>
      </c>
    </row>
    <row r="9" spans="1:8" x14ac:dyDescent="0.3">
      <c r="A9" t="s">
        <v>181</v>
      </c>
      <c r="B9" s="1" t="s">
        <v>182</v>
      </c>
      <c r="C9" s="1">
        <v>2014</v>
      </c>
      <c r="D9" s="1" t="s">
        <v>224</v>
      </c>
      <c r="E9" s="1" t="s">
        <v>221</v>
      </c>
      <c r="F9" s="1">
        <v>2018</v>
      </c>
      <c r="H9" s="1" t="s">
        <v>409</v>
      </c>
    </row>
    <row r="10" spans="1:8" x14ac:dyDescent="0.3">
      <c r="A10" t="s">
        <v>181</v>
      </c>
      <c r="B10" s="1" t="s">
        <v>182</v>
      </c>
      <c r="C10" s="1">
        <v>2014</v>
      </c>
      <c r="D10" s="1" t="s">
        <v>225</v>
      </c>
      <c r="E10" s="1" t="s">
        <v>221</v>
      </c>
      <c r="F10" s="1">
        <v>2018</v>
      </c>
      <c r="H10" s="1" t="s">
        <v>409</v>
      </c>
    </row>
    <row r="11" spans="1:8" x14ac:dyDescent="0.3">
      <c r="A11" t="s">
        <v>181</v>
      </c>
      <c r="B11" s="1" t="s">
        <v>182</v>
      </c>
      <c r="C11" s="1">
        <v>2012</v>
      </c>
      <c r="D11" s="1" t="s">
        <v>374</v>
      </c>
      <c r="E11" s="1" t="s">
        <v>213</v>
      </c>
      <c r="F11" s="1">
        <v>2015</v>
      </c>
    </row>
    <row r="12" spans="1:8" x14ac:dyDescent="0.3">
      <c r="A12" t="s">
        <v>181</v>
      </c>
      <c r="B12" s="1" t="s">
        <v>182</v>
      </c>
      <c r="C12" s="1">
        <v>2012</v>
      </c>
      <c r="D12" s="1" t="s">
        <v>375</v>
      </c>
      <c r="E12" s="1" t="s">
        <v>215</v>
      </c>
      <c r="F12" s="1">
        <v>2013</v>
      </c>
    </row>
    <row r="13" spans="1:8" x14ac:dyDescent="0.3">
      <c r="A13" t="s">
        <v>181</v>
      </c>
      <c r="B13" s="1" t="s">
        <v>182</v>
      </c>
      <c r="C13" s="1">
        <v>2012</v>
      </c>
      <c r="D13" s="1" t="s">
        <v>376</v>
      </c>
      <c r="E13" s="1" t="s">
        <v>377</v>
      </c>
      <c r="F13" s="1">
        <v>2014</v>
      </c>
    </row>
    <row r="14" spans="1:8" x14ac:dyDescent="0.3">
      <c r="A14" t="s">
        <v>181</v>
      </c>
      <c r="B14" s="1" t="s">
        <v>182</v>
      </c>
      <c r="C14" s="1">
        <v>2012</v>
      </c>
      <c r="D14" s="1" t="s">
        <v>378</v>
      </c>
      <c r="E14" s="1" t="s">
        <v>379</v>
      </c>
      <c r="F14" s="1">
        <v>2015</v>
      </c>
    </row>
    <row r="15" spans="1:8" x14ac:dyDescent="0.3">
      <c r="A15" t="s">
        <v>181</v>
      </c>
      <c r="B15" s="1" t="s">
        <v>182</v>
      </c>
      <c r="C15" s="1">
        <v>2012</v>
      </c>
      <c r="D15" s="1" t="s">
        <v>225</v>
      </c>
      <c r="E15" s="1" t="s">
        <v>221</v>
      </c>
      <c r="F15" s="1">
        <v>2017</v>
      </c>
    </row>
    <row r="16" spans="1:8" x14ac:dyDescent="0.3">
      <c r="A16" t="s">
        <v>181</v>
      </c>
      <c r="B16" s="1" t="s">
        <v>182</v>
      </c>
      <c r="C16" s="1">
        <v>2012</v>
      </c>
      <c r="D16" s="1" t="s">
        <v>374</v>
      </c>
      <c r="E16" s="1" t="s">
        <v>213</v>
      </c>
      <c r="F16" s="1">
        <v>2016</v>
      </c>
    </row>
    <row r="17" spans="1:6" x14ac:dyDescent="0.3">
      <c r="A17" t="s">
        <v>181</v>
      </c>
      <c r="B17" s="1" t="s">
        <v>182</v>
      </c>
      <c r="C17" s="1">
        <v>2012</v>
      </c>
      <c r="D17" s="1" t="s">
        <v>375</v>
      </c>
      <c r="E17" s="1" t="s">
        <v>215</v>
      </c>
      <c r="F17" s="1">
        <v>2013</v>
      </c>
    </row>
    <row r="18" spans="1:6" x14ac:dyDescent="0.3">
      <c r="A18" t="s">
        <v>181</v>
      </c>
      <c r="B18" s="1" t="s">
        <v>182</v>
      </c>
      <c r="C18" s="1">
        <v>2012</v>
      </c>
      <c r="D18" s="1" t="s">
        <v>376</v>
      </c>
      <c r="E18" s="1" t="s">
        <v>377</v>
      </c>
      <c r="F18" s="1">
        <v>2014</v>
      </c>
    </row>
    <row r="19" spans="1:6" x14ac:dyDescent="0.3">
      <c r="A19" t="s">
        <v>181</v>
      </c>
      <c r="B19" s="1" t="s">
        <v>182</v>
      </c>
      <c r="C19" s="1">
        <v>2012</v>
      </c>
      <c r="D19" s="1" t="s">
        <v>378</v>
      </c>
      <c r="E19" s="1" t="s">
        <v>379</v>
      </c>
      <c r="F19" s="1">
        <v>2016</v>
      </c>
    </row>
    <row r="20" spans="1:6" x14ac:dyDescent="0.3">
      <c r="A20" t="s">
        <v>181</v>
      </c>
      <c r="B20" s="1" t="s">
        <v>182</v>
      </c>
      <c r="C20" s="1">
        <v>2012</v>
      </c>
      <c r="D20" s="1" t="s">
        <v>225</v>
      </c>
      <c r="E20" s="1" t="s">
        <v>221</v>
      </c>
      <c r="F20" s="1">
        <v>2017</v>
      </c>
    </row>
    <row r="21" spans="1:6" x14ac:dyDescent="0.3">
      <c r="A21" t="s">
        <v>181</v>
      </c>
      <c r="B21" s="1" t="s">
        <v>182</v>
      </c>
      <c r="C21" s="1">
        <v>2011</v>
      </c>
      <c r="D21" s="1" t="s">
        <v>374</v>
      </c>
      <c r="E21" s="1" t="s">
        <v>213</v>
      </c>
      <c r="F21" s="1">
        <v>2011</v>
      </c>
    </row>
    <row r="22" spans="1:6" x14ac:dyDescent="0.3">
      <c r="A22" t="s">
        <v>181</v>
      </c>
      <c r="B22" s="1" t="s">
        <v>182</v>
      </c>
      <c r="C22" s="1">
        <v>2011</v>
      </c>
      <c r="D22" s="1" t="s">
        <v>417</v>
      </c>
      <c r="E22" s="1" t="s">
        <v>215</v>
      </c>
      <c r="F22" s="1">
        <v>2012</v>
      </c>
    </row>
    <row r="23" spans="1:6" x14ac:dyDescent="0.3">
      <c r="A23" t="s">
        <v>181</v>
      </c>
      <c r="B23" s="1" t="s">
        <v>182</v>
      </c>
      <c r="C23" s="1">
        <v>2011</v>
      </c>
      <c r="D23" s="1" t="s">
        <v>375</v>
      </c>
      <c r="E23" s="1" t="s">
        <v>219</v>
      </c>
      <c r="F23" s="1">
        <v>2013</v>
      </c>
    </row>
    <row r="24" spans="1:6" x14ac:dyDescent="0.3">
      <c r="A24" t="s">
        <v>181</v>
      </c>
      <c r="B24" s="1" t="s">
        <v>182</v>
      </c>
      <c r="C24" s="1">
        <v>2011</v>
      </c>
      <c r="D24" s="1" t="s">
        <v>376</v>
      </c>
      <c r="E24" s="1" t="s">
        <v>217</v>
      </c>
      <c r="F24" s="1">
        <v>2014</v>
      </c>
    </row>
    <row r="25" spans="1:6" x14ac:dyDescent="0.3">
      <c r="A25" t="s">
        <v>181</v>
      </c>
      <c r="B25" s="1" t="s">
        <v>182</v>
      </c>
      <c r="C25" s="1">
        <v>2011</v>
      </c>
      <c r="D25" s="1" t="s">
        <v>418</v>
      </c>
      <c r="E25" s="1" t="s">
        <v>419</v>
      </c>
    </row>
    <row r="26" spans="1:6" x14ac:dyDescent="0.3">
      <c r="A26" t="s">
        <v>181</v>
      </c>
      <c r="B26" s="1" t="s">
        <v>182</v>
      </c>
      <c r="C26" s="1">
        <v>2009</v>
      </c>
      <c r="D26" s="1" t="s">
        <v>374</v>
      </c>
      <c r="E26" s="1" t="s">
        <v>213</v>
      </c>
      <c r="F26" s="1">
        <v>2011</v>
      </c>
    </row>
    <row r="27" spans="1:6" x14ac:dyDescent="0.3">
      <c r="A27" t="s">
        <v>181</v>
      </c>
      <c r="B27" s="1" t="s">
        <v>182</v>
      </c>
      <c r="C27" s="1">
        <v>2009</v>
      </c>
      <c r="D27" s="1" t="s">
        <v>430</v>
      </c>
      <c r="E27" s="1" t="s">
        <v>215</v>
      </c>
      <c r="F27" s="1">
        <v>2010</v>
      </c>
    </row>
    <row r="28" spans="1:6" x14ac:dyDescent="0.3">
      <c r="A28" t="s">
        <v>181</v>
      </c>
      <c r="B28" s="1" t="s">
        <v>182</v>
      </c>
      <c r="C28" s="1">
        <v>2009</v>
      </c>
      <c r="D28" s="1" t="s">
        <v>375</v>
      </c>
      <c r="E28" s="1" t="s">
        <v>219</v>
      </c>
      <c r="F28" s="1">
        <v>2013</v>
      </c>
    </row>
    <row r="29" spans="1:6" x14ac:dyDescent="0.3">
      <c r="A29" t="s">
        <v>181</v>
      </c>
      <c r="B29" s="1" t="s">
        <v>182</v>
      </c>
      <c r="C29" s="1">
        <v>2009</v>
      </c>
      <c r="D29" s="1" t="s">
        <v>376</v>
      </c>
      <c r="E29" s="1" t="s">
        <v>217</v>
      </c>
      <c r="F29" s="1">
        <v>2014</v>
      </c>
    </row>
    <row r="30" spans="1:6" x14ac:dyDescent="0.3">
      <c r="A30" t="s">
        <v>181</v>
      </c>
      <c r="B30" s="1" t="s">
        <v>182</v>
      </c>
      <c r="C30" s="1">
        <v>2009</v>
      </c>
      <c r="D30" s="1" t="s">
        <v>417</v>
      </c>
      <c r="E30" s="1" t="s">
        <v>419</v>
      </c>
      <c r="F30" s="1">
        <v>2012</v>
      </c>
    </row>
    <row r="31" spans="1:6" x14ac:dyDescent="0.3">
      <c r="A31" t="s">
        <v>181</v>
      </c>
      <c r="B31" s="1" t="s">
        <v>182</v>
      </c>
      <c r="C31" s="1">
        <v>2008</v>
      </c>
      <c r="D31" s="1" t="s">
        <v>374</v>
      </c>
      <c r="E31" s="1" t="s">
        <v>213</v>
      </c>
      <c r="F31" s="1">
        <v>2011</v>
      </c>
    </row>
    <row r="32" spans="1:6" x14ac:dyDescent="0.3">
      <c r="A32" t="s">
        <v>181</v>
      </c>
      <c r="B32" s="1" t="s">
        <v>182</v>
      </c>
      <c r="C32" s="1">
        <v>2008</v>
      </c>
      <c r="D32" s="1" t="s">
        <v>430</v>
      </c>
      <c r="E32" s="1" t="s">
        <v>215</v>
      </c>
      <c r="F32" s="1">
        <v>2010</v>
      </c>
    </row>
    <row r="33" spans="1:6" x14ac:dyDescent="0.3">
      <c r="A33" t="s">
        <v>181</v>
      </c>
      <c r="B33" s="1" t="s">
        <v>182</v>
      </c>
      <c r="C33" s="1">
        <v>2008</v>
      </c>
      <c r="D33" s="1" t="s">
        <v>375</v>
      </c>
      <c r="E33" s="1" t="s">
        <v>219</v>
      </c>
      <c r="F33" s="1">
        <v>2013</v>
      </c>
    </row>
    <row r="34" spans="1:6" x14ac:dyDescent="0.3">
      <c r="A34" t="s">
        <v>181</v>
      </c>
      <c r="B34" s="1" t="s">
        <v>182</v>
      </c>
      <c r="C34" s="1">
        <v>2008</v>
      </c>
      <c r="D34" s="1" t="s">
        <v>376</v>
      </c>
      <c r="E34" s="1" t="s">
        <v>217</v>
      </c>
      <c r="F34" s="1">
        <v>2009</v>
      </c>
    </row>
    <row r="35" spans="1:6" x14ac:dyDescent="0.3">
      <c r="A35" t="s">
        <v>181</v>
      </c>
      <c r="B35" s="1" t="s">
        <v>182</v>
      </c>
      <c r="C35" s="1">
        <v>2008</v>
      </c>
      <c r="D35" s="1" t="s">
        <v>439</v>
      </c>
      <c r="E35" s="1" t="s">
        <v>419</v>
      </c>
      <c r="F35" s="1">
        <v>2012</v>
      </c>
    </row>
    <row r="36" spans="1:6" x14ac:dyDescent="0.3">
      <c r="A36" t="s">
        <v>181</v>
      </c>
      <c r="B36" s="1" t="s">
        <v>182</v>
      </c>
      <c r="C36" s="1">
        <v>2007</v>
      </c>
      <c r="D36" s="1" t="s">
        <v>374</v>
      </c>
      <c r="E36" s="1" t="s">
        <v>213</v>
      </c>
      <c r="F36" s="1">
        <v>2011</v>
      </c>
    </row>
    <row r="37" spans="1:6" x14ac:dyDescent="0.3">
      <c r="A37" t="s">
        <v>181</v>
      </c>
      <c r="B37" s="1" t="s">
        <v>182</v>
      </c>
      <c r="C37" s="1">
        <v>2007</v>
      </c>
      <c r="D37" s="1" t="s">
        <v>430</v>
      </c>
      <c r="E37" s="1" t="s">
        <v>215</v>
      </c>
      <c r="F37" s="1">
        <v>2010</v>
      </c>
    </row>
    <row r="38" spans="1:6" x14ac:dyDescent="0.3">
      <c r="A38" t="s">
        <v>181</v>
      </c>
      <c r="B38" s="1" t="s">
        <v>182</v>
      </c>
      <c r="C38" s="1">
        <v>2007</v>
      </c>
      <c r="D38" s="1" t="s">
        <v>375</v>
      </c>
      <c r="E38" s="1" t="s">
        <v>219</v>
      </c>
      <c r="F38" s="1">
        <v>2013</v>
      </c>
    </row>
    <row r="39" spans="1:6" x14ac:dyDescent="0.3">
      <c r="A39" t="s">
        <v>181</v>
      </c>
      <c r="B39" s="1" t="s">
        <v>182</v>
      </c>
      <c r="C39" s="1">
        <v>2007</v>
      </c>
      <c r="D39" s="1" t="s">
        <v>376</v>
      </c>
      <c r="E39" s="1" t="s">
        <v>217</v>
      </c>
      <c r="F39" s="1">
        <v>2009</v>
      </c>
    </row>
    <row r="40" spans="1:6" x14ac:dyDescent="0.3">
      <c r="A40" t="s">
        <v>181</v>
      </c>
      <c r="B40" s="1" t="s">
        <v>182</v>
      </c>
      <c r="C40" s="1">
        <v>2007</v>
      </c>
      <c r="D40" s="1" t="s">
        <v>439</v>
      </c>
      <c r="E40" s="1" t="s">
        <v>419</v>
      </c>
      <c r="F40" s="1">
        <v>2012</v>
      </c>
    </row>
    <row r="41" spans="1:6" x14ac:dyDescent="0.3">
      <c r="A41" t="s">
        <v>181</v>
      </c>
      <c r="B41" s="1" t="s">
        <v>182</v>
      </c>
      <c r="C41" s="1">
        <v>2006</v>
      </c>
      <c r="D41" s="1" t="s">
        <v>374</v>
      </c>
      <c r="E41" s="1" t="s">
        <v>213</v>
      </c>
      <c r="F41" s="1">
        <v>2011</v>
      </c>
    </row>
    <row r="42" spans="1:6" x14ac:dyDescent="0.3">
      <c r="A42" t="s">
        <v>181</v>
      </c>
      <c r="B42" s="1" t="s">
        <v>182</v>
      </c>
      <c r="C42" s="1">
        <v>2006</v>
      </c>
      <c r="D42" s="1" t="s">
        <v>430</v>
      </c>
      <c r="E42" s="1" t="s">
        <v>215</v>
      </c>
      <c r="F42" s="1">
        <v>2010</v>
      </c>
    </row>
    <row r="43" spans="1:6" x14ac:dyDescent="0.3">
      <c r="A43" t="s">
        <v>181</v>
      </c>
      <c r="B43" s="1" t="s">
        <v>182</v>
      </c>
      <c r="C43" s="1">
        <v>2006</v>
      </c>
      <c r="D43" s="1" t="s">
        <v>375</v>
      </c>
      <c r="E43" s="1" t="s">
        <v>219</v>
      </c>
      <c r="F43" s="1">
        <v>2008</v>
      </c>
    </row>
    <row r="44" spans="1:6" x14ac:dyDescent="0.3">
      <c r="A44" t="s">
        <v>181</v>
      </c>
      <c r="B44" s="1" t="s">
        <v>182</v>
      </c>
      <c r="C44" s="1">
        <v>2006</v>
      </c>
      <c r="D44" s="1" t="s">
        <v>376</v>
      </c>
      <c r="E44" s="1" t="s">
        <v>217</v>
      </c>
      <c r="F44" s="1">
        <v>2009</v>
      </c>
    </row>
    <row r="45" spans="1:6" x14ac:dyDescent="0.3">
      <c r="A45" t="s">
        <v>181</v>
      </c>
      <c r="B45" s="1" t="s">
        <v>182</v>
      </c>
      <c r="C45" s="1">
        <v>2006</v>
      </c>
      <c r="D45" s="1" t="s">
        <v>439</v>
      </c>
      <c r="E45" s="1" t="s">
        <v>419</v>
      </c>
      <c r="F45" s="1">
        <v>2007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9"/>
  <sheetViews>
    <sheetView topLeftCell="B1" workbookViewId="0">
      <selection activeCell="C10" sqref="C10"/>
    </sheetView>
  </sheetViews>
  <sheetFormatPr defaultRowHeight="14.4" x14ac:dyDescent="0.3"/>
  <cols>
    <col min="1" max="1" width="6.6640625" style="1" bestFit="1" customWidth="1"/>
    <col min="2" max="2" width="5.77734375" style="1" bestFit="1" customWidth="1"/>
    <col min="3" max="3" width="7" style="1" bestFit="1" customWidth="1"/>
    <col min="4" max="4" width="8.44140625" style="1" bestFit="1" customWidth="1"/>
    <col min="5" max="5" width="11.21875" style="1" bestFit="1" customWidth="1"/>
    <col min="6" max="6" width="10.88671875" style="1" bestFit="1" customWidth="1"/>
    <col min="7" max="7" width="11.44140625" style="1" bestFit="1" customWidth="1"/>
    <col min="8" max="8" width="12.77734375" style="1" bestFit="1" customWidth="1"/>
    <col min="9" max="9" width="8.44140625" style="1" bestFit="1" customWidth="1"/>
    <col min="10" max="10" width="14.88671875" style="1" bestFit="1" customWidth="1"/>
    <col min="11" max="11" width="15" style="1" bestFit="1" customWidth="1"/>
    <col min="12" max="12" width="11.21875" style="1" bestFit="1" customWidth="1"/>
    <col min="13" max="13" width="15.88671875" style="1" bestFit="1" customWidth="1"/>
    <col min="14" max="14" width="7.33203125" style="1" bestFit="1" customWidth="1"/>
    <col min="15" max="15" width="9.44140625" style="1" bestFit="1" customWidth="1"/>
    <col min="16" max="16" width="11" style="1" bestFit="1" customWidth="1"/>
    <col min="17" max="17" width="16.109375" style="1" bestFit="1" customWidth="1"/>
    <col min="18" max="18" width="18.77734375" style="1" bestFit="1" customWidth="1"/>
    <col min="19" max="19" width="9.109375" style="1" bestFit="1" customWidth="1"/>
    <col min="20" max="20" width="7.88671875" style="1" bestFit="1" customWidth="1"/>
    <col min="21" max="21" width="5.6640625" style="1" bestFit="1" customWidth="1"/>
    <col min="22" max="16384" width="8.88671875" style="1"/>
  </cols>
  <sheetData>
    <row r="1" spans="1:21" x14ac:dyDescent="0.3">
      <c r="A1" s="2" t="s">
        <v>0</v>
      </c>
      <c r="B1" s="2" t="s">
        <v>27</v>
      </c>
      <c r="C1" s="2" t="s">
        <v>2</v>
      </c>
      <c r="D1" s="2" t="s">
        <v>4</v>
      </c>
      <c r="E1" s="2" t="s">
        <v>24</v>
      </c>
      <c r="F1" s="2" t="s">
        <v>9</v>
      </c>
      <c r="G1" s="4" t="s">
        <v>124</v>
      </c>
      <c r="H1" s="4" t="s">
        <v>173</v>
      </c>
      <c r="I1" s="2" t="s">
        <v>10</v>
      </c>
      <c r="J1" s="2" t="s">
        <v>11</v>
      </c>
      <c r="K1" s="2" t="s">
        <v>12</v>
      </c>
      <c r="L1" s="2" t="s">
        <v>13</v>
      </c>
      <c r="M1" s="2" t="s">
        <v>14</v>
      </c>
      <c r="N1" s="2" t="s">
        <v>15</v>
      </c>
      <c r="O1" s="2" t="s">
        <v>16</v>
      </c>
      <c r="P1" s="2" t="s">
        <v>17</v>
      </c>
      <c r="Q1" s="2" t="s">
        <v>18</v>
      </c>
      <c r="R1" s="2" t="s">
        <v>19</v>
      </c>
      <c r="S1" s="2" t="s">
        <v>20</v>
      </c>
      <c r="T1" s="2" t="s">
        <v>125</v>
      </c>
      <c r="U1" s="2" t="s">
        <v>96</v>
      </c>
    </row>
    <row r="2" spans="1:21" x14ac:dyDescent="0.3">
      <c r="A2" t="s">
        <v>181</v>
      </c>
      <c r="B2" s="1" t="s">
        <v>182</v>
      </c>
      <c r="C2" s="1">
        <v>2014</v>
      </c>
      <c r="D2" s="1">
        <v>1939</v>
      </c>
      <c r="E2" s="1" t="s">
        <v>183</v>
      </c>
      <c r="F2" s="1" t="s">
        <v>194</v>
      </c>
      <c r="G2" s="1" t="s">
        <v>188</v>
      </c>
      <c r="H2" s="1" t="s">
        <v>188</v>
      </c>
      <c r="I2" s="1" t="s">
        <v>226</v>
      </c>
      <c r="L2" s="1">
        <v>155</v>
      </c>
      <c r="M2" s="1">
        <v>3</v>
      </c>
      <c r="N2" s="1">
        <v>31</v>
      </c>
      <c r="O2" s="1">
        <v>2</v>
      </c>
      <c r="Q2" s="1">
        <v>200000</v>
      </c>
      <c r="R2" s="1">
        <v>42732</v>
      </c>
      <c r="S2" s="1">
        <v>665</v>
      </c>
    </row>
    <row r="3" spans="1:21" x14ac:dyDescent="0.3">
      <c r="A3" t="s">
        <v>181</v>
      </c>
      <c r="B3" s="1" t="s">
        <v>182</v>
      </c>
      <c r="C3" s="1">
        <v>2012</v>
      </c>
      <c r="D3" s="1">
        <v>1939</v>
      </c>
      <c r="E3" s="1" t="s">
        <v>183</v>
      </c>
      <c r="F3" s="1" t="s">
        <v>194</v>
      </c>
      <c r="G3" s="1" t="s">
        <v>188</v>
      </c>
      <c r="H3" s="1" t="s">
        <v>188</v>
      </c>
      <c r="I3" s="1" t="s">
        <v>226</v>
      </c>
      <c r="L3" s="1">
        <v>147</v>
      </c>
      <c r="M3" s="1">
        <v>1</v>
      </c>
      <c r="N3" s="1">
        <v>31</v>
      </c>
      <c r="O3" s="1">
        <v>2</v>
      </c>
      <c r="Q3" s="32">
        <v>200000</v>
      </c>
      <c r="R3" s="1">
        <v>42478</v>
      </c>
      <c r="S3" s="1">
        <v>656</v>
      </c>
    </row>
    <row r="4" spans="1:21" x14ac:dyDescent="0.3">
      <c r="A4" t="s">
        <v>181</v>
      </c>
      <c r="B4" s="1" t="s">
        <v>182</v>
      </c>
      <c r="C4" s="1">
        <v>2012</v>
      </c>
      <c r="D4" s="1">
        <v>1939</v>
      </c>
      <c r="E4" s="1" t="s">
        <v>183</v>
      </c>
      <c r="F4" s="1" t="s">
        <v>194</v>
      </c>
      <c r="G4" s="1" t="s">
        <v>188</v>
      </c>
      <c r="H4" s="1" t="s">
        <v>188</v>
      </c>
      <c r="I4" s="1" t="s">
        <v>226</v>
      </c>
      <c r="L4" s="1">
        <v>148</v>
      </c>
      <c r="M4" s="1">
        <v>1</v>
      </c>
      <c r="N4" s="1">
        <v>31</v>
      </c>
      <c r="O4" s="1">
        <v>2</v>
      </c>
      <c r="Q4" s="32">
        <v>200000</v>
      </c>
      <c r="R4" s="1">
        <v>42478</v>
      </c>
      <c r="S4" s="1">
        <v>656</v>
      </c>
    </row>
    <row r="5" spans="1:21" x14ac:dyDescent="0.3">
      <c r="A5" t="s">
        <v>181</v>
      </c>
      <c r="B5" s="1" t="s">
        <v>182</v>
      </c>
      <c r="C5" s="1">
        <v>2011</v>
      </c>
      <c r="D5" s="1">
        <v>1939</v>
      </c>
      <c r="E5" s="1" t="s">
        <v>183</v>
      </c>
      <c r="F5" s="1" t="s">
        <v>194</v>
      </c>
      <c r="G5" s="1" t="s">
        <v>188</v>
      </c>
      <c r="H5" s="1" t="s">
        <v>188</v>
      </c>
      <c r="I5" s="1" t="s">
        <v>226</v>
      </c>
      <c r="L5" s="1">
        <v>146</v>
      </c>
      <c r="M5" s="1">
        <v>1</v>
      </c>
      <c r="N5" s="1">
        <v>39</v>
      </c>
      <c r="O5" s="1">
        <v>2</v>
      </c>
      <c r="Q5" s="1">
        <v>200000</v>
      </c>
      <c r="R5" s="1">
        <v>42478</v>
      </c>
      <c r="S5" s="1">
        <v>653</v>
      </c>
    </row>
    <row r="6" spans="1:21" x14ac:dyDescent="0.3">
      <c r="A6" t="s">
        <v>181</v>
      </c>
      <c r="B6" s="1" t="s">
        <v>182</v>
      </c>
      <c r="C6" s="1">
        <v>2009</v>
      </c>
      <c r="D6" s="1">
        <v>1939</v>
      </c>
      <c r="E6" s="1" t="s">
        <v>183</v>
      </c>
      <c r="F6" s="1" t="s">
        <v>194</v>
      </c>
      <c r="G6" s="1" t="s">
        <v>188</v>
      </c>
      <c r="H6" s="1" t="s">
        <v>188</v>
      </c>
      <c r="I6" s="1" t="s">
        <v>226</v>
      </c>
      <c r="L6" s="1">
        <v>146</v>
      </c>
      <c r="M6" s="1">
        <v>1</v>
      </c>
      <c r="O6" s="1">
        <v>2</v>
      </c>
      <c r="Q6" s="1">
        <v>200000</v>
      </c>
      <c r="R6" s="1">
        <v>42354</v>
      </c>
      <c r="S6" s="1">
        <v>650</v>
      </c>
    </row>
    <row r="7" spans="1:21" x14ac:dyDescent="0.3">
      <c r="A7" t="s">
        <v>181</v>
      </c>
      <c r="B7" s="1" t="s">
        <v>182</v>
      </c>
      <c r="C7" s="1">
        <v>2008</v>
      </c>
      <c r="D7" s="1">
        <v>1939</v>
      </c>
      <c r="E7" s="1" t="s">
        <v>183</v>
      </c>
      <c r="F7" s="1" t="s">
        <v>194</v>
      </c>
      <c r="G7" s="1" t="s">
        <v>188</v>
      </c>
      <c r="H7" s="1" t="s">
        <v>188</v>
      </c>
      <c r="I7" s="1" t="s">
        <v>226</v>
      </c>
      <c r="L7" s="1">
        <v>144</v>
      </c>
      <c r="M7" s="1">
        <v>1</v>
      </c>
      <c r="O7" s="1">
        <v>2</v>
      </c>
      <c r="Q7" s="1">
        <v>200000</v>
      </c>
      <c r="R7" s="1">
        <v>41830</v>
      </c>
      <c r="S7" s="1">
        <v>647</v>
      </c>
    </row>
    <row r="8" spans="1:21" x14ac:dyDescent="0.3">
      <c r="A8" t="s">
        <v>181</v>
      </c>
      <c r="B8" s="1" t="s">
        <v>182</v>
      </c>
      <c r="C8" s="1">
        <v>2007</v>
      </c>
      <c r="D8" s="1">
        <v>1939</v>
      </c>
      <c r="E8" s="1" t="s">
        <v>183</v>
      </c>
      <c r="F8" s="1" t="s">
        <v>194</v>
      </c>
      <c r="G8" s="1" t="s">
        <v>188</v>
      </c>
      <c r="H8" s="1" t="s">
        <v>188</v>
      </c>
      <c r="I8" s="1" t="s">
        <v>442</v>
      </c>
      <c r="L8" s="1">
        <v>145</v>
      </c>
      <c r="M8" s="1">
        <v>1</v>
      </c>
      <c r="O8" s="1">
        <v>2</v>
      </c>
      <c r="Q8" s="1">
        <v>200000</v>
      </c>
      <c r="R8" s="1">
        <v>41465</v>
      </c>
      <c r="S8" s="1">
        <v>616</v>
      </c>
    </row>
    <row r="9" spans="1:21" x14ac:dyDescent="0.3">
      <c r="A9" t="s">
        <v>181</v>
      </c>
      <c r="B9" s="1" t="s">
        <v>182</v>
      </c>
      <c r="C9" s="1">
        <v>2006</v>
      </c>
      <c r="D9" s="1">
        <v>1939</v>
      </c>
      <c r="E9" s="1" t="s">
        <v>183</v>
      </c>
      <c r="F9" s="1" t="s">
        <v>194</v>
      </c>
      <c r="G9" s="1" t="s">
        <v>188</v>
      </c>
      <c r="H9" s="1" t="s">
        <v>188</v>
      </c>
      <c r="I9" s="1" t="s">
        <v>442</v>
      </c>
      <c r="L9" s="1">
        <v>145</v>
      </c>
      <c r="M9" s="1">
        <v>1</v>
      </c>
      <c r="O9" s="1">
        <v>2</v>
      </c>
      <c r="Q9" s="1">
        <v>200000</v>
      </c>
      <c r="R9" s="1">
        <v>41201</v>
      </c>
      <c r="S9" s="1">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Rachel Bash</cp:lastModifiedBy>
  <dcterms:created xsi:type="dcterms:W3CDTF">2019-08-01T16:52:11Z</dcterms:created>
  <dcterms:modified xsi:type="dcterms:W3CDTF">2019-11-22T14:19:32Z</dcterms:modified>
</cp:coreProperties>
</file>