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walke\OneDrive\Documents\Duke\Masters Project\Bonds\"/>
    </mc:Choice>
  </mc:AlternateContent>
  <xr:revisionPtr revIDLastSave="0" documentId="13_ncr:1_{69391191-917F-4859-A2A9-F16D33706D61}" xr6:coauthVersionLast="45" xr6:coauthVersionMax="45" xr10:uidLastSave="{00000000-0000-0000-0000-000000000000}"/>
  <bookViews>
    <workbookView xWindow="760" yWindow="710" windowWidth="14400" windowHeight="7510" firstSheet="18" activeTab="18" xr2:uid="{00000000-000D-0000-FFFF-FFFF00000000}"/>
  </bookViews>
  <sheets>
    <sheet name="notes" sheetId="17" r:id="rId1"/>
    <sheet name="basicInfo" sheetId="1" r:id="rId2"/>
    <sheet name="maturitySched" sheetId="2" r:id="rId3"/>
    <sheet name="bondPurpose" sheetId="5" r:id="rId4"/>
    <sheet name="otherDebt" sheetId="3" r:id="rId5"/>
    <sheet name="longTerm" sheetId="18" r:id="rId6"/>
    <sheet name="debtService" sheetId="4" r:id="rId7"/>
    <sheet name="board" sheetId="6" r:id="rId8"/>
    <sheet name="utilityInfo" sheetId="7" r:id="rId9"/>
    <sheet name="serviceArea" sheetId="8" r:id="rId10"/>
    <sheet name="interconnect" sheetId="9" r:id="rId11"/>
    <sheet name="source" sheetId="11" r:id="rId12"/>
    <sheet name="customers" sheetId="10" r:id="rId13"/>
    <sheet name="usage" sheetId="12" r:id="rId14"/>
    <sheet name="unaccounted" sheetId="13" r:id="rId15"/>
    <sheet name="largestCust" sheetId="14" r:id="rId16"/>
    <sheet name="rates" sheetId="19" r:id="rId17"/>
    <sheet name="fiscal" sheetId="16" r:id="rId18"/>
    <sheet name="assets" sheetId="20" r:id="rId19"/>
    <sheet name="revCollect" sheetId="15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" i="20" l="1"/>
  <c r="X54" i="20" s="1"/>
  <c r="X55" i="20" s="1"/>
  <c r="Y53" i="20"/>
  <c r="Y54" i="20" s="1"/>
  <c r="Y55" i="20" s="1"/>
  <c r="Z53" i="20"/>
  <c r="AA53" i="20"/>
  <c r="Z54" i="20"/>
  <c r="Z55" i="20" s="1"/>
  <c r="AA54" i="20"/>
  <c r="AA55" i="20" s="1"/>
  <c r="AA45" i="20"/>
  <c r="Z45" i="20"/>
  <c r="X45" i="20"/>
  <c r="Y45" i="20"/>
  <c r="X43" i="20"/>
  <c r="Y43" i="20"/>
  <c r="Z43" i="20"/>
  <c r="AA43" i="20"/>
  <c r="X41" i="20"/>
  <c r="Z41" i="20"/>
  <c r="AA41" i="20"/>
  <c r="X17" i="20"/>
  <c r="Y17" i="20"/>
  <c r="Z17" i="20"/>
  <c r="AA17" i="20"/>
  <c r="X12" i="20"/>
  <c r="Y12" i="20"/>
  <c r="Z12" i="20"/>
  <c r="AA12" i="20"/>
  <c r="X46" i="16"/>
  <c r="Y46" i="16"/>
  <c r="Z46" i="16"/>
  <c r="AA46" i="16"/>
  <c r="X43" i="16"/>
  <c r="Y43" i="16"/>
  <c r="Z43" i="16"/>
  <c r="AA43" i="16"/>
  <c r="X42" i="16"/>
  <c r="Y42" i="16"/>
  <c r="Z42" i="16"/>
  <c r="AA42" i="16"/>
  <c r="AA41" i="16"/>
  <c r="X41" i="16"/>
  <c r="Y41" i="16"/>
  <c r="Z41" i="16"/>
  <c r="AA23" i="16"/>
  <c r="Z23" i="16"/>
  <c r="Y23" i="16"/>
  <c r="X23" i="16"/>
  <c r="X19" i="16"/>
  <c r="Y19" i="16"/>
  <c r="Z19" i="16"/>
  <c r="AA19" i="16"/>
  <c r="W19" i="16"/>
  <c r="L29" i="14"/>
  <c r="L30" i="14"/>
  <c r="L31" i="14"/>
  <c r="L32" i="14"/>
  <c r="L33" i="14"/>
  <c r="L34" i="14"/>
  <c r="L35" i="14"/>
  <c r="L36" i="14"/>
  <c r="L37" i="14"/>
  <c r="L38" i="14"/>
  <c r="L39" i="14"/>
  <c r="L28" i="14"/>
  <c r="K29" i="14"/>
  <c r="K30" i="14"/>
  <c r="K31" i="14"/>
  <c r="K32" i="14"/>
  <c r="K33" i="14"/>
  <c r="K34" i="14"/>
  <c r="K35" i="14"/>
  <c r="K36" i="14"/>
  <c r="K37" i="14"/>
  <c r="K38" i="14"/>
  <c r="K39" i="14"/>
  <c r="K28" i="14"/>
  <c r="J55" i="2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54" i="2"/>
  <c r="J32" i="2"/>
  <c r="J33" i="2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31" i="2"/>
  <c r="Z28" i="20" l="1"/>
  <c r="Y28" i="20"/>
  <c r="X28" i="20"/>
  <c r="AA28" i="20"/>
  <c r="U53" i="20" l="1"/>
  <c r="U54" i="20" s="1"/>
  <c r="V53" i="20"/>
  <c r="W53" i="20"/>
  <c r="W54" i="20" s="1"/>
  <c r="T53" i="20"/>
  <c r="T54" i="20" s="1"/>
  <c r="V54" i="20"/>
  <c r="S54" i="20"/>
  <c r="T43" i="20"/>
  <c r="U43" i="20"/>
  <c r="V43" i="20"/>
  <c r="W43" i="20"/>
  <c r="T41" i="20"/>
  <c r="U41" i="20"/>
  <c r="V41" i="20"/>
  <c r="W41" i="20"/>
  <c r="S41" i="20"/>
  <c r="S17" i="20"/>
  <c r="T17" i="20"/>
  <c r="U17" i="20"/>
  <c r="V17" i="20"/>
  <c r="W17" i="20"/>
  <c r="U12" i="20"/>
  <c r="V12" i="20"/>
  <c r="W12" i="20"/>
  <c r="T12" i="20"/>
  <c r="T45" i="20" l="1"/>
  <c r="V28" i="20"/>
  <c r="V45" i="20"/>
  <c r="V55" i="20" s="1"/>
  <c r="W28" i="20"/>
  <c r="T55" i="20"/>
  <c r="U28" i="20"/>
  <c r="T28" i="20"/>
  <c r="W45" i="20"/>
  <c r="W55" i="20" s="1"/>
  <c r="U45" i="20"/>
  <c r="U55" i="20" s="1"/>
  <c r="T46" i="16"/>
  <c r="U46" i="16"/>
  <c r="V46" i="16"/>
  <c r="W46" i="16"/>
  <c r="S31" i="16"/>
  <c r="S30" i="16"/>
  <c r="S43" i="16" s="1"/>
  <c r="S23" i="16"/>
  <c r="T43" i="16"/>
  <c r="U43" i="16"/>
  <c r="V43" i="16"/>
  <c r="T42" i="16"/>
  <c r="U42" i="16"/>
  <c r="V42" i="16"/>
  <c r="W42" i="16"/>
  <c r="S42" i="16"/>
  <c r="T41" i="16"/>
  <c r="U41" i="16"/>
  <c r="V41" i="16"/>
  <c r="W41" i="16"/>
  <c r="S41" i="16"/>
  <c r="T30" i="16"/>
  <c r="W23" i="16"/>
  <c r="T23" i="16"/>
  <c r="U23" i="16"/>
  <c r="V23" i="16"/>
  <c r="P7" i="16"/>
  <c r="Q7" i="16"/>
  <c r="Q19" i="16" s="1"/>
  <c r="R7" i="16"/>
  <c r="R19" i="16" s="1"/>
  <c r="S7" i="16"/>
  <c r="S19" i="16" s="1"/>
  <c r="T19" i="16"/>
  <c r="U19" i="16"/>
  <c r="V19" i="16"/>
  <c r="P19" i="16"/>
  <c r="O7" i="16"/>
  <c r="O41" i="16"/>
  <c r="L19" i="14" l="1"/>
  <c r="L20" i="14"/>
  <c r="L21" i="14"/>
  <c r="L22" i="14"/>
  <c r="L23" i="14"/>
  <c r="L24" i="14"/>
  <c r="L25" i="14"/>
  <c r="L26" i="14"/>
  <c r="L27" i="14"/>
  <c r="L18" i="14"/>
  <c r="K19" i="14"/>
  <c r="K20" i="14"/>
  <c r="K21" i="14"/>
  <c r="K22" i="14"/>
  <c r="K23" i="14"/>
  <c r="K24" i="14"/>
  <c r="K25" i="14"/>
  <c r="K26" i="14"/>
  <c r="K27" i="14"/>
  <c r="K18" i="14"/>
  <c r="I9" i="18" l="1"/>
  <c r="I10" i="18"/>
  <c r="I11" i="18"/>
  <c r="I12" i="18"/>
  <c r="I13" i="18"/>
  <c r="I14" i="18"/>
  <c r="F14" i="18"/>
  <c r="F13" i="18"/>
  <c r="F12" i="18"/>
  <c r="G12" i="18" s="1"/>
  <c r="F11" i="18"/>
  <c r="F10" i="18"/>
  <c r="F9" i="18"/>
  <c r="E14" i="18"/>
  <c r="E13" i="18"/>
  <c r="G13" i="18" s="1"/>
  <c r="E12" i="18"/>
  <c r="E11" i="18"/>
  <c r="E10" i="18"/>
  <c r="E9" i="18"/>
  <c r="G11" i="18"/>
  <c r="G14" i="18"/>
  <c r="J18" i="2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7" i="2"/>
  <c r="G10" i="18" l="1"/>
  <c r="G9" i="18"/>
  <c r="P54" i="20"/>
  <c r="Q54" i="20"/>
  <c r="R54" i="20"/>
  <c r="O54" i="20"/>
  <c r="S43" i="20"/>
  <c r="S45" i="20" s="1"/>
  <c r="S55" i="20" s="1"/>
  <c r="P43" i="20"/>
  <c r="Q43" i="20"/>
  <c r="R43" i="20"/>
  <c r="O43" i="20"/>
  <c r="P41" i="20"/>
  <c r="Q41" i="20"/>
  <c r="R41" i="20"/>
  <c r="O41" i="20"/>
  <c r="P17" i="20"/>
  <c r="Q17" i="20"/>
  <c r="R17" i="20"/>
  <c r="O17" i="20"/>
  <c r="P12" i="20"/>
  <c r="Q12" i="20"/>
  <c r="R12" i="20"/>
  <c r="S12" i="20"/>
  <c r="O12" i="20"/>
  <c r="O45" i="20" l="1"/>
  <c r="O55" i="20" s="1"/>
  <c r="R45" i="20"/>
  <c r="R55" i="20" s="1"/>
  <c r="Q45" i="20"/>
  <c r="Q55" i="20" s="1"/>
  <c r="P45" i="20"/>
  <c r="P55" i="20" s="1"/>
  <c r="Q28" i="20"/>
  <c r="R28" i="20"/>
  <c r="S28" i="20"/>
  <c r="O28" i="20"/>
  <c r="P28" i="20"/>
  <c r="O42" i="16" l="1"/>
  <c r="P41" i="16"/>
  <c r="P42" i="16" s="1"/>
  <c r="Q41" i="16"/>
  <c r="Q42" i="16" s="1"/>
  <c r="R41" i="16"/>
  <c r="R42" i="16" s="1"/>
  <c r="O30" i="16"/>
  <c r="O31" i="16" s="1"/>
  <c r="P46" i="16"/>
  <c r="Q46" i="16"/>
  <c r="O46" i="16"/>
  <c r="P30" i="16"/>
  <c r="O43" i="16" l="1"/>
  <c r="R46" i="16"/>
  <c r="S46" i="16"/>
  <c r="I4" i="18" l="1"/>
  <c r="I5" i="18"/>
  <c r="I6" i="18"/>
  <c r="I7" i="18"/>
  <c r="I8" i="18"/>
  <c r="I3" i="18"/>
  <c r="G4" i="18"/>
  <c r="G5" i="18"/>
  <c r="G6" i="18"/>
  <c r="G7" i="18"/>
  <c r="G8" i="18"/>
  <c r="G3" i="18"/>
  <c r="F8" i="18"/>
  <c r="F7" i="18"/>
  <c r="F6" i="18"/>
  <c r="F5" i="18"/>
  <c r="F4" i="18"/>
  <c r="F3" i="18"/>
  <c r="E8" i="18"/>
  <c r="E7" i="18"/>
  <c r="E6" i="18"/>
  <c r="E5" i="18"/>
  <c r="E4" i="18"/>
  <c r="E3" i="18"/>
  <c r="K16" i="2"/>
  <c r="K15" i="2"/>
  <c r="K14" i="2"/>
  <c r="K13" i="2"/>
  <c r="K12" i="2"/>
  <c r="K11" i="2"/>
  <c r="K10" i="2"/>
  <c r="K9" i="2"/>
  <c r="K8" i="2"/>
  <c r="K7" i="2"/>
  <c r="K6" i="2"/>
  <c r="K5" i="2"/>
  <c r="J5" i="2" l="1"/>
  <c r="J6" i="2" s="1"/>
  <c r="J8" i="2" s="1"/>
  <c r="J9" i="2" s="1"/>
  <c r="J10" i="2" s="1"/>
  <c r="J11" i="2" s="1"/>
  <c r="J12" i="2" s="1"/>
  <c r="J13" i="2" s="1"/>
  <c r="J14" i="2" s="1"/>
  <c r="J15" i="2" s="1"/>
  <c r="J16" i="2" s="1"/>
  <c r="AI30" i="16" l="1"/>
  <c r="AI19" i="16"/>
  <c r="AI31" i="16" l="1"/>
  <c r="AI41" i="16" s="1"/>
  <c r="E19" i="16"/>
  <c r="F19" i="16"/>
  <c r="G19" i="16"/>
  <c r="H19" i="16"/>
  <c r="I19" i="16"/>
  <c r="J19" i="16"/>
  <c r="K19" i="16"/>
  <c r="L19" i="16"/>
  <c r="M19" i="16"/>
  <c r="N19" i="16"/>
  <c r="AB19" i="16"/>
  <c r="AC19" i="16"/>
  <c r="AD19" i="16"/>
  <c r="AE19" i="16"/>
  <c r="AF19" i="16"/>
  <c r="AG19" i="16"/>
  <c r="E30" i="16"/>
  <c r="F30" i="16"/>
  <c r="G30" i="16"/>
  <c r="H30" i="16"/>
  <c r="H31" i="16" s="1"/>
  <c r="H41" i="16" s="1"/>
  <c r="I30" i="16"/>
  <c r="J30" i="16"/>
  <c r="K30" i="16"/>
  <c r="L30" i="16"/>
  <c r="M30" i="16"/>
  <c r="N30" i="16"/>
  <c r="Q30" i="16"/>
  <c r="R30" i="16"/>
  <c r="R31" i="16" s="1"/>
  <c r="R43" i="16" s="1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H19" i="16"/>
  <c r="AG31" i="16" l="1"/>
  <c r="AG41" i="16" s="1"/>
  <c r="AF31" i="16"/>
  <c r="AF41" i="16" s="1"/>
  <c r="X31" i="16"/>
  <c r="Z31" i="16"/>
  <c r="P31" i="16"/>
  <c r="P43" i="16" s="1"/>
  <c r="J31" i="16"/>
  <c r="J41" i="16" s="1"/>
  <c r="Q31" i="16"/>
  <c r="Q43" i="16" s="1"/>
  <c r="AC31" i="16"/>
  <c r="AC41" i="16" s="1"/>
  <c r="U31" i="16"/>
  <c r="M31" i="16"/>
  <c r="M41" i="16" s="1"/>
  <c r="E31" i="16"/>
  <c r="E41" i="16" s="1"/>
  <c r="AB31" i="16"/>
  <c r="AB41" i="16" s="1"/>
  <c r="AD31" i="16"/>
  <c r="AD41" i="16" s="1"/>
  <c r="V31" i="16"/>
  <c r="N31" i="16"/>
  <c r="N41" i="16" s="1"/>
  <c r="F31" i="16"/>
  <c r="F41" i="16" s="1"/>
  <c r="AA31" i="16"/>
  <c r="K31" i="16"/>
  <c r="K41" i="16" s="1"/>
  <c r="Y31" i="16"/>
  <c r="I31" i="16"/>
  <c r="I41" i="16" s="1"/>
  <c r="T31" i="16"/>
  <c r="L31" i="16"/>
  <c r="L41" i="16" s="1"/>
  <c r="AE31" i="16"/>
  <c r="AE41" i="16" s="1"/>
  <c r="W31" i="16"/>
  <c r="W43" i="16" s="1"/>
  <c r="G31" i="16"/>
  <c r="G41" i="16" s="1"/>
  <c r="AH31" i="16"/>
  <c r="AH41" i="16" s="1"/>
</calcChain>
</file>

<file path=xl/sharedStrings.xml><?xml version="1.0" encoding="utf-8"?>
<sst xmlns="http://schemas.openxmlformats.org/spreadsheetml/2006/main" count="3558" uniqueCount="394">
  <si>
    <t>PWSID</t>
  </si>
  <si>
    <t>Name</t>
  </si>
  <si>
    <t>OSYear</t>
  </si>
  <si>
    <t>amount</t>
  </si>
  <si>
    <t>startYear</t>
  </si>
  <si>
    <t>endYear</t>
  </si>
  <si>
    <t>aveRate</t>
  </si>
  <si>
    <t>currentRemaining</t>
  </si>
  <si>
    <t>payments</t>
  </si>
  <si>
    <t>governance</t>
  </si>
  <si>
    <t>manager</t>
  </si>
  <si>
    <t>contractTermYrs</t>
  </si>
  <si>
    <t>contractAmount</t>
  </si>
  <si>
    <t>nEmployees</t>
  </si>
  <si>
    <t>ngoverningMunis</t>
  </si>
  <si>
    <t>nMunis</t>
  </si>
  <si>
    <t>nCounties</t>
  </si>
  <si>
    <t>defaultDebt</t>
  </si>
  <si>
    <t>populationServed</t>
  </si>
  <si>
    <t>meteredConnections</t>
  </si>
  <si>
    <t>pipeMiles</t>
  </si>
  <si>
    <t>aveVolume_MGD</t>
  </si>
  <si>
    <t>contractStart</t>
  </si>
  <si>
    <t>contractEnd</t>
  </si>
  <si>
    <t>WaterSewer</t>
  </si>
  <si>
    <t>nConnections</t>
  </si>
  <si>
    <t>sourceType</t>
  </si>
  <si>
    <t>name</t>
  </si>
  <si>
    <t>dateOnline</t>
  </si>
  <si>
    <t>challenges</t>
  </si>
  <si>
    <t>resolutions</t>
  </si>
  <si>
    <t>percentMethod</t>
  </si>
  <si>
    <t>amountBilled</t>
  </si>
  <si>
    <t>Means the sum doesn't match what was recorded</t>
  </si>
  <si>
    <t>These statements don't include depreciation but match earlier ones.</t>
  </si>
  <si>
    <t>Supplement with Financial statements</t>
  </si>
  <si>
    <t>Category</t>
  </si>
  <si>
    <t>SubCategory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</si>
  <si>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</si>
  <si>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</si>
  <si>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</si>
  <si>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</si>
  <si>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</si>
  <si>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</si>
  <si>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</si>
  <si>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</si>
  <si>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</si>
  <si>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</si>
  <si>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</si>
  <si>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</si>
  <si>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</si>
  <si>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</si>
  <si>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</si>
  <si>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</si>
  <si>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</si>
  <si>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</si>
  <si>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</si>
  <si>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</si>
  <si>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</si>
  <si>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</si>
  <si>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</si>
  <si>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</si>
  <si>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</si>
  <si>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</si>
  <si>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</si>
  <si>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</si>
  <si>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</si>
  <si>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</si>
  <si>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Revenues</t>
  </si>
  <si>
    <t>Total Operating Revenues</t>
  </si>
  <si>
    <t>Expenses</t>
  </si>
  <si>
    <t>Total Operating Expenses</t>
  </si>
  <si>
    <t>Other Income and (Expense)</t>
  </si>
  <si>
    <t>Total Other Income and Expenses</t>
  </si>
  <si>
    <t>Total nonoperating revenue and expenses</t>
  </si>
  <si>
    <t>Total Nonoperating Revenues and Expenses</t>
  </si>
  <si>
    <t>Net Income</t>
  </si>
  <si>
    <t>Retained Earnings</t>
  </si>
  <si>
    <t>Retained Earnings - Start of Year</t>
  </si>
  <si>
    <t>Retained Earnings - End of Year</t>
  </si>
  <si>
    <t>Change in Net Assets</t>
  </si>
  <si>
    <t>y2018</t>
  </si>
  <si>
    <t>Put any interesting about utility development, finances, etc. here</t>
  </si>
  <si>
    <t>document</t>
  </si>
  <si>
    <t>page</t>
  </si>
  <si>
    <t>description</t>
  </si>
  <si>
    <t>Also list the document and page number of interesting information so we can find it later.</t>
  </si>
  <si>
    <t>bondRatingMoody</t>
  </si>
  <si>
    <t>bondRatingSP</t>
  </si>
  <si>
    <t>systemRating</t>
  </si>
  <si>
    <t>bondAmount</t>
  </si>
  <si>
    <t>series</t>
  </si>
  <si>
    <t>payment</t>
  </si>
  <si>
    <t>taxable</t>
  </si>
  <si>
    <t>insured</t>
  </si>
  <si>
    <t>notes</t>
  </si>
  <si>
    <t>bondSeries</t>
  </si>
  <si>
    <t>scheduleType</t>
  </si>
  <si>
    <t>maturityYear</t>
  </si>
  <si>
    <t>month</t>
  </si>
  <si>
    <t>principalAmount</t>
  </si>
  <si>
    <t>couponRate</t>
  </si>
  <si>
    <t>remainingPrincipal</t>
  </si>
  <si>
    <t>interest</t>
  </si>
  <si>
    <t>yieldToMaturity</t>
  </si>
  <si>
    <t>price</t>
  </si>
  <si>
    <t>purpose</t>
  </si>
  <si>
    <t>debtName</t>
  </si>
  <si>
    <t>type</t>
  </si>
  <si>
    <t>year</t>
  </si>
  <si>
    <t>netIncome</t>
  </si>
  <si>
    <t>surplus</t>
  </si>
  <si>
    <t>principalInterest</t>
  </si>
  <si>
    <t>debtServCovNet</t>
  </si>
  <si>
    <t>debtServCovTotal</t>
  </si>
  <si>
    <t>principal</t>
  </si>
  <si>
    <t>total</t>
  </si>
  <si>
    <t>otherDebt</t>
  </si>
  <si>
    <t>totalDebtService</t>
  </si>
  <si>
    <t>members</t>
  </si>
  <si>
    <t>office</t>
  </si>
  <si>
    <t>termExpire</t>
  </si>
  <si>
    <t>municipality</t>
  </si>
  <si>
    <t>taxingPower</t>
  </si>
  <si>
    <t>areaMi2</t>
  </si>
  <si>
    <t>county</t>
  </si>
  <si>
    <t>systemName</t>
  </si>
  <si>
    <t>contractVolume_MGD</t>
  </si>
  <si>
    <t>role</t>
  </si>
  <si>
    <t>nameInf</t>
  </si>
  <si>
    <t>infType</t>
  </si>
  <si>
    <t>lastUpdate</t>
  </si>
  <si>
    <t>capacityMgal</t>
  </si>
  <si>
    <t>groupBy</t>
  </si>
  <si>
    <t>class</t>
  </si>
  <si>
    <t>tier</t>
  </si>
  <si>
    <t>location</t>
  </si>
  <si>
    <t>volume_MGD</t>
  </si>
  <si>
    <t>annual_MG</t>
  </si>
  <si>
    <t>grossPercent</t>
  </si>
  <si>
    <t>adjustedPercent</t>
  </si>
  <si>
    <t>method</t>
  </si>
  <si>
    <t>customer</t>
  </si>
  <si>
    <t>gallons</t>
  </si>
  <si>
    <t>revenue</t>
  </si>
  <si>
    <t>percentGal</t>
  </si>
  <si>
    <t>percentRev</t>
  </si>
  <si>
    <t>rateYear</t>
  </si>
  <si>
    <t>yearSet</t>
  </si>
  <si>
    <t>billFrequency</t>
  </si>
  <si>
    <t>charges</t>
  </si>
  <si>
    <t>chargeType</t>
  </si>
  <si>
    <t>classUnit</t>
  </si>
  <si>
    <t>cost</t>
  </si>
  <si>
    <t>costUnit</t>
  </si>
  <si>
    <t>uncollected</t>
  </si>
  <si>
    <t>percentCollected</t>
  </si>
  <si>
    <t>dateOffline</t>
  </si>
  <si>
    <t>Current Assets</t>
  </si>
  <si>
    <t>Restricted Assets</t>
  </si>
  <si>
    <t>Fixed Assets</t>
  </si>
  <si>
    <t>Other Assets</t>
  </si>
  <si>
    <t>Total Assets</t>
  </si>
  <si>
    <t>Current Liabilities</t>
  </si>
  <si>
    <t>Longterm Liabilities</t>
  </si>
  <si>
    <t>Total Liabilities</t>
  </si>
  <si>
    <t>Fund Equity</t>
  </si>
  <si>
    <t>Total Liabilities and Fund Equity</t>
  </si>
  <si>
    <t>rateCovenantCurrent</t>
  </si>
  <si>
    <t>rateCovenantTotal</t>
  </si>
  <si>
    <t>debtSRF</t>
  </si>
  <si>
    <t>ratesApproval</t>
  </si>
  <si>
    <t>openLoop</t>
  </si>
  <si>
    <t>otherClass</t>
  </si>
  <si>
    <t>peak_MGD</t>
  </si>
  <si>
    <t>percentUse</t>
  </si>
  <si>
    <t>SKIP FOR NOW</t>
  </si>
  <si>
    <t>included</t>
  </si>
  <si>
    <t>inclUnit</t>
  </si>
  <si>
    <t>PA4410173</t>
  </si>
  <si>
    <t>WILLIAMSPORT MUN WATER AUTH</t>
  </si>
  <si>
    <t>Water</t>
  </si>
  <si>
    <t>NA</t>
  </si>
  <si>
    <t>AAA</t>
  </si>
  <si>
    <t>A</t>
  </si>
  <si>
    <t>No</t>
  </si>
  <si>
    <t>Semi-Annual</t>
  </si>
  <si>
    <t>Financial Security Assurance Inc.</t>
  </si>
  <si>
    <t>Maturity Schedule</t>
  </si>
  <si>
    <t>January</t>
  </si>
  <si>
    <t>Construction Projects</t>
  </si>
  <si>
    <t>Debt Service Reserve Fund</t>
  </si>
  <si>
    <t>Refund Series of 1993 Bonds</t>
  </si>
  <si>
    <t>Cost of Issuance</t>
  </si>
  <si>
    <t>Thereafter</t>
  </si>
  <si>
    <t>Pension Plan not included</t>
  </si>
  <si>
    <t>William E Nichols</t>
  </si>
  <si>
    <t>Chairman</t>
  </si>
  <si>
    <t>John M Confer</t>
  </si>
  <si>
    <t>Vice Chairman</t>
  </si>
  <si>
    <t>Andree Phillips</t>
  </si>
  <si>
    <t>Treasurer</t>
  </si>
  <si>
    <t>Ralph Nardi Jr</t>
  </si>
  <si>
    <t>Secretary</t>
  </si>
  <si>
    <t>Thomas A Frazier</t>
  </si>
  <si>
    <t>Member</t>
  </si>
  <si>
    <t>Ronald V Defeo</t>
  </si>
  <si>
    <t>Stephen J Gilbert</t>
  </si>
  <si>
    <t>Robert B Elion</t>
  </si>
  <si>
    <t>Uwe E Weindel</t>
  </si>
  <si>
    <t>Authority</t>
  </si>
  <si>
    <t>area includes watershed area</t>
  </si>
  <si>
    <t>Lycoming County Court of Common Pleas</t>
  </si>
  <si>
    <t>Lycoming</t>
  </si>
  <si>
    <t>Williamsport</t>
  </si>
  <si>
    <t>City</t>
  </si>
  <si>
    <t>South Williamsport</t>
  </si>
  <si>
    <t>Borough</t>
  </si>
  <si>
    <t>Duboistown</t>
  </si>
  <si>
    <t>Armstrong</t>
  </si>
  <si>
    <t>Township</t>
  </si>
  <si>
    <t>Partial</t>
  </si>
  <si>
    <t>Old Lycoming</t>
  </si>
  <si>
    <t>Loyalsock</t>
  </si>
  <si>
    <t>Surface</t>
  </si>
  <si>
    <t>ground</t>
  </si>
  <si>
    <t>Mosquito Creek</t>
  </si>
  <si>
    <t>Hagerman Run</t>
  </si>
  <si>
    <t>Reservoir</t>
  </si>
  <si>
    <t>Well</t>
  </si>
  <si>
    <t>Lycoming Creek</t>
  </si>
  <si>
    <t>Supplementary Source</t>
  </si>
  <si>
    <t>Entire</t>
  </si>
  <si>
    <t>Total</t>
  </si>
  <si>
    <t>Alcan Cable</t>
  </si>
  <si>
    <t>Williamsport Wirerope</t>
  </si>
  <si>
    <t>Williamsport Hospital</t>
  </si>
  <si>
    <t>Lonza</t>
  </si>
  <si>
    <t>Webb, Inc</t>
  </si>
  <si>
    <t>Pepsi Cola</t>
  </si>
  <si>
    <t>Divine Providence Hospital</t>
  </si>
  <si>
    <t>Frito-Lay</t>
  </si>
  <si>
    <t>Manor Care</t>
  </si>
  <si>
    <t>Lycoming College</t>
  </si>
  <si>
    <t>Penn College</t>
  </si>
  <si>
    <t>Valley Farms</t>
  </si>
  <si>
    <t>Williamsport Home</t>
  </si>
  <si>
    <t>Premier Laundry</t>
  </si>
  <si>
    <t>Valley View</t>
  </si>
  <si>
    <t>Manufacturing</t>
  </si>
  <si>
    <t>Hospital</t>
  </si>
  <si>
    <t>Laundry</t>
  </si>
  <si>
    <t>Senior Home</t>
  </si>
  <si>
    <t>University</t>
  </si>
  <si>
    <t>quarterly</t>
  </si>
  <si>
    <t>flat charge</t>
  </si>
  <si>
    <t>meter size</t>
  </si>
  <si>
    <t>inches</t>
  </si>
  <si>
    <t>gallon</t>
  </si>
  <si>
    <t>per meter</t>
  </si>
  <si>
    <t>Consumption</t>
  </si>
  <si>
    <t>gallons per quarter</t>
  </si>
  <si>
    <t>per 1000 gallons</t>
  </si>
  <si>
    <t>Fire Hydrant</t>
  </si>
  <si>
    <t>Public</t>
  </si>
  <si>
    <t>hydrant</t>
  </si>
  <si>
    <t>Private</t>
  </si>
  <si>
    <t>Direct Connection to Main</t>
  </si>
  <si>
    <t>Annual</t>
  </si>
  <si>
    <t>Tapping Fee</t>
  </si>
  <si>
    <t>Service Line</t>
  </si>
  <si>
    <t>per unit</t>
  </si>
  <si>
    <t>Residential</t>
  </si>
  <si>
    <t>Commercial Industrial Municipal</t>
  </si>
  <si>
    <t>per service line</t>
  </si>
  <si>
    <t>One Time</t>
  </si>
  <si>
    <t>Connection Fee</t>
  </si>
  <si>
    <t>Meter Test Deposit</t>
  </si>
  <si>
    <t>Commercial</t>
  </si>
  <si>
    <t>Industrial</t>
  </si>
  <si>
    <t>Municipal</t>
  </si>
  <si>
    <t>Fire Protection</t>
  </si>
  <si>
    <t>Joint Service Income</t>
  </si>
  <si>
    <t>Williamsport Sanitary Authority</t>
  </si>
  <si>
    <t>Tap on Fees</t>
  </si>
  <si>
    <t>Customer Penalties</t>
  </si>
  <si>
    <t>Connection Fees</t>
  </si>
  <si>
    <t>Miscellaneous Income</t>
  </si>
  <si>
    <t>Interest</t>
  </si>
  <si>
    <t>Timber Revenue</t>
  </si>
  <si>
    <t>Merchandise and Job Income</t>
  </si>
  <si>
    <t>Payroll</t>
  </si>
  <si>
    <t>Payroll Taxes and Fringe Benefits</t>
  </si>
  <si>
    <t>Utilities</t>
  </si>
  <si>
    <t>Other Expenses</t>
  </si>
  <si>
    <t>Administrative</t>
  </si>
  <si>
    <t>Investment income Trust Funds</t>
  </si>
  <si>
    <t>Investment Income Other</t>
  </si>
  <si>
    <t>Contribution from Municipality</t>
  </si>
  <si>
    <t>Loss on disposal of property and equipment</t>
  </si>
  <si>
    <t>Interest Expense</t>
  </si>
  <si>
    <t>Net Operating Income</t>
  </si>
  <si>
    <t>Cash</t>
  </si>
  <si>
    <t>Accounts Receivable Net</t>
  </si>
  <si>
    <t>From Williamsport Sanitary Authority</t>
  </si>
  <si>
    <t>Accrued Interest Receivable</t>
  </si>
  <si>
    <t>Accrued Revenue</t>
  </si>
  <si>
    <t>Repurchase Agreements</t>
  </si>
  <si>
    <t>Inventory</t>
  </si>
  <si>
    <t>Other Current Assets</t>
  </si>
  <si>
    <t>Total Current Assets</t>
  </si>
  <si>
    <t>Restricted Cash Equivalents Trust Funds</t>
  </si>
  <si>
    <t>Property Plant and Equipment Net</t>
  </si>
  <si>
    <t>Deferred Financing Costs Net</t>
  </si>
  <si>
    <t>Total Restricted Assets</t>
  </si>
  <si>
    <t>Current Portion of long-term debt</t>
  </si>
  <si>
    <t>Accounts Payable</t>
  </si>
  <si>
    <t>Due to Williamsport Sanitary Authority</t>
  </si>
  <si>
    <t>Accrued Interest Payable</t>
  </si>
  <si>
    <t>Accrued payroll, payroll taxes and emp with</t>
  </si>
  <si>
    <t>Accrued Professional Fees</t>
  </si>
  <si>
    <t>Advance Billings</t>
  </si>
  <si>
    <t>Construction Deposits</t>
  </si>
  <si>
    <t>Other current liabilities</t>
  </si>
  <si>
    <t>Accrued Electricity Expense</t>
  </si>
  <si>
    <t>Current Portion of Long-term Liabilities</t>
  </si>
  <si>
    <t>Total Current Liabilities</t>
  </si>
  <si>
    <t>Total Longterm Liabilities</t>
  </si>
  <si>
    <t>Longterm Debt</t>
  </si>
  <si>
    <t>Total Equity</t>
  </si>
  <si>
    <t>Contributed Capital</t>
  </si>
  <si>
    <t>Restricted</t>
  </si>
  <si>
    <t>Unrestricted allocated</t>
  </si>
  <si>
    <t>Unrestricted unallocated</t>
  </si>
  <si>
    <t>Total Retained Earnings</t>
  </si>
  <si>
    <t>Aaa</t>
  </si>
  <si>
    <t>CIFG Assurance North America Inc.</t>
  </si>
  <si>
    <t>July</t>
  </si>
  <si>
    <t>Dean P Muller</t>
  </si>
  <si>
    <t>Eiderson A Dea</t>
  </si>
  <si>
    <t>Christy Bower</t>
  </si>
  <si>
    <t>Robert W Engel</t>
  </si>
  <si>
    <t>William Ertel</t>
  </si>
  <si>
    <t>Thomas J Marnon</t>
  </si>
  <si>
    <t>Assistant Secretary Treasurer</t>
  </si>
  <si>
    <t>Customer</t>
  </si>
  <si>
    <t>Wholesale</t>
  </si>
  <si>
    <t>to a maximum based on service line schedule</t>
  </si>
  <si>
    <t>Municipal Roadway</t>
  </si>
  <si>
    <t>State Roadway</t>
  </si>
  <si>
    <t>over 2 inches based on actual cost of equipment, material, labor, permit fees, and restoration costs</t>
  </si>
  <si>
    <t>Meter Test</t>
  </si>
  <si>
    <t>Resumption of Service</t>
  </si>
  <si>
    <t>Returned Check</t>
  </si>
  <si>
    <t>Standard Temporary Meter Deposit</t>
  </si>
  <si>
    <t>Requested Service Shut Off</t>
  </si>
  <si>
    <t>Requested Meter Reading</t>
  </si>
  <si>
    <t>Remove or Reset Meter</t>
  </si>
  <si>
    <t>Posting Delinquency notes</t>
  </si>
  <si>
    <t>Late Payment Penalty</t>
  </si>
  <si>
    <t>Total Metered Water</t>
  </si>
  <si>
    <t>Maintenance</t>
  </si>
  <si>
    <t>Depreciation</t>
  </si>
  <si>
    <t>Chemicals</t>
  </si>
  <si>
    <t>Insurance</t>
  </si>
  <si>
    <t>Laboratory</t>
  </si>
  <si>
    <t>Amortization</t>
  </si>
  <si>
    <t>Trustee Fees</t>
  </si>
  <si>
    <t>Grant Revenue Penndot</t>
  </si>
  <si>
    <t>Other</t>
  </si>
  <si>
    <t>Invested in capital assets</t>
  </si>
  <si>
    <t>Restricted for capital projects</t>
  </si>
  <si>
    <t>Unrestricted</t>
  </si>
  <si>
    <t>AA-1</t>
  </si>
  <si>
    <t>AA-2</t>
  </si>
  <si>
    <t>AA+</t>
  </si>
  <si>
    <t>Yes</t>
  </si>
  <si>
    <t>Assured Guaranty Municipal Carp.</t>
  </si>
  <si>
    <t>Build America Bond</t>
  </si>
  <si>
    <t>Current Refunding of 2002A Bonds</t>
  </si>
  <si>
    <t>Advance Refunding of 2006 Bonds</t>
  </si>
  <si>
    <t>Construction Fund</t>
  </si>
  <si>
    <t>Eiderson A Dean</t>
  </si>
  <si>
    <t>Marshall D Welch</t>
  </si>
  <si>
    <t>Matthew Rebeck</t>
  </si>
  <si>
    <t>Gregory Zeitler</t>
  </si>
  <si>
    <t>Walter A Nicholson</t>
  </si>
  <si>
    <t>Interim Executive Director</t>
  </si>
  <si>
    <t>Metered Consumption</t>
  </si>
  <si>
    <t>Bulk</t>
  </si>
  <si>
    <t>Investments</t>
  </si>
  <si>
    <t>Forward Delivery Agreement</t>
  </si>
  <si>
    <t>Contracts Payable</t>
  </si>
  <si>
    <t>Other Accrued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</si>
</sst>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Fill="1" applyAlignment="1"/>
    <xf numFmtId="0" fontId="3" fillId="0" borderId="1" xfId="0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center"/>
    </xf>
    <xf numFmtId="164" fontId="3" fillId="0" borderId="1" xfId="1" applyNumberFormat="1" applyFont="1" applyFill="1" applyBorder="1"/>
    <xf numFmtId="0" fontId="3" fillId="0" borderId="0" xfId="0" applyFont="1" applyFill="1"/>
    <xf numFmtId="164" fontId="0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center"/>
    </xf>
    <xf numFmtId="164" fontId="0" fillId="0" borderId="0" xfId="1" applyNumberFormat="1" applyFont="1" applyFill="1"/>
    <xf numFmtId="164" fontId="2" fillId="0" borderId="0" xfId="1" applyNumberFormat="1" applyFont="1" applyFill="1"/>
    <xf numFmtId="164" fontId="3" fillId="0" borderId="0" xfId="1" applyNumberFormat="1" applyFont="1" applyFill="1"/>
    <xf numFmtId="164" fontId="3" fillId="3" borderId="0" xfId="1" applyNumberFormat="1" applyFont="1" applyFill="1" applyAlignment="1">
      <alignment horizontal="center"/>
    </xf>
    <xf numFmtId="0" fontId="0" fillId="0" borderId="0" xfId="0" applyFont="1" applyFill="1"/>
    <xf numFmtId="164" fontId="1" fillId="0" borderId="0" xfId="1" applyNumberFormat="1" applyFont="1" applyFill="1" applyAlignment="1">
      <alignment horizontal="center"/>
    </xf>
    <xf numFmtId="164" fontId="3" fillId="0" borderId="0" xfId="0" applyNumberFormat="1" applyFont="1" applyFill="1"/>
    <xf numFmtId="164" fontId="3" fillId="0" borderId="1" xfId="1" applyNumberFormat="1" applyFont="1" applyFill="1" applyBorder="1" applyAlignment="1"/>
    <xf numFmtId="2" fontId="3" fillId="0" borderId="1" xfId="1" applyNumberFormat="1" applyFont="1" applyFill="1" applyBorder="1" applyAlignment="1">
      <alignment horizontal="center" vertical="center"/>
    </xf>
    <xf numFmtId="9" fontId="0" fillId="0" borderId="0" xfId="0" applyNumberFormat="1" applyFill="1"/>
    <xf numFmtId="3" fontId="0" fillId="0" borderId="0" xfId="0" applyNumberFormat="1" applyFont="1" applyFill="1"/>
    <xf numFmtId="164" fontId="3" fillId="3" borderId="0" xfId="0" applyNumberFormat="1" applyFont="1" applyFill="1"/>
    <xf numFmtId="164" fontId="0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A4" sqref="A4:D4"/>
    </sheetView>
  </sheetViews>
  <sheetFormatPr defaultColWidth="8.90625" defaultRowHeight="14.5" x14ac:dyDescent="0.35"/>
  <cols>
    <col min="1" max="1" width="10.90625" style="1" customWidth="1"/>
    <col min="2" max="16384" width="8.90625" style="1"/>
  </cols>
  <sheetData>
    <row r="1" spans="1:3" ht="18.5" x14ac:dyDescent="0.45">
      <c r="A1" s="2" t="s">
        <v>82</v>
      </c>
    </row>
    <row r="2" spans="1:3" ht="18.5" x14ac:dyDescent="0.45">
      <c r="A2" s="2" t="s">
        <v>86</v>
      </c>
    </row>
    <row r="4" spans="1:3" x14ac:dyDescent="0.35">
      <c r="A4" s="3" t="s">
        <v>83</v>
      </c>
      <c r="B4" s="3" t="s">
        <v>84</v>
      </c>
      <c r="C4" s="3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0"/>
  <sheetViews>
    <sheetView workbookViewId="0"/>
  </sheetViews>
  <sheetFormatPr defaultColWidth="8.90625" defaultRowHeight="14.5" x14ac:dyDescent="0.35"/>
  <cols>
    <col min="1" max="3" width="8.90625" style="8"/>
    <col min="4" max="4" width="11.1796875" style="8" bestFit="1" customWidth="1"/>
    <col min="5" max="5" width="8.90625" style="8"/>
    <col min="6" max="6" width="16.81640625" style="8" bestFit="1" customWidth="1"/>
    <col min="7" max="16384" width="8.90625" style="8"/>
  </cols>
  <sheetData>
    <row r="1" spans="1:8" x14ac:dyDescent="0.35">
      <c r="A1" s="6" t="s">
        <v>0</v>
      </c>
      <c r="B1" s="6" t="s">
        <v>27</v>
      </c>
      <c r="C1" s="6" t="s">
        <v>2</v>
      </c>
      <c r="D1" s="6" t="s">
        <v>24</v>
      </c>
      <c r="E1" s="6" t="s">
        <v>125</v>
      </c>
      <c r="F1" s="6" t="s">
        <v>122</v>
      </c>
      <c r="G1" s="6" t="s">
        <v>108</v>
      </c>
      <c r="H1" s="9" t="s">
        <v>95</v>
      </c>
    </row>
    <row r="3" spans="1:8" x14ac:dyDescent="0.35">
      <c r="A3" s="5" t="s">
        <v>179</v>
      </c>
      <c r="B3" s="5" t="s">
        <v>180</v>
      </c>
      <c r="C3" s="5">
        <v>2002</v>
      </c>
      <c r="D3" s="8" t="s">
        <v>181</v>
      </c>
      <c r="E3" s="8" t="s">
        <v>213</v>
      </c>
      <c r="F3" s="8" t="s">
        <v>214</v>
      </c>
      <c r="G3" s="8" t="s">
        <v>215</v>
      </c>
    </row>
    <row r="4" spans="1:8" x14ac:dyDescent="0.35">
      <c r="A4" s="5" t="s">
        <v>179</v>
      </c>
      <c r="B4" s="5" t="s">
        <v>180</v>
      </c>
      <c r="C4" s="5">
        <v>2002</v>
      </c>
      <c r="D4" s="8" t="s">
        <v>181</v>
      </c>
      <c r="E4" s="8" t="s">
        <v>213</v>
      </c>
      <c r="F4" s="8" t="s">
        <v>216</v>
      </c>
      <c r="G4" s="8" t="s">
        <v>217</v>
      </c>
    </row>
    <row r="5" spans="1:8" x14ac:dyDescent="0.35">
      <c r="A5" s="5" t="s">
        <v>179</v>
      </c>
      <c r="B5" s="5" t="s">
        <v>180</v>
      </c>
      <c r="C5" s="5">
        <v>2002</v>
      </c>
      <c r="D5" s="8" t="s">
        <v>181</v>
      </c>
      <c r="E5" s="8" t="s">
        <v>213</v>
      </c>
      <c r="F5" s="8" t="s">
        <v>218</v>
      </c>
      <c r="G5" s="8" t="s">
        <v>217</v>
      </c>
    </row>
    <row r="6" spans="1:8" x14ac:dyDescent="0.35">
      <c r="A6" s="5" t="s">
        <v>179</v>
      </c>
      <c r="B6" s="5" t="s">
        <v>180</v>
      </c>
      <c r="C6" s="5">
        <v>2002</v>
      </c>
      <c r="D6" s="8" t="s">
        <v>181</v>
      </c>
      <c r="E6" s="8" t="s">
        <v>213</v>
      </c>
      <c r="F6" s="8" t="s">
        <v>219</v>
      </c>
      <c r="G6" s="8" t="s">
        <v>220</v>
      </c>
      <c r="H6" s="8" t="s">
        <v>221</v>
      </c>
    </row>
    <row r="7" spans="1:8" x14ac:dyDescent="0.35">
      <c r="A7" s="5" t="s">
        <v>179</v>
      </c>
      <c r="B7" s="5" t="s">
        <v>180</v>
      </c>
      <c r="C7" s="5">
        <v>2002</v>
      </c>
      <c r="D7" s="8" t="s">
        <v>181</v>
      </c>
      <c r="E7" s="8" t="s">
        <v>213</v>
      </c>
      <c r="F7" s="8" t="s">
        <v>222</v>
      </c>
      <c r="G7" s="8" t="s">
        <v>220</v>
      </c>
      <c r="H7" s="8" t="s">
        <v>221</v>
      </c>
    </row>
    <row r="8" spans="1:8" x14ac:dyDescent="0.35">
      <c r="A8" s="5" t="s">
        <v>179</v>
      </c>
      <c r="B8" s="5" t="s">
        <v>180</v>
      </c>
      <c r="C8" s="5">
        <v>2002</v>
      </c>
      <c r="D8" s="8" t="s">
        <v>181</v>
      </c>
      <c r="E8" s="8" t="s">
        <v>213</v>
      </c>
      <c r="F8" s="8" t="s">
        <v>223</v>
      </c>
      <c r="G8" s="8" t="s">
        <v>220</v>
      </c>
      <c r="H8" s="8" t="s">
        <v>221</v>
      </c>
    </row>
    <row r="9" spans="1:8" x14ac:dyDescent="0.35">
      <c r="A9" s="5" t="s">
        <v>179</v>
      </c>
      <c r="B9" s="5" t="s">
        <v>180</v>
      </c>
      <c r="C9" s="5">
        <v>2006</v>
      </c>
      <c r="D9" s="8" t="s">
        <v>181</v>
      </c>
      <c r="E9" s="8" t="s">
        <v>213</v>
      </c>
      <c r="F9" s="8" t="s">
        <v>214</v>
      </c>
      <c r="G9" s="8" t="s">
        <v>215</v>
      </c>
    </row>
    <row r="10" spans="1:8" x14ac:dyDescent="0.35">
      <c r="A10" s="5" t="s">
        <v>179</v>
      </c>
      <c r="B10" s="5" t="s">
        <v>180</v>
      </c>
      <c r="C10" s="5">
        <v>2006</v>
      </c>
      <c r="D10" s="8" t="s">
        <v>181</v>
      </c>
      <c r="E10" s="8" t="s">
        <v>213</v>
      </c>
      <c r="F10" s="8" t="s">
        <v>216</v>
      </c>
      <c r="G10" s="8" t="s">
        <v>217</v>
      </c>
    </row>
    <row r="11" spans="1:8" x14ac:dyDescent="0.35">
      <c r="A11" s="5" t="s">
        <v>179</v>
      </c>
      <c r="B11" s="5" t="s">
        <v>180</v>
      </c>
      <c r="C11" s="5">
        <v>2006</v>
      </c>
      <c r="D11" s="8" t="s">
        <v>181</v>
      </c>
      <c r="E11" s="8" t="s">
        <v>213</v>
      </c>
      <c r="F11" s="8" t="s">
        <v>218</v>
      </c>
      <c r="G11" s="8" t="s">
        <v>217</v>
      </c>
    </row>
    <row r="12" spans="1:8" x14ac:dyDescent="0.35">
      <c r="A12" s="5" t="s">
        <v>179</v>
      </c>
      <c r="B12" s="5" t="s">
        <v>180</v>
      </c>
      <c r="C12" s="5">
        <v>2006</v>
      </c>
      <c r="D12" s="8" t="s">
        <v>181</v>
      </c>
      <c r="E12" s="8" t="s">
        <v>213</v>
      </c>
      <c r="F12" s="8" t="s">
        <v>219</v>
      </c>
      <c r="G12" s="8" t="s">
        <v>220</v>
      </c>
      <c r="H12" s="8" t="s">
        <v>221</v>
      </c>
    </row>
    <row r="13" spans="1:8" x14ac:dyDescent="0.35">
      <c r="A13" s="5" t="s">
        <v>179</v>
      </c>
      <c r="B13" s="5" t="s">
        <v>180</v>
      </c>
      <c r="C13" s="5">
        <v>2006</v>
      </c>
      <c r="D13" s="8" t="s">
        <v>181</v>
      </c>
      <c r="E13" s="8" t="s">
        <v>213</v>
      </c>
      <c r="F13" s="8" t="s">
        <v>222</v>
      </c>
      <c r="G13" s="8" t="s">
        <v>220</v>
      </c>
      <c r="H13" s="8" t="s">
        <v>221</v>
      </c>
    </row>
    <row r="14" spans="1:8" x14ac:dyDescent="0.35">
      <c r="A14" s="5" t="s">
        <v>179</v>
      </c>
      <c r="B14" s="5" t="s">
        <v>180</v>
      </c>
      <c r="C14" s="5">
        <v>2006</v>
      </c>
      <c r="D14" s="8" t="s">
        <v>181</v>
      </c>
      <c r="E14" s="8" t="s">
        <v>213</v>
      </c>
      <c r="F14" s="8" t="s">
        <v>223</v>
      </c>
      <c r="G14" s="8" t="s">
        <v>220</v>
      </c>
      <c r="H14" s="8" t="s">
        <v>221</v>
      </c>
    </row>
    <row r="15" spans="1:8" x14ac:dyDescent="0.35">
      <c r="A15" s="5" t="s">
        <v>179</v>
      </c>
      <c r="B15" s="5" t="s">
        <v>180</v>
      </c>
      <c r="C15" s="5">
        <v>2010</v>
      </c>
      <c r="D15" s="8" t="s">
        <v>181</v>
      </c>
      <c r="E15" s="8" t="s">
        <v>213</v>
      </c>
      <c r="F15" s="8" t="s">
        <v>214</v>
      </c>
      <c r="G15" s="8" t="s">
        <v>215</v>
      </c>
    </row>
    <row r="16" spans="1:8" x14ac:dyDescent="0.35">
      <c r="A16" s="5" t="s">
        <v>179</v>
      </c>
      <c r="B16" s="5" t="s">
        <v>180</v>
      </c>
      <c r="C16" s="5">
        <v>2010</v>
      </c>
      <c r="D16" s="8" t="s">
        <v>181</v>
      </c>
      <c r="E16" s="8" t="s">
        <v>213</v>
      </c>
      <c r="F16" s="8" t="s">
        <v>216</v>
      </c>
      <c r="G16" s="8" t="s">
        <v>217</v>
      </c>
    </row>
    <row r="17" spans="1:8" x14ac:dyDescent="0.35">
      <c r="A17" s="5" t="s">
        <v>179</v>
      </c>
      <c r="B17" s="5" t="s">
        <v>180</v>
      </c>
      <c r="C17" s="5">
        <v>2010</v>
      </c>
      <c r="D17" s="8" t="s">
        <v>181</v>
      </c>
      <c r="E17" s="8" t="s">
        <v>213</v>
      </c>
      <c r="F17" s="8" t="s">
        <v>218</v>
      </c>
      <c r="G17" s="8" t="s">
        <v>217</v>
      </c>
    </row>
    <row r="18" spans="1:8" x14ac:dyDescent="0.35">
      <c r="A18" s="5" t="s">
        <v>179</v>
      </c>
      <c r="B18" s="5" t="s">
        <v>180</v>
      </c>
      <c r="C18" s="5">
        <v>2010</v>
      </c>
      <c r="D18" s="8" t="s">
        <v>181</v>
      </c>
      <c r="E18" s="8" t="s">
        <v>213</v>
      </c>
      <c r="F18" s="8" t="s">
        <v>219</v>
      </c>
      <c r="G18" s="8" t="s">
        <v>220</v>
      </c>
      <c r="H18" s="8" t="s">
        <v>221</v>
      </c>
    </row>
    <row r="19" spans="1:8" x14ac:dyDescent="0.35">
      <c r="A19" s="5" t="s">
        <v>179</v>
      </c>
      <c r="B19" s="5" t="s">
        <v>180</v>
      </c>
      <c r="C19" s="5">
        <v>2010</v>
      </c>
      <c r="D19" s="8" t="s">
        <v>181</v>
      </c>
      <c r="E19" s="8" t="s">
        <v>213</v>
      </c>
      <c r="F19" s="8" t="s">
        <v>222</v>
      </c>
      <c r="G19" s="8" t="s">
        <v>220</v>
      </c>
      <c r="H19" s="8" t="s">
        <v>221</v>
      </c>
    </row>
    <row r="20" spans="1:8" x14ac:dyDescent="0.35">
      <c r="A20" s="5" t="s">
        <v>179</v>
      </c>
      <c r="B20" s="5" t="s">
        <v>180</v>
      </c>
      <c r="C20" s="5">
        <v>2010</v>
      </c>
      <c r="D20" s="8" t="s">
        <v>181</v>
      </c>
      <c r="E20" s="8" t="s">
        <v>213</v>
      </c>
      <c r="F20" s="8" t="s">
        <v>223</v>
      </c>
      <c r="G20" s="8" t="s">
        <v>220</v>
      </c>
      <c r="H20" s="8" t="s">
        <v>221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"/>
  <sheetViews>
    <sheetView workbookViewId="0">
      <selection activeCell="A3" sqref="A3"/>
    </sheetView>
  </sheetViews>
  <sheetFormatPr defaultColWidth="8.90625" defaultRowHeight="14.5" x14ac:dyDescent="0.35"/>
  <cols>
    <col min="1" max="2" width="8.90625" style="8"/>
    <col min="3" max="3" width="11.1796875" style="8" bestFit="1" customWidth="1"/>
    <col min="4" max="4" width="11.90625" style="8" bestFit="1" customWidth="1"/>
    <col min="5" max="5" width="15.90625" style="8" bestFit="1" customWidth="1"/>
    <col min="6" max="6" width="20" style="8" bestFit="1" customWidth="1"/>
    <col min="7" max="16384" width="8.90625" style="8"/>
  </cols>
  <sheetData>
    <row r="1" spans="1:11" x14ac:dyDescent="0.35">
      <c r="A1" s="6" t="s">
        <v>0</v>
      </c>
      <c r="B1" s="6" t="s">
        <v>2</v>
      </c>
      <c r="C1" s="6" t="s">
        <v>24</v>
      </c>
      <c r="D1" s="6" t="s">
        <v>126</v>
      </c>
      <c r="E1" s="6" t="s">
        <v>21</v>
      </c>
      <c r="F1" s="6" t="s">
        <v>127</v>
      </c>
      <c r="G1" s="6" t="s">
        <v>108</v>
      </c>
      <c r="H1" s="6" t="s">
        <v>128</v>
      </c>
      <c r="I1" s="6" t="s">
        <v>22</v>
      </c>
      <c r="J1" s="6" t="s">
        <v>23</v>
      </c>
      <c r="K1" s="6" t="s">
        <v>95</v>
      </c>
    </row>
    <row r="3" spans="1:11" x14ac:dyDescent="0.35">
      <c r="A3" s="5"/>
      <c r="B3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1"/>
  <sheetViews>
    <sheetView workbookViewId="0"/>
  </sheetViews>
  <sheetFormatPr defaultColWidth="8.90625" defaultRowHeight="14.5" x14ac:dyDescent="0.35"/>
  <cols>
    <col min="1" max="6" width="8.90625" style="8"/>
    <col min="7" max="7" width="10.1796875" style="8" bestFit="1" customWidth="1"/>
    <col min="8" max="16384" width="8.90625" style="8"/>
  </cols>
  <sheetData>
    <row r="1" spans="1:13" x14ac:dyDescent="0.35">
      <c r="A1" s="6" t="s">
        <v>0</v>
      </c>
      <c r="B1" s="6" t="s">
        <v>27</v>
      </c>
      <c r="C1" s="6" t="s">
        <v>2</v>
      </c>
      <c r="D1" s="9" t="s">
        <v>26</v>
      </c>
      <c r="E1" s="9" t="s">
        <v>129</v>
      </c>
      <c r="F1" s="9" t="s">
        <v>130</v>
      </c>
      <c r="G1" s="9" t="s">
        <v>28</v>
      </c>
      <c r="H1" s="9" t="s">
        <v>131</v>
      </c>
      <c r="I1" s="9" t="s">
        <v>132</v>
      </c>
      <c r="J1" s="9" t="s">
        <v>157</v>
      </c>
      <c r="K1" s="9" t="s">
        <v>29</v>
      </c>
      <c r="L1" s="9" t="s">
        <v>30</v>
      </c>
      <c r="M1" s="9" t="s">
        <v>95</v>
      </c>
    </row>
    <row r="3" spans="1:13" x14ac:dyDescent="0.35">
      <c r="A3" s="5" t="s">
        <v>179</v>
      </c>
      <c r="B3" s="5" t="s">
        <v>180</v>
      </c>
      <c r="C3" s="5">
        <v>2002</v>
      </c>
      <c r="D3" s="8" t="s">
        <v>224</v>
      </c>
      <c r="E3" s="8" t="s">
        <v>226</v>
      </c>
      <c r="F3" s="8" t="s">
        <v>228</v>
      </c>
      <c r="I3" s="8">
        <v>14</v>
      </c>
    </row>
    <row r="4" spans="1:13" x14ac:dyDescent="0.35">
      <c r="A4" s="5" t="s">
        <v>179</v>
      </c>
      <c r="B4" s="5" t="s">
        <v>180</v>
      </c>
      <c r="C4" s="5">
        <v>2002</v>
      </c>
      <c r="D4" s="8" t="s">
        <v>224</v>
      </c>
      <c r="E4" s="8" t="s">
        <v>227</v>
      </c>
      <c r="F4" s="8" t="s">
        <v>228</v>
      </c>
      <c r="I4" s="8">
        <v>7</v>
      </c>
    </row>
    <row r="5" spans="1:13" x14ac:dyDescent="0.35">
      <c r="A5" s="5" t="s">
        <v>179</v>
      </c>
      <c r="B5" s="5" t="s">
        <v>180</v>
      </c>
      <c r="C5" s="5">
        <v>2002</v>
      </c>
      <c r="D5" s="8" t="s">
        <v>225</v>
      </c>
      <c r="E5" s="8" t="s">
        <v>230</v>
      </c>
      <c r="F5" s="8" t="s">
        <v>229</v>
      </c>
      <c r="M5" s="8" t="s">
        <v>231</v>
      </c>
    </row>
    <row r="6" spans="1:13" x14ac:dyDescent="0.35">
      <c r="A6" s="5" t="s">
        <v>179</v>
      </c>
      <c r="B6" s="5" t="s">
        <v>180</v>
      </c>
      <c r="C6" s="5">
        <v>2006</v>
      </c>
      <c r="D6" s="8" t="s">
        <v>224</v>
      </c>
      <c r="E6" s="8" t="s">
        <v>226</v>
      </c>
      <c r="F6" s="8" t="s">
        <v>228</v>
      </c>
      <c r="I6" s="8">
        <v>14</v>
      </c>
    </row>
    <row r="7" spans="1:13" x14ac:dyDescent="0.35">
      <c r="A7" s="5" t="s">
        <v>179</v>
      </c>
      <c r="B7" s="5" t="s">
        <v>180</v>
      </c>
      <c r="C7" s="5">
        <v>2006</v>
      </c>
      <c r="D7" s="8" t="s">
        <v>224</v>
      </c>
      <c r="E7" s="8" t="s">
        <v>227</v>
      </c>
      <c r="F7" s="8" t="s">
        <v>228</v>
      </c>
      <c r="I7" s="8">
        <v>7</v>
      </c>
    </row>
    <row r="8" spans="1:13" x14ac:dyDescent="0.35">
      <c r="A8" s="5" t="s">
        <v>179</v>
      </c>
      <c r="B8" s="5" t="s">
        <v>180</v>
      </c>
      <c r="C8" s="5">
        <v>2006</v>
      </c>
      <c r="D8" s="8" t="s">
        <v>225</v>
      </c>
      <c r="E8" s="8" t="s">
        <v>230</v>
      </c>
      <c r="F8" s="8" t="s">
        <v>229</v>
      </c>
      <c r="M8" s="8" t="s">
        <v>231</v>
      </c>
    </row>
    <row r="9" spans="1:13" x14ac:dyDescent="0.35">
      <c r="A9" s="5" t="s">
        <v>179</v>
      </c>
      <c r="B9" s="5" t="s">
        <v>180</v>
      </c>
      <c r="C9" s="5">
        <v>2010</v>
      </c>
      <c r="D9" s="8" t="s">
        <v>224</v>
      </c>
      <c r="E9" s="8" t="s">
        <v>226</v>
      </c>
      <c r="F9" s="8" t="s">
        <v>228</v>
      </c>
      <c r="I9" s="8">
        <v>14</v>
      </c>
    </row>
    <row r="10" spans="1:13" x14ac:dyDescent="0.35">
      <c r="A10" s="5" t="s">
        <v>179</v>
      </c>
      <c r="B10" s="5" t="s">
        <v>180</v>
      </c>
      <c r="C10" s="5">
        <v>2010</v>
      </c>
      <c r="D10" s="8" t="s">
        <v>224</v>
      </c>
      <c r="E10" s="8" t="s">
        <v>227</v>
      </c>
      <c r="F10" s="8" t="s">
        <v>228</v>
      </c>
      <c r="I10" s="8">
        <v>7</v>
      </c>
    </row>
    <row r="11" spans="1:13" x14ac:dyDescent="0.35">
      <c r="A11" s="5" t="s">
        <v>179</v>
      </c>
      <c r="B11" s="5" t="s">
        <v>180</v>
      </c>
      <c r="C11" s="5">
        <v>2010</v>
      </c>
      <c r="D11" s="8" t="s">
        <v>225</v>
      </c>
      <c r="E11" s="8" t="s">
        <v>230</v>
      </c>
      <c r="F11" s="8" t="s">
        <v>229</v>
      </c>
      <c r="M11" s="8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1"/>
  <sheetViews>
    <sheetView workbookViewId="0"/>
  </sheetViews>
  <sheetFormatPr defaultColWidth="8.90625" defaultRowHeight="14.5" x14ac:dyDescent="0.35"/>
  <cols>
    <col min="1" max="1" width="10" style="8" bestFit="1" customWidth="1"/>
    <col min="2" max="16384" width="8.90625" style="8"/>
  </cols>
  <sheetData>
    <row r="1" spans="1:10" x14ac:dyDescent="0.35">
      <c r="A1" s="6" t="s">
        <v>0</v>
      </c>
      <c r="B1" s="6" t="s">
        <v>27</v>
      </c>
      <c r="C1" s="6" t="s">
        <v>2</v>
      </c>
      <c r="D1" s="6" t="s">
        <v>24</v>
      </c>
      <c r="E1" s="9" t="s">
        <v>133</v>
      </c>
      <c r="F1" s="9" t="s">
        <v>134</v>
      </c>
      <c r="G1" s="6" t="s">
        <v>135</v>
      </c>
      <c r="H1" s="9" t="s">
        <v>109</v>
      </c>
      <c r="I1" s="9" t="s">
        <v>25</v>
      </c>
      <c r="J1" s="9" t="s">
        <v>95</v>
      </c>
    </row>
    <row r="2" spans="1:10" x14ac:dyDescent="0.35">
      <c r="A2" s="5" t="s">
        <v>179</v>
      </c>
      <c r="B2" s="5" t="s">
        <v>180</v>
      </c>
      <c r="C2" s="8">
        <v>2006</v>
      </c>
      <c r="D2" s="8" t="s">
        <v>181</v>
      </c>
      <c r="E2" s="8" t="s">
        <v>345</v>
      </c>
      <c r="F2" s="8" t="s">
        <v>272</v>
      </c>
      <c r="G2" s="8" t="s">
        <v>182</v>
      </c>
      <c r="H2" s="8">
        <v>2001</v>
      </c>
      <c r="I2" s="8">
        <v>16998</v>
      </c>
    </row>
    <row r="3" spans="1:10" x14ac:dyDescent="0.35">
      <c r="A3" s="5" t="s">
        <v>179</v>
      </c>
      <c r="B3" s="5" t="s">
        <v>180</v>
      </c>
      <c r="C3" s="8">
        <v>2006</v>
      </c>
      <c r="D3" s="8" t="s">
        <v>181</v>
      </c>
      <c r="E3" s="8" t="s">
        <v>345</v>
      </c>
      <c r="F3" s="8" t="s">
        <v>278</v>
      </c>
      <c r="G3" s="8" t="s">
        <v>182</v>
      </c>
      <c r="H3" s="8">
        <v>2001</v>
      </c>
      <c r="I3" s="8">
        <v>1119</v>
      </c>
    </row>
    <row r="4" spans="1:10" x14ac:dyDescent="0.35">
      <c r="A4" s="5" t="s">
        <v>179</v>
      </c>
      <c r="B4" s="5" t="s">
        <v>180</v>
      </c>
      <c r="C4" s="8">
        <v>2006</v>
      </c>
      <c r="D4" s="8" t="s">
        <v>181</v>
      </c>
      <c r="E4" s="8" t="s">
        <v>345</v>
      </c>
      <c r="F4" s="8" t="s">
        <v>279</v>
      </c>
      <c r="G4" s="8" t="s">
        <v>182</v>
      </c>
      <c r="H4" s="8">
        <v>2001</v>
      </c>
      <c r="I4" s="8">
        <v>191</v>
      </c>
    </row>
    <row r="5" spans="1:10" x14ac:dyDescent="0.35">
      <c r="A5" s="5" t="s">
        <v>179</v>
      </c>
      <c r="B5" s="5" t="s">
        <v>180</v>
      </c>
      <c r="C5" s="8">
        <v>2006</v>
      </c>
      <c r="D5" s="8" t="s">
        <v>181</v>
      </c>
      <c r="E5" s="8" t="s">
        <v>345</v>
      </c>
      <c r="F5" s="8" t="s">
        <v>280</v>
      </c>
      <c r="G5" s="8" t="s">
        <v>182</v>
      </c>
      <c r="H5" s="8">
        <v>2001</v>
      </c>
      <c r="I5" s="8">
        <v>104</v>
      </c>
    </row>
    <row r="6" spans="1:10" x14ac:dyDescent="0.35">
      <c r="A6" s="5" t="s">
        <v>179</v>
      </c>
      <c r="B6" s="5" t="s">
        <v>180</v>
      </c>
      <c r="C6" s="8">
        <v>2006</v>
      </c>
      <c r="D6" s="8" t="s">
        <v>181</v>
      </c>
      <c r="E6" s="8" t="s">
        <v>345</v>
      </c>
      <c r="F6" s="8" t="s">
        <v>264</v>
      </c>
      <c r="G6" s="8" t="s">
        <v>182</v>
      </c>
      <c r="H6" s="8">
        <v>2001</v>
      </c>
      <c r="I6" s="8">
        <v>0</v>
      </c>
    </row>
    <row r="7" spans="1:10" x14ac:dyDescent="0.35">
      <c r="A7" s="5" t="s">
        <v>179</v>
      </c>
      <c r="B7" s="5" t="s">
        <v>180</v>
      </c>
      <c r="C7" s="8">
        <v>2006</v>
      </c>
      <c r="D7" s="8" t="s">
        <v>181</v>
      </c>
      <c r="E7" s="8" t="s">
        <v>345</v>
      </c>
      <c r="F7" s="8" t="s">
        <v>346</v>
      </c>
      <c r="G7" s="8" t="s">
        <v>182</v>
      </c>
      <c r="H7" s="8">
        <v>2001</v>
      </c>
      <c r="I7" s="8">
        <v>0</v>
      </c>
    </row>
    <row r="8" spans="1:10" x14ac:dyDescent="0.35">
      <c r="A8" s="5" t="s">
        <v>179</v>
      </c>
      <c r="B8" s="5" t="s">
        <v>180</v>
      </c>
      <c r="C8" s="8">
        <v>2006</v>
      </c>
      <c r="D8" s="8" t="s">
        <v>181</v>
      </c>
      <c r="E8" s="8" t="s">
        <v>345</v>
      </c>
      <c r="F8" s="8" t="s">
        <v>272</v>
      </c>
      <c r="G8" s="8" t="s">
        <v>182</v>
      </c>
      <c r="H8" s="8">
        <v>2002</v>
      </c>
      <c r="I8" s="8">
        <v>17068</v>
      </c>
    </row>
    <row r="9" spans="1:10" x14ac:dyDescent="0.35">
      <c r="A9" s="5" t="s">
        <v>179</v>
      </c>
      <c r="B9" s="5" t="s">
        <v>180</v>
      </c>
      <c r="C9" s="8">
        <v>2006</v>
      </c>
      <c r="D9" s="8" t="s">
        <v>181</v>
      </c>
      <c r="E9" s="8" t="s">
        <v>345</v>
      </c>
      <c r="F9" s="8" t="s">
        <v>278</v>
      </c>
      <c r="G9" s="8" t="s">
        <v>182</v>
      </c>
      <c r="H9" s="8">
        <v>2002</v>
      </c>
      <c r="I9" s="8">
        <v>1131</v>
      </c>
    </row>
    <row r="10" spans="1:10" x14ac:dyDescent="0.35">
      <c r="A10" s="5" t="s">
        <v>179</v>
      </c>
      <c r="B10" s="5" t="s">
        <v>180</v>
      </c>
      <c r="C10" s="8">
        <v>2006</v>
      </c>
      <c r="D10" s="8" t="s">
        <v>181</v>
      </c>
      <c r="E10" s="8" t="s">
        <v>345</v>
      </c>
      <c r="F10" s="8" t="s">
        <v>279</v>
      </c>
      <c r="G10" s="8" t="s">
        <v>182</v>
      </c>
      <c r="H10" s="8">
        <v>2002</v>
      </c>
      <c r="I10" s="8">
        <v>178</v>
      </c>
    </row>
    <row r="11" spans="1:10" x14ac:dyDescent="0.35">
      <c r="A11" s="5" t="s">
        <v>179</v>
      </c>
      <c r="B11" s="5" t="s">
        <v>180</v>
      </c>
      <c r="C11" s="8">
        <v>2006</v>
      </c>
      <c r="D11" s="8" t="s">
        <v>181</v>
      </c>
      <c r="E11" s="8" t="s">
        <v>345</v>
      </c>
      <c r="F11" s="8" t="s">
        <v>280</v>
      </c>
      <c r="G11" s="8" t="s">
        <v>182</v>
      </c>
      <c r="H11" s="8">
        <v>2002</v>
      </c>
      <c r="I11" s="8">
        <v>108</v>
      </c>
    </row>
    <row r="12" spans="1:10" x14ac:dyDescent="0.35">
      <c r="A12" s="5" t="s">
        <v>179</v>
      </c>
      <c r="B12" s="5" t="s">
        <v>180</v>
      </c>
      <c r="C12" s="8">
        <v>2006</v>
      </c>
      <c r="D12" s="8" t="s">
        <v>181</v>
      </c>
      <c r="E12" s="8" t="s">
        <v>345</v>
      </c>
      <c r="F12" s="8" t="s">
        <v>264</v>
      </c>
      <c r="G12" s="8" t="s">
        <v>182</v>
      </c>
      <c r="H12" s="8">
        <v>2002</v>
      </c>
      <c r="I12" s="8">
        <v>0</v>
      </c>
    </row>
    <row r="13" spans="1:10" x14ac:dyDescent="0.35">
      <c r="A13" s="5" t="s">
        <v>179</v>
      </c>
      <c r="B13" s="5" t="s">
        <v>180</v>
      </c>
      <c r="C13" s="8">
        <v>2006</v>
      </c>
      <c r="D13" s="8" t="s">
        <v>181</v>
      </c>
      <c r="E13" s="8" t="s">
        <v>345</v>
      </c>
      <c r="F13" s="8" t="s">
        <v>346</v>
      </c>
      <c r="G13" s="8" t="s">
        <v>182</v>
      </c>
      <c r="H13" s="8">
        <v>2002</v>
      </c>
      <c r="I13" s="8">
        <v>0</v>
      </c>
    </row>
    <row r="14" spans="1:10" x14ac:dyDescent="0.35">
      <c r="A14" s="5" t="s">
        <v>179</v>
      </c>
      <c r="B14" s="5" t="s">
        <v>180</v>
      </c>
      <c r="C14" s="8">
        <v>2006</v>
      </c>
      <c r="D14" s="8" t="s">
        <v>181</v>
      </c>
      <c r="E14" s="8" t="s">
        <v>345</v>
      </c>
      <c r="F14" s="8" t="s">
        <v>272</v>
      </c>
      <c r="G14" s="8" t="s">
        <v>182</v>
      </c>
      <c r="H14" s="8">
        <v>2003</v>
      </c>
      <c r="I14" s="8">
        <v>17111</v>
      </c>
    </row>
    <row r="15" spans="1:10" x14ac:dyDescent="0.35">
      <c r="A15" s="5" t="s">
        <v>179</v>
      </c>
      <c r="B15" s="5" t="s">
        <v>180</v>
      </c>
      <c r="C15" s="8">
        <v>2006</v>
      </c>
      <c r="D15" s="8" t="s">
        <v>181</v>
      </c>
      <c r="E15" s="8" t="s">
        <v>345</v>
      </c>
      <c r="F15" s="8" t="s">
        <v>278</v>
      </c>
      <c r="G15" s="8" t="s">
        <v>182</v>
      </c>
      <c r="H15" s="8">
        <v>2003</v>
      </c>
      <c r="I15" s="8">
        <v>1050</v>
      </c>
    </row>
    <row r="16" spans="1:10" x14ac:dyDescent="0.35">
      <c r="A16" s="5" t="s">
        <v>179</v>
      </c>
      <c r="B16" s="5" t="s">
        <v>180</v>
      </c>
      <c r="C16" s="8">
        <v>2006</v>
      </c>
      <c r="D16" s="8" t="s">
        <v>181</v>
      </c>
      <c r="E16" s="8" t="s">
        <v>345</v>
      </c>
      <c r="F16" s="8" t="s">
        <v>279</v>
      </c>
      <c r="G16" s="8" t="s">
        <v>182</v>
      </c>
      <c r="H16" s="8">
        <v>2003</v>
      </c>
      <c r="I16" s="8">
        <v>129</v>
      </c>
    </row>
    <row r="17" spans="1:9" x14ac:dyDescent="0.35">
      <c r="A17" s="5" t="s">
        <v>179</v>
      </c>
      <c r="B17" s="5" t="s">
        <v>180</v>
      </c>
      <c r="C17" s="8">
        <v>2006</v>
      </c>
      <c r="D17" s="8" t="s">
        <v>181</v>
      </c>
      <c r="E17" s="8" t="s">
        <v>345</v>
      </c>
      <c r="F17" s="8" t="s">
        <v>280</v>
      </c>
      <c r="G17" s="8" t="s">
        <v>182</v>
      </c>
      <c r="H17" s="8">
        <v>2003</v>
      </c>
      <c r="I17" s="8">
        <v>98</v>
      </c>
    </row>
    <row r="18" spans="1:9" x14ac:dyDescent="0.35">
      <c r="A18" s="5" t="s">
        <v>179</v>
      </c>
      <c r="B18" s="5" t="s">
        <v>180</v>
      </c>
      <c r="C18" s="8">
        <v>2006</v>
      </c>
      <c r="D18" s="8" t="s">
        <v>181</v>
      </c>
      <c r="E18" s="8" t="s">
        <v>345</v>
      </c>
      <c r="F18" s="8" t="s">
        <v>264</v>
      </c>
      <c r="G18" s="8" t="s">
        <v>182</v>
      </c>
      <c r="H18" s="8">
        <v>2003</v>
      </c>
      <c r="I18" s="8">
        <v>0</v>
      </c>
    </row>
    <row r="19" spans="1:9" x14ac:dyDescent="0.35">
      <c r="A19" s="5" t="s">
        <v>179</v>
      </c>
      <c r="B19" s="5" t="s">
        <v>180</v>
      </c>
      <c r="C19" s="8">
        <v>2006</v>
      </c>
      <c r="D19" s="8" t="s">
        <v>181</v>
      </c>
      <c r="E19" s="8" t="s">
        <v>345</v>
      </c>
      <c r="F19" s="8" t="s">
        <v>346</v>
      </c>
      <c r="G19" s="8" t="s">
        <v>182</v>
      </c>
      <c r="H19" s="8">
        <v>2003</v>
      </c>
      <c r="I19" s="8">
        <v>0</v>
      </c>
    </row>
    <row r="20" spans="1:9" x14ac:dyDescent="0.35">
      <c r="A20" s="5" t="s">
        <v>179</v>
      </c>
      <c r="B20" s="5" t="s">
        <v>180</v>
      </c>
      <c r="C20" s="8">
        <v>2006</v>
      </c>
      <c r="D20" s="8" t="s">
        <v>181</v>
      </c>
      <c r="E20" s="8" t="s">
        <v>345</v>
      </c>
      <c r="F20" s="8" t="s">
        <v>272</v>
      </c>
      <c r="G20" s="8" t="s">
        <v>182</v>
      </c>
      <c r="H20" s="8">
        <v>2004</v>
      </c>
      <c r="I20" s="8">
        <v>17103</v>
      </c>
    </row>
    <row r="21" spans="1:9" x14ac:dyDescent="0.35">
      <c r="A21" s="5" t="s">
        <v>179</v>
      </c>
      <c r="B21" s="5" t="s">
        <v>180</v>
      </c>
      <c r="C21" s="8">
        <v>2006</v>
      </c>
      <c r="D21" s="8" t="s">
        <v>181</v>
      </c>
      <c r="E21" s="8" t="s">
        <v>345</v>
      </c>
      <c r="F21" s="8" t="s">
        <v>278</v>
      </c>
      <c r="G21" s="8" t="s">
        <v>182</v>
      </c>
      <c r="H21" s="8">
        <v>2004</v>
      </c>
      <c r="I21" s="8">
        <v>1056</v>
      </c>
    </row>
    <row r="22" spans="1:9" x14ac:dyDescent="0.35">
      <c r="A22" s="5" t="s">
        <v>179</v>
      </c>
      <c r="B22" s="5" t="s">
        <v>180</v>
      </c>
      <c r="C22" s="8">
        <v>2006</v>
      </c>
      <c r="D22" s="8" t="s">
        <v>181</v>
      </c>
      <c r="E22" s="8" t="s">
        <v>345</v>
      </c>
      <c r="F22" s="8" t="s">
        <v>279</v>
      </c>
      <c r="G22" s="8" t="s">
        <v>182</v>
      </c>
      <c r="H22" s="8">
        <v>2004</v>
      </c>
      <c r="I22" s="8">
        <v>128</v>
      </c>
    </row>
    <row r="23" spans="1:9" x14ac:dyDescent="0.35">
      <c r="A23" s="5" t="s">
        <v>179</v>
      </c>
      <c r="B23" s="5" t="s">
        <v>180</v>
      </c>
      <c r="C23" s="8">
        <v>2006</v>
      </c>
      <c r="D23" s="8" t="s">
        <v>181</v>
      </c>
      <c r="E23" s="8" t="s">
        <v>345</v>
      </c>
      <c r="F23" s="8" t="s">
        <v>280</v>
      </c>
      <c r="G23" s="8" t="s">
        <v>182</v>
      </c>
      <c r="H23" s="8">
        <v>2004</v>
      </c>
      <c r="I23" s="8">
        <v>98</v>
      </c>
    </row>
    <row r="24" spans="1:9" x14ac:dyDescent="0.35">
      <c r="A24" s="5" t="s">
        <v>179</v>
      </c>
      <c r="B24" s="5" t="s">
        <v>180</v>
      </c>
      <c r="C24" s="8">
        <v>2006</v>
      </c>
      <c r="D24" s="8" t="s">
        <v>181</v>
      </c>
      <c r="E24" s="8" t="s">
        <v>345</v>
      </c>
      <c r="F24" s="8" t="s">
        <v>264</v>
      </c>
      <c r="G24" s="8" t="s">
        <v>182</v>
      </c>
      <c r="H24" s="8">
        <v>2004</v>
      </c>
      <c r="I24" s="8">
        <v>0</v>
      </c>
    </row>
    <row r="25" spans="1:9" x14ac:dyDescent="0.35">
      <c r="A25" s="5" t="s">
        <v>179</v>
      </c>
      <c r="B25" s="5" t="s">
        <v>180</v>
      </c>
      <c r="C25" s="8">
        <v>2006</v>
      </c>
      <c r="D25" s="8" t="s">
        <v>181</v>
      </c>
      <c r="E25" s="8" t="s">
        <v>345</v>
      </c>
      <c r="F25" s="8" t="s">
        <v>346</v>
      </c>
      <c r="G25" s="8" t="s">
        <v>182</v>
      </c>
      <c r="H25" s="8">
        <v>2004</v>
      </c>
      <c r="I25" s="8">
        <v>0</v>
      </c>
    </row>
    <row r="26" spans="1:9" x14ac:dyDescent="0.35">
      <c r="A26" s="5" t="s">
        <v>179</v>
      </c>
      <c r="B26" s="5" t="s">
        <v>180</v>
      </c>
      <c r="C26" s="8">
        <v>2006</v>
      </c>
      <c r="D26" s="8" t="s">
        <v>181</v>
      </c>
      <c r="E26" s="8" t="s">
        <v>345</v>
      </c>
      <c r="F26" s="8" t="s">
        <v>272</v>
      </c>
      <c r="G26" s="8" t="s">
        <v>182</v>
      </c>
      <c r="H26" s="8">
        <v>2005</v>
      </c>
      <c r="I26" s="8">
        <v>17195</v>
      </c>
    </row>
    <row r="27" spans="1:9" x14ac:dyDescent="0.35">
      <c r="A27" s="5" t="s">
        <v>179</v>
      </c>
      <c r="B27" s="5" t="s">
        <v>180</v>
      </c>
      <c r="C27" s="8">
        <v>2006</v>
      </c>
      <c r="D27" s="8" t="s">
        <v>181</v>
      </c>
      <c r="E27" s="8" t="s">
        <v>345</v>
      </c>
      <c r="F27" s="8" t="s">
        <v>278</v>
      </c>
      <c r="G27" s="8" t="s">
        <v>182</v>
      </c>
      <c r="H27" s="8">
        <v>2005</v>
      </c>
      <c r="I27" s="8">
        <v>1077</v>
      </c>
    </row>
    <row r="28" spans="1:9" x14ac:dyDescent="0.35">
      <c r="A28" s="5" t="s">
        <v>179</v>
      </c>
      <c r="B28" s="5" t="s">
        <v>180</v>
      </c>
      <c r="C28" s="8">
        <v>2006</v>
      </c>
      <c r="D28" s="8" t="s">
        <v>181</v>
      </c>
      <c r="E28" s="8" t="s">
        <v>345</v>
      </c>
      <c r="F28" s="8" t="s">
        <v>279</v>
      </c>
      <c r="G28" s="8" t="s">
        <v>182</v>
      </c>
      <c r="H28" s="8">
        <v>2005</v>
      </c>
      <c r="I28" s="8">
        <v>128</v>
      </c>
    </row>
    <row r="29" spans="1:9" x14ac:dyDescent="0.35">
      <c r="A29" s="5" t="s">
        <v>179</v>
      </c>
      <c r="B29" s="5" t="s">
        <v>180</v>
      </c>
      <c r="C29" s="8">
        <v>2006</v>
      </c>
      <c r="D29" s="8" t="s">
        <v>181</v>
      </c>
      <c r="E29" s="8" t="s">
        <v>345</v>
      </c>
      <c r="F29" s="8" t="s">
        <v>280</v>
      </c>
      <c r="G29" s="8" t="s">
        <v>182</v>
      </c>
      <c r="H29" s="8">
        <v>2005</v>
      </c>
      <c r="I29" s="8">
        <v>117</v>
      </c>
    </row>
    <row r="30" spans="1:9" x14ac:dyDescent="0.35">
      <c r="A30" s="5" t="s">
        <v>179</v>
      </c>
      <c r="B30" s="5" t="s">
        <v>180</v>
      </c>
      <c r="C30" s="8">
        <v>2006</v>
      </c>
      <c r="D30" s="8" t="s">
        <v>181</v>
      </c>
      <c r="E30" s="8" t="s">
        <v>345</v>
      </c>
      <c r="F30" s="8" t="s">
        <v>264</v>
      </c>
      <c r="G30" s="8" t="s">
        <v>182</v>
      </c>
      <c r="H30" s="8">
        <v>2005</v>
      </c>
      <c r="I30" s="8">
        <v>0</v>
      </c>
    </row>
    <row r="31" spans="1:9" x14ac:dyDescent="0.35">
      <c r="A31" s="5" t="s">
        <v>179</v>
      </c>
      <c r="B31" s="5" t="s">
        <v>180</v>
      </c>
      <c r="C31" s="8">
        <v>2006</v>
      </c>
      <c r="D31" s="8" t="s">
        <v>181</v>
      </c>
      <c r="E31" s="8" t="s">
        <v>345</v>
      </c>
      <c r="F31" s="8" t="s">
        <v>346</v>
      </c>
      <c r="G31" s="8" t="s">
        <v>182</v>
      </c>
      <c r="H31" s="8">
        <v>2005</v>
      </c>
      <c r="I31" s="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workbookViewId="0"/>
  </sheetViews>
  <sheetFormatPr defaultColWidth="8.90625" defaultRowHeight="14.5" x14ac:dyDescent="0.35"/>
  <cols>
    <col min="1" max="3" width="8.90625" style="8"/>
    <col min="4" max="4" width="11.1796875" style="8" bestFit="1" customWidth="1"/>
    <col min="5" max="16384" width="8.90625" style="8"/>
  </cols>
  <sheetData>
    <row r="1" spans="1:13" x14ac:dyDescent="0.35">
      <c r="A1" s="6" t="s">
        <v>0</v>
      </c>
      <c r="B1" s="6" t="s">
        <v>27</v>
      </c>
      <c r="C1" s="6" t="s">
        <v>2</v>
      </c>
      <c r="D1" s="6" t="s">
        <v>24</v>
      </c>
      <c r="E1" s="6" t="s">
        <v>133</v>
      </c>
      <c r="F1" s="6" t="s">
        <v>136</v>
      </c>
      <c r="G1" s="6" t="s">
        <v>134</v>
      </c>
      <c r="H1" s="6" t="s">
        <v>109</v>
      </c>
      <c r="I1" s="6" t="s">
        <v>137</v>
      </c>
      <c r="J1" s="6" t="s">
        <v>174</v>
      </c>
      <c r="K1" s="9" t="s">
        <v>138</v>
      </c>
      <c r="L1" s="9" t="s">
        <v>175</v>
      </c>
      <c r="M1" s="9" t="s">
        <v>95</v>
      </c>
    </row>
    <row r="3" spans="1:13" x14ac:dyDescent="0.35">
      <c r="A3" s="5" t="s">
        <v>179</v>
      </c>
      <c r="B3" s="5" t="s">
        <v>180</v>
      </c>
      <c r="C3" s="5">
        <v>2002</v>
      </c>
      <c r="D3" s="8" t="s">
        <v>181</v>
      </c>
      <c r="E3" s="8" t="s">
        <v>388</v>
      </c>
      <c r="F3" s="8" t="s">
        <v>232</v>
      </c>
      <c r="G3" s="8" t="s">
        <v>233</v>
      </c>
      <c r="H3" s="8">
        <v>2001</v>
      </c>
      <c r="I3" s="8">
        <v>7.15</v>
      </c>
      <c r="K3" s="8">
        <v>2610</v>
      </c>
    </row>
    <row r="4" spans="1:13" x14ac:dyDescent="0.35">
      <c r="A4" s="5" t="s">
        <v>179</v>
      </c>
      <c r="B4" s="5" t="s">
        <v>180</v>
      </c>
      <c r="C4" s="5">
        <v>2006</v>
      </c>
      <c r="D4" s="8" t="s">
        <v>181</v>
      </c>
      <c r="E4" s="8" t="s">
        <v>388</v>
      </c>
      <c r="F4" s="8" t="s">
        <v>232</v>
      </c>
      <c r="G4" s="8" t="s">
        <v>233</v>
      </c>
      <c r="H4" s="8">
        <v>2001</v>
      </c>
      <c r="I4" s="8">
        <v>7.1526800000000001</v>
      </c>
      <c r="J4" s="8">
        <v>8.77</v>
      </c>
    </row>
    <row r="5" spans="1:13" x14ac:dyDescent="0.35">
      <c r="A5" s="5" t="s">
        <v>179</v>
      </c>
      <c r="B5" s="5" t="s">
        <v>180</v>
      </c>
      <c r="C5" s="5">
        <v>2006</v>
      </c>
      <c r="D5" s="8" t="s">
        <v>181</v>
      </c>
      <c r="E5" s="8" t="s">
        <v>388</v>
      </c>
      <c r="F5" s="8" t="s">
        <v>232</v>
      </c>
      <c r="G5" s="8" t="s">
        <v>233</v>
      </c>
      <c r="H5" s="8">
        <v>2002</v>
      </c>
      <c r="I5" s="8">
        <v>6.8110790000000003</v>
      </c>
      <c r="J5" s="8">
        <v>7.8710000000000004</v>
      </c>
    </row>
    <row r="6" spans="1:13" x14ac:dyDescent="0.35">
      <c r="A6" s="5" t="s">
        <v>179</v>
      </c>
      <c r="B6" s="5" t="s">
        <v>180</v>
      </c>
      <c r="C6" s="5">
        <v>2006</v>
      </c>
      <c r="D6" s="8" t="s">
        <v>181</v>
      </c>
      <c r="E6" s="8" t="s">
        <v>388</v>
      </c>
      <c r="F6" s="8" t="s">
        <v>232</v>
      </c>
      <c r="G6" s="8" t="s">
        <v>233</v>
      </c>
      <c r="H6" s="8">
        <v>2003</v>
      </c>
      <c r="I6" s="8">
        <v>6.8101149999999997</v>
      </c>
      <c r="J6" s="8">
        <v>7.5250000000000004</v>
      </c>
    </row>
    <row r="7" spans="1:13" x14ac:dyDescent="0.35">
      <c r="A7" s="5" t="s">
        <v>179</v>
      </c>
      <c r="B7" s="5" t="s">
        <v>180</v>
      </c>
      <c r="C7" s="5">
        <v>2006</v>
      </c>
      <c r="D7" s="8" t="s">
        <v>181</v>
      </c>
      <c r="E7" s="8" t="s">
        <v>388</v>
      </c>
      <c r="F7" s="8" t="s">
        <v>232</v>
      </c>
      <c r="G7" s="8" t="s">
        <v>233</v>
      </c>
      <c r="H7" s="8">
        <v>2004</v>
      </c>
      <c r="I7" s="8">
        <v>6.9680600000000004</v>
      </c>
      <c r="J7" s="8">
        <v>7.6440000000000001</v>
      </c>
    </row>
    <row r="8" spans="1:13" x14ac:dyDescent="0.35">
      <c r="A8" s="5" t="s">
        <v>179</v>
      </c>
      <c r="B8" s="5" t="s">
        <v>180</v>
      </c>
      <c r="C8" s="5">
        <v>2006</v>
      </c>
      <c r="D8" s="8" t="s">
        <v>181</v>
      </c>
      <c r="E8" s="8" t="s">
        <v>388</v>
      </c>
      <c r="F8" s="8" t="s">
        <v>232</v>
      </c>
      <c r="G8" s="8" t="s">
        <v>233</v>
      </c>
      <c r="H8" s="8">
        <v>2005</v>
      </c>
      <c r="I8" s="8">
        <v>7.3886329999999996</v>
      </c>
      <c r="J8" s="8">
        <v>8.2319999999999993</v>
      </c>
      <c r="K8" s="8">
        <v>2697</v>
      </c>
    </row>
    <row r="9" spans="1:13" x14ac:dyDescent="0.35">
      <c r="A9" s="5" t="s">
        <v>179</v>
      </c>
      <c r="B9" s="5" t="s">
        <v>180</v>
      </c>
      <c r="C9" s="5">
        <v>2010</v>
      </c>
      <c r="D9" s="8" t="s">
        <v>181</v>
      </c>
      <c r="E9" s="8" t="s">
        <v>388</v>
      </c>
      <c r="F9" s="8" t="s">
        <v>232</v>
      </c>
      <c r="G9" s="8" t="s">
        <v>272</v>
      </c>
      <c r="H9" s="8">
        <v>2006</v>
      </c>
      <c r="K9" s="8">
        <v>899.65300000000002</v>
      </c>
    </row>
    <row r="10" spans="1:13" x14ac:dyDescent="0.35">
      <c r="A10" s="5" t="s">
        <v>179</v>
      </c>
      <c r="B10" s="5" t="s">
        <v>180</v>
      </c>
      <c r="C10" s="5">
        <v>2010</v>
      </c>
      <c r="D10" s="8" t="s">
        <v>181</v>
      </c>
      <c r="E10" s="8" t="s">
        <v>388</v>
      </c>
      <c r="F10" s="8" t="s">
        <v>232</v>
      </c>
      <c r="G10" s="8" t="s">
        <v>278</v>
      </c>
      <c r="H10" s="8">
        <v>2006</v>
      </c>
      <c r="K10" s="8">
        <v>332.76100000000002</v>
      </c>
    </row>
    <row r="11" spans="1:13" x14ac:dyDescent="0.35">
      <c r="A11" s="5" t="s">
        <v>179</v>
      </c>
      <c r="B11" s="5" t="s">
        <v>180</v>
      </c>
      <c r="C11" s="5">
        <v>2010</v>
      </c>
      <c r="D11" s="8" t="s">
        <v>181</v>
      </c>
      <c r="E11" s="8" t="s">
        <v>388</v>
      </c>
      <c r="F11" s="8" t="s">
        <v>232</v>
      </c>
      <c r="G11" s="8" t="s">
        <v>279</v>
      </c>
      <c r="H11" s="8">
        <v>2006</v>
      </c>
      <c r="K11" s="8">
        <v>294.56299999999999</v>
      </c>
    </row>
    <row r="12" spans="1:13" x14ac:dyDescent="0.35">
      <c r="A12" s="5" t="s">
        <v>179</v>
      </c>
      <c r="B12" s="5" t="s">
        <v>180</v>
      </c>
      <c r="C12" s="5">
        <v>2010</v>
      </c>
      <c r="D12" s="8" t="s">
        <v>181</v>
      </c>
      <c r="E12" s="8" t="s">
        <v>388</v>
      </c>
      <c r="F12" s="8" t="s">
        <v>232</v>
      </c>
      <c r="G12" s="8" t="s">
        <v>280</v>
      </c>
      <c r="H12" s="8">
        <v>2006</v>
      </c>
      <c r="K12" s="8">
        <v>77.320999999999998</v>
      </c>
    </row>
    <row r="13" spans="1:13" x14ac:dyDescent="0.35">
      <c r="A13" s="5" t="s">
        <v>179</v>
      </c>
      <c r="B13" s="5" t="s">
        <v>180</v>
      </c>
      <c r="C13" s="5">
        <v>2010</v>
      </c>
      <c r="D13" s="8" t="s">
        <v>181</v>
      </c>
      <c r="E13" s="8" t="s">
        <v>388</v>
      </c>
      <c r="F13" s="8" t="s">
        <v>232</v>
      </c>
      <c r="G13" s="8" t="s">
        <v>389</v>
      </c>
      <c r="H13" s="8">
        <v>2006</v>
      </c>
      <c r="K13" s="8">
        <v>0</v>
      </c>
    </row>
    <row r="14" spans="1:13" x14ac:dyDescent="0.35">
      <c r="A14" s="5" t="s">
        <v>179</v>
      </c>
      <c r="B14" s="5" t="s">
        <v>180</v>
      </c>
      <c r="C14" s="5">
        <v>2010</v>
      </c>
      <c r="D14" s="8" t="s">
        <v>181</v>
      </c>
      <c r="E14" s="8" t="s">
        <v>388</v>
      </c>
      <c r="F14" s="8" t="s">
        <v>232</v>
      </c>
      <c r="G14" s="8" t="s">
        <v>272</v>
      </c>
      <c r="H14" s="8">
        <v>2007</v>
      </c>
      <c r="K14" s="8">
        <v>882.48400000000004</v>
      </c>
    </row>
    <row r="15" spans="1:13" x14ac:dyDescent="0.35">
      <c r="A15" s="5" t="s">
        <v>179</v>
      </c>
      <c r="B15" s="5" t="s">
        <v>180</v>
      </c>
      <c r="C15" s="5">
        <v>2010</v>
      </c>
      <c r="D15" s="8" t="s">
        <v>181</v>
      </c>
      <c r="E15" s="8" t="s">
        <v>388</v>
      </c>
      <c r="F15" s="8" t="s">
        <v>232</v>
      </c>
      <c r="G15" s="8" t="s">
        <v>278</v>
      </c>
      <c r="H15" s="8">
        <v>2007</v>
      </c>
      <c r="K15" s="8">
        <v>322.78300000000002</v>
      </c>
    </row>
    <row r="16" spans="1:13" x14ac:dyDescent="0.35">
      <c r="A16" s="5" t="s">
        <v>179</v>
      </c>
      <c r="B16" s="5" t="s">
        <v>180</v>
      </c>
      <c r="C16" s="5">
        <v>2010</v>
      </c>
      <c r="D16" s="8" t="s">
        <v>181</v>
      </c>
      <c r="E16" s="8" t="s">
        <v>388</v>
      </c>
      <c r="F16" s="8" t="s">
        <v>232</v>
      </c>
      <c r="G16" s="8" t="s">
        <v>279</v>
      </c>
      <c r="H16" s="8">
        <v>2007</v>
      </c>
      <c r="K16" s="8">
        <v>290.85899999999998</v>
      </c>
    </row>
    <row r="17" spans="1:11" x14ac:dyDescent="0.35">
      <c r="A17" s="5" t="s">
        <v>179</v>
      </c>
      <c r="B17" s="5" t="s">
        <v>180</v>
      </c>
      <c r="C17" s="5">
        <v>2010</v>
      </c>
      <c r="D17" s="8" t="s">
        <v>181</v>
      </c>
      <c r="E17" s="8" t="s">
        <v>388</v>
      </c>
      <c r="F17" s="8" t="s">
        <v>232</v>
      </c>
      <c r="G17" s="8" t="s">
        <v>280</v>
      </c>
      <c r="H17" s="8">
        <v>2007</v>
      </c>
      <c r="K17" s="8">
        <v>74.894999999999996</v>
      </c>
    </row>
    <row r="18" spans="1:11" x14ac:dyDescent="0.35">
      <c r="A18" s="5" t="s">
        <v>179</v>
      </c>
      <c r="B18" s="5" t="s">
        <v>180</v>
      </c>
      <c r="C18" s="5">
        <v>2010</v>
      </c>
      <c r="D18" s="8" t="s">
        <v>181</v>
      </c>
      <c r="E18" s="8" t="s">
        <v>388</v>
      </c>
      <c r="F18" s="8" t="s">
        <v>232</v>
      </c>
      <c r="G18" s="8" t="s">
        <v>389</v>
      </c>
      <c r="H18" s="8">
        <v>2007</v>
      </c>
      <c r="K18" s="8">
        <v>0</v>
      </c>
    </row>
    <row r="19" spans="1:11" x14ac:dyDescent="0.35">
      <c r="A19" s="5" t="s">
        <v>179</v>
      </c>
      <c r="B19" s="5" t="s">
        <v>180</v>
      </c>
      <c r="C19" s="5">
        <v>2010</v>
      </c>
      <c r="D19" s="8" t="s">
        <v>181</v>
      </c>
      <c r="E19" s="8" t="s">
        <v>388</v>
      </c>
      <c r="F19" s="8" t="s">
        <v>232</v>
      </c>
      <c r="G19" s="8" t="s">
        <v>272</v>
      </c>
      <c r="H19" s="8">
        <v>2008</v>
      </c>
      <c r="K19" s="8">
        <v>865.01499999999999</v>
      </c>
    </row>
    <row r="20" spans="1:11" x14ac:dyDescent="0.35">
      <c r="A20" s="5" t="s">
        <v>179</v>
      </c>
      <c r="B20" s="5" t="s">
        <v>180</v>
      </c>
      <c r="C20" s="5">
        <v>2010</v>
      </c>
      <c r="D20" s="8" t="s">
        <v>181</v>
      </c>
      <c r="E20" s="8" t="s">
        <v>388</v>
      </c>
      <c r="F20" s="8" t="s">
        <v>232</v>
      </c>
      <c r="G20" s="8" t="s">
        <v>278</v>
      </c>
      <c r="H20" s="8">
        <v>2008</v>
      </c>
      <c r="K20" s="8">
        <v>320.60199999999998</v>
      </c>
    </row>
    <row r="21" spans="1:11" x14ac:dyDescent="0.35">
      <c r="A21" s="5" t="s">
        <v>179</v>
      </c>
      <c r="B21" s="5" t="s">
        <v>180</v>
      </c>
      <c r="C21" s="5">
        <v>2010</v>
      </c>
      <c r="D21" s="8" t="s">
        <v>181</v>
      </c>
      <c r="E21" s="8" t="s">
        <v>388</v>
      </c>
      <c r="F21" s="8" t="s">
        <v>232</v>
      </c>
      <c r="G21" s="8" t="s">
        <v>279</v>
      </c>
      <c r="H21" s="8">
        <v>2008</v>
      </c>
      <c r="K21" s="8">
        <v>294.81799999999998</v>
      </c>
    </row>
    <row r="22" spans="1:11" x14ac:dyDescent="0.35">
      <c r="A22" s="5" t="s">
        <v>179</v>
      </c>
      <c r="B22" s="5" t="s">
        <v>180</v>
      </c>
      <c r="C22" s="5">
        <v>2010</v>
      </c>
      <c r="D22" s="8" t="s">
        <v>181</v>
      </c>
      <c r="E22" s="8" t="s">
        <v>388</v>
      </c>
      <c r="F22" s="8" t="s">
        <v>232</v>
      </c>
      <c r="G22" s="8" t="s">
        <v>280</v>
      </c>
      <c r="H22" s="8">
        <v>2008</v>
      </c>
      <c r="K22" s="8">
        <v>77.009</v>
      </c>
    </row>
    <row r="23" spans="1:11" x14ac:dyDescent="0.35">
      <c r="A23" s="5" t="s">
        <v>179</v>
      </c>
      <c r="B23" s="5" t="s">
        <v>180</v>
      </c>
      <c r="C23" s="5">
        <v>2010</v>
      </c>
      <c r="D23" s="8" t="s">
        <v>181</v>
      </c>
      <c r="E23" s="8" t="s">
        <v>388</v>
      </c>
      <c r="F23" s="8" t="s">
        <v>232</v>
      </c>
      <c r="G23" s="8" t="s">
        <v>389</v>
      </c>
      <c r="H23" s="8">
        <v>2008</v>
      </c>
      <c r="K23" s="8">
        <v>0</v>
      </c>
    </row>
    <row r="24" spans="1:11" x14ac:dyDescent="0.35">
      <c r="A24" s="5" t="s">
        <v>179</v>
      </c>
      <c r="B24" s="5" t="s">
        <v>180</v>
      </c>
      <c r="C24" s="5">
        <v>2010</v>
      </c>
      <c r="D24" s="8" t="s">
        <v>181</v>
      </c>
      <c r="E24" s="8" t="s">
        <v>388</v>
      </c>
      <c r="F24" s="8" t="s">
        <v>232</v>
      </c>
      <c r="G24" s="8" t="s">
        <v>272</v>
      </c>
      <c r="H24" s="8">
        <v>2009</v>
      </c>
      <c r="K24" s="8">
        <v>843.88199999999995</v>
      </c>
    </row>
    <row r="25" spans="1:11" x14ac:dyDescent="0.35">
      <c r="A25" s="5" t="s">
        <v>179</v>
      </c>
      <c r="B25" s="5" t="s">
        <v>180</v>
      </c>
      <c r="C25" s="5">
        <v>2010</v>
      </c>
      <c r="D25" s="8" t="s">
        <v>181</v>
      </c>
      <c r="E25" s="8" t="s">
        <v>388</v>
      </c>
      <c r="F25" s="8" t="s">
        <v>232</v>
      </c>
      <c r="G25" s="8" t="s">
        <v>278</v>
      </c>
      <c r="H25" s="8">
        <v>2009</v>
      </c>
      <c r="K25" s="8">
        <v>317.78899999999999</v>
      </c>
    </row>
    <row r="26" spans="1:11" x14ac:dyDescent="0.35">
      <c r="A26" s="5" t="s">
        <v>179</v>
      </c>
      <c r="B26" s="5" t="s">
        <v>180</v>
      </c>
      <c r="C26" s="5">
        <v>2010</v>
      </c>
      <c r="D26" s="8" t="s">
        <v>181</v>
      </c>
      <c r="E26" s="8" t="s">
        <v>388</v>
      </c>
      <c r="F26" s="8" t="s">
        <v>232</v>
      </c>
      <c r="G26" s="8" t="s">
        <v>279</v>
      </c>
      <c r="H26" s="8">
        <v>2009</v>
      </c>
      <c r="K26" s="8">
        <v>270.17099999999999</v>
      </c>
    </row>
    <row r="27" spans="1:11" x14ac:dyDescent="0.35">
      <c r="A27" s="5" t="s">
        <v>179</v>
      </c>
      <c r="B27" s="5" t="s">
        <v>180</v>
      </c>
      <c r="C27" s="5">
        <v>2010</v>
      </c>
      <c r="D27" s="8" t="s">
        <v>181</v>
      </c>
      <c r="E27" s="8" t="s">
        <v>388</v>
      </c>
      <c r="F27" s="8" t="s">
        <v>232</v>
      </c>
      <c r="G27" s="8" t="s">
        <v>280</v>
      </c>
      <c r="H27" s="8">
        <v>2009</v>
      </c>
      <c r="K27" s="8">
        <v>76.358999999999995</v>
      </c>
    </row>
    <row r="28" spans="1:11" x14ac:dyDescent="0.35">
      <c r="A28" s="5" t="s">
        <v>179</v>
      </c>
      <c r="B28" s="5" t="s">
        <v>180</v>
      </c>
      <c r="C28" s="5">
        <v>2010</v>
      </c>
      <c r="D28" s="8" t="s">
        <v>181</v>
      </c>
      <c r="E28" s="8" t="s">
        <v>388</v>
      </c>
      <c r="F28" s="8" t="s">
        <v>232</v>
      </c>
      <c r="G28" s="8" t="s">
        <v>389</v>
      </c>
      <c r="H28" s="8">
        <v>2009</v>
      </c>
      <c r="K28" s="8">
        <v>0.30099999999999999</v>
      </c>
    </row>
    <row r="29" spans="1:11" x14ac:dyDescent="0.35">
      <c r="A29" s="5" t="s">
        <v>179</v>
      </c>
      <c r="B29" s="5" t="s">
        <v>180</v>
      </c>
      <c r="C29" s="5">
        <v>2010</v>
      </c>
      <c r="D29" s="8" t="s">
        <v>181</v>
      </c>
      <c r="E29" s="8" t="s">
        <v>388</v>
      </c>
      <c r="F29" s="8" t="s">
        <v>232</v>
      </c>
      <c r="G29" s="8" t="s">
        <v>272</v>
      </c>
      <c r="H29" s="8">
        <v>2010</v>
      </c>
      <c r="K29" s="8">
        <v>816.04399999999998</v>
      </c>
    </row>
    <row r="30" spans="1:11" x14ac:dyDescent="0.35">
      <c r="A30" s="5" t="s">
        <v>179</v>
      </c>
      <c r="B30" s="5" t="s">
        <v>180</v>
      </c>
      <c r="C30" s="5">
        <v>2010</v>
      </c>
      <c r="D30" s="8" t="s">
        <v>181</v>
      </c>
      <c r="E30" s="8" t="s">
        <v>388</v>
      </c>
      <c r="F30" s="8" t="s">
        <v>232</v>
      </c>
      <c r="G30" s="8" t="s">
        <v>278</v>
      </c>
      <c r="H30" s="8">
        <v>2010</v>
      </c>
      <c r="K30" s="8">
        <v>331.59</v>
      </c>
    </row>
    <row r="31" spans="1:11" x14ac:dyDescent="0.35">
      <c r="A31" s="5" t="s">
        <v>179</v>
      </c>
      <c r="B31" s="5" t="s">
        <v>180</v>
      </c>
      <c r="C31" s="5">
        <v>2010</v>
      </c>
      <c r="D31" s="8" t="s">
        <v>181</v>
      </c>
      <c r="E31" s="8" t="s">
        <v>388</v>
      </c>
      <c r="F31" s="8" t="s">
        <v>232</v>
      </c>
      <c r="G31" s="8" t="s">
        <v>279</v>
      </c>
      <c r="H31" s="8">
        <v>2010</v>
      </c>
      <c r="K31" s="8">
        <v>244.666</v>
      </c>
    </row>
    <row r="32" spans="1:11" x14ac:dyDescent="0.35">
      <c r="A32" s="5" t="s">
        <v>179</v>
      </c>
      <c r="B32" s="5" t="s">
        <v>180</v>
      </c>
      <c r="C32" s="5">
        <v>2010</v>
      </c>
      <c r="D32" s="8" t="s">
        <v>181</v>
      </c>
      <c r="E32" s="8" t="s">
        <v>388</v>
      </c>
      <c r="F32" s="8" t="s">
        <v>232</v>
      </c>
      <c r="G32" s="8" t="s">
        <v>280</v>
      </c>
      <c r="H32" s="8">
        <v>2010</v>
      </c>
      <c r="K32" s="8">
        <v>68.972999999999999</v>
      </c>
    </row>
    <row r="33" spans="1:11" x14ac:dyDescent="0.35">
      <c r="A33" s="5" t="s">
        <v>179</v>
      </c>
      <c r="B33" s="5" t="s">
        <v>180</v>
      </c>
      <c r="C33" s="5">
        <v>2010</v>
      </c>
      <c r="D33" s="8" t="s">
        <v>181</v>
      </c>
      <c r="E33" s="8" t="s">
        <v>388</v>
      </c>
      <c r="F33" s="8" t="s">
        <v>232</v>
      </c>
      <c r="G33" s="8" t="s">
        <v>389</v>
      </c>
      <c r="H33" s="8">
        <v>2010</v>
      </c>
      <c r="K33" s="8">
        <v>7.7910000000000004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"/>
  <sheetViews>
    <sheetView workbookViewId="0">
      <selection activeCell="C16" sqref="C16"/>
    </sheetView>
  </sheetViews>
  <sheetFormatPr defaultColWidth="8.90625" defaultRowHeight="14.5" x14ac:dyDescent="0.35"/>
  <cols>
    <col min="1" max="4" width="8.90625" style="8"/>
    <col min="5" max="5" width="11.81640625" style="8" bestFit="1" customWidth="1"/>
    <col min="6" max="6" width="14.90625" style="8" bestFit="1" customWidth="1"/>
    <col min="7" max="16384" width="8.90625" style="8"/>
  </cols>
  <sheetData>
    <row r="1" spans="1:8" x14ac:dyDescent="0.35">
      <c r="A1" s="6" t="s">
        <v>0</v>
      </c>
      <c r="B1" s="6" t="s">
        <v>27</v>
      </c>
      <c r="C1" s="6" t="s">
        <v>2</v>
      </c>
      <c r="D1" s="6" t="s">
        <v>109</v>
      </c>
      <c r="E1" s="6" t="s">
        <v>139</v>
      </c>
      <c r="F1" s="6" t="s">
        <v>140</v>
      </c>
      <c r="G1" s="6" t="s">
        <v>141</v>
      </c>
      <c r="H1" s="6" t="s">
        <v>95</v>
      </c>
    </row>
    <row r="3" spans="1:8" x14ac:dyDescent="0.35">
      <c r="A3" s="5"/>
      <c r="B3" s="5"/>
      <c r="C3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9"/>
  <sheetViews>
    <sheetView workbookViewId="0"/>
  </sheetViews>
  <sheetFormatPr defaultColWidth="8.90625" defaultRowHeight="14.5" x14ac:dyDescent="0.35"/>
  <cols>
    <col min="1" max="1" width="6.453125" style="8" bestFit="1" customWidth="1"/>
    <col min="2" max="2" width="5.54296875" style="8" bestFit="1" customWidth="1"/>
    <col min="3" max="3" width="6.81640625" style="8" bestFit="1" customWidth="1"/>
    <col min="4" max="4" width="11.1796875" style="8" bestFit="1" customWidth="1"/>
    <col min="5" max="5" width="8.7265625" style="8" bestFit="1" customWidth="1"/>
    <col min="6" max="6" width="4.54296875" style="8" bestFit="1" customWidth="1"/>
    <col min="7" max="7" width="4.81640625" style="8" bestFit="1" customWidth="1"/>
    <col min="8" max="8" width="8.81640625" style="8" bestFit="1" customWidth="1"/>
    <col min="9" max="9" width="7.6328125" style="8" bestFit="1" customWidth="1"/>
    <col min="10" max="10" width="14.08984375" style="8" bestFit="1" customWidth="1"/>
    <col min="11" max="11" width="10.81640625" style="8" bestFit="1" customWidth="1"/>
    <col min="12" max="12" width="10.26953125" style="8" bestFit="1" customWidth="1"/>
    <col min="13" max="13" width="5.54296875" style="8" bestFit="1" customWidth="1"/>
    <col min="14" max="16384" width="8.90625" style="8"/>
  </cols>
  <sheetData>
    <row r="1" spans="1:13" x14ac:dyDescent="0.35">
      <c r="A1" s="6" t="s">
        <v>0</v>
      </c>
      <c r="B1" s="6" t="s">
        <v>27</v>
      </c>
      <c r="C1" s="6" t="s">
        <v>2</v>
      </c>
      <c r="D1" s="6" t="s">
        <v>24</v>
      </c>
      <c r="E1" s="6" t="s">
        <v>142</v>
      </c>
      <c r="F1" s="6" t="s">
        <v>108</v>
      </c>
      <c r="G1" s="6" t="s">
        <v>109</v>
      </c>
      <c r="H1" s="7" t="s">
        <v>143</v>
      </c>
      <c r="I1" s="9" t="s">
        <v>144</v>
      </c>
      <c r="J1" s="9" t="s">
        <v>31</v>
      </c>
      <c r="K1" s="6" t="s">
        <v>145</v>
      </c>
      <c r="L1" s="6" t="s">
        <v>146</v>
      </c>
      <c r="M1" s="9" t="s">
        <v>95</v>
      </c>
    </row>
    <row r="3" spans="1:13" x14ac:dyDescent="0.35">
      <c r="A3" s="5" t="s">
        <v>179</v>
      </c>
      <c r="B3" s="5" t="s">
        <v>180</v>
      </c>
      <c r="C3" s="5">
        <v>2002</v>
      </c>
      <c r="D3" s="8" t="s">
        <v>181</v>
      </c>
      <c r="E3" s="8" t="s">
        <v>234</v>
      </c>
      <c r="F3" s="8" t="s">
        <v>249</v>
      </c>
      <c r="G3" s="8">
        <v>2001</v>
      </c>
      <c r="H3" s="8">
        <v>22445000</v>
      </c>
    </row>
    <row r="4" spans="1:13" x14ac:dyDescent="0.35">
      <c r="A4" s="5" t="s">
        <v>179</v>
      </c>
      <c r="B4" s="5" t="s">
        <v>180</v>
      </c>
      <c r="C4" s="5">
        <v>2002</v>
      </c>
      <c r="D4" s="8" t="s">
        <v>181</v>
      </c>
      <c r="E4" s="8" t="s">
        <v>235</v>
      </c>
      <c r="F4" s="8" t="s">
        <v>249</v>
      </c>
      <c r="G4" s="8">
        <v>2001</v>
      </c>
      <c r="H4" s="8">
        <v>35734000</v>
      </c>
    </row>
    <row r="5" spans="1:13" x14ac:dyDescent="0.35">
      <c r="A5" s="5" t="s">
        <v>179</v>
      </c>
      <c r="B5" s="5" t="s">
        <v>180</v>
      </c>
      <c r="C5" s="5">
        <v>2002</v>
      </c>
      <c r="D5" s="8" t="s">
        <v>181</v>
      </c>
      <c r="E5" s="8" t="s">
        <v>236</v>
      </c>
      <c r="F5" s="8" t="s">
        <v>250</v>
      </c>
      <c r="G5" s="8">
        <v>2001</v>
      </c>
      <c r="H5" s="8">
        <v>44204000</v>
      </c>
    </row>
    <row r="6" spans="1:13" x14ac:dyDescent="0.35">
      <c r="A6" s="5" t="s">
        <v>179</v>
      </c>
      <c r="B6" s="5" t="s">
        <v>180</v>
      </c>
      <c r="C6" s="5">
        <v>2002</v>
      </c>
      <c r="D6" s="8" t="s">
        <v>181</v>
      </c>
      <c r="E6" s="8" t="s">
        <v>237</v>
      </c>
      <c r="F6" s="8" t="s">
        <v>249</v>
      </c>
      <c r="G6" s="8">
        <v>2001</v>
      </c>
      <c r="H6" s="8">
        <v>49258000</v>
      </c>
    </row>
    <row r="7" spans="1:13" x14ac:dyDescent="0.35">
      <c r="A7" s="5" t="s">
        <v>179</v>
      </c>
      <c r="B7" s="5" t="s">
        <v>180</v>
      </c>
      <c r="C7" s="5">
        <v>2002</v>
      </c>
      <c r="D7" s="8" t="s">
        <v>181</v>
      </c>
      <c r="E7" s="8" t="s">
        <v>238</v>
      </c>
      <c r="F7" s="8" t="s">
        <v>249</v>
      </c>
      <c r="G7" s="8">
        <v>2001</v>
      </c>
      <c r="H7" s="8">
        <v>25553000</v>
      </c>
    </row>
    <row r="8" spans="1:13" x14ac:dyDescent="0.35">
      <c r="A8" s="5" t="s">
        <v>179</v>
      </c>
      <c r="B8" s="5" t="s">
        <v>180</v>
      </c>
      <c r="C8" s="5">
        <v>2002</v>
      </c>
      <c r="D8" s="8" t="s">
        <v>181</v>
      </c>
      <c r="E8" s="8" t="s">
        <v>239</v>
      </c>
      <c r="F8" s="8" t="s">
        <v>249</v>
      </c>
      <c r="G8" s="8">
        <v>2001</v>
      </c>
      <c r="H8" s="8">
        <v>36991000</v>
      </c>
    </row>
    <row r="9" spans="1:13" x14ac:dyDescent="0.35">
      <c r="A9" s="5" t="s">
        <v>179</v>
      </c>
      <c r="B9" s="5" t="s">
        <v>180</v>
      </c>
      <c r="C9" s="5">
        <v>2002</v>
      </c>
      <c r="D9" s="8" t="s">
        <v>181</v>
      </c>
      <c r="E9" s="8" t="s">
        <v>240</v>
      </c>
      <c r="F9" s="8" t="s">
        <v>250</v>
      </c>
      <c r="G9" s="8">
        <v>2001</v>
      </c>
      <c r="H9" s="8">
        <v>14201000</v>
      </c>
    </row>
    <row r="10" spans="1:13" x14ac:dyDescent="0.35">
      <c r="A10" s="5" t="s">
        <v>179</v>
      </c>
      <c r="B10" s="5" t="s">
        <v>180</v>
      </c>
      <c r="C10" s="5">
        <v>2002</v>
      </c>
      <c r="D10" s="8" t="s">
        <v>181</v>
      </c>
      <c r="E10" s="8" t="s">
        <v>241</v>
      </c>
      <c r="F10" s="8" t="s">
        <v>249</v>
      </c>
      <c r="G10" s="8">
        <v>2001</v>
      </c>
      <c r="H10" s="8">
        <v>22585000</v>
      </c>
    </row>
    <row r="11" spans="1:13" x14ac:dyDescent="0.35">
      <c r="A11" s="5" t="s">
        <v>179</v>
      </c>
      <c r="B11" s="5" t="s">
        <v>180</v>
      </c>
      <c r="C11" s="5">
        <v>2002</v>
      </c>
      <c r="D11" s="8" t="s">
        <v>181</v>
      </c>
      <c r="E11" s="8" t="s">
        <v>242</v>
      </c>
      <c r="F11" s="8" t="s">
        <v>252</v>
      </c>
      <c r="G11" s="8">
        <v>2001</v>
      </c>
      <c r="H11" s="8">
        <v>18900000</v>
      </c>
    </row>
    <row r="12" spans="1:13" x14ac:dyDescent="0.35">
      <c r="A12" s="5" t="s">
        <v>179</v>
      </c>
      <c r="B12" s="5" t="s">
        <v>180</v>
      </c>
      <c r="C12" s="5">
        <v>2002</v>
      </c>
      <c r="D12" s="8" t="s">
        <v>181</v>
      </c>
      <c r="E12" s="8" t="s">
        <v>243</v>
      </c>
      <c r="F12" s="8" t="s">
        <v>253</v>
      </c>
      <c r="G12" s="8">
        <v>2001</v>
      </c>
      <c r="H12" s="8">
        <v>23293000</v>
      </c>
    </row>
    <row r="13" spans="1:13" x14ac:dyDescent="0.35">
      <c r="A13" s="5" t="s">
        <v>179</v>
      </c>
      <c r="B13" s="5" t="s">
        <v>180</v>
      </c>
      <c r="C13" s="5">
        <v>2002</v>
      </c>
      <c r="D13" s="8" t="s">
        <v>181</v>
      </c>
      <c r="E13" s="8" t="s">
        <v>244</v>
      </c>
      <c r="F13" s="8" t="s">
        <v>253</v>
      </c>
      <c r="G13" s="8">
        <v>2001</v>
      </c>
      <c r="H13" s="8">
        <v>23307000</v>
      </c>
    </row>
    <row r="14" spans="1:13" x14ac:dyDescent="0.35">
      <c r="A14" s="5" t="s">
        <v>179</v>
      </c>
      <c r="B14" s="5" t="s">
        <v>180</v>
      </c>
      <c r="C14" s="5">
        <v>2002</v>
      </c>
      <c r="D14" s="8" t="s">
        <v>181</v>
      </c>
      <c r="E14" s="8" t="s">
        <v>245</v>
      </c>
      <c r="F14" s="8" t="s">
        <v>249</v>
      </c>
      <c r="G14" s="8">
        <v>2001</v>
      </c>
      <c r="H14" s="8">
        <v>20010000</v>
      </c>
    </row>
    <row r="15" spans="1:13" x14ac:dyDescent="0.35">
      <c r="A15" s="5" t="s">
        <v>179</v>
      </c>
      <c r="B15" s="5" t="s">
        <v>180</v>
      </c>
      <c r="C15" s="5">
        <v>2002</v>
      </c>
      <c r="D15" s="8" t="s">
        <v>181</v>
      </c>
      <c r="E15" s="8" t="s">
        <v>246</v>
      </c>
      <c r="F15" s="8" t="s">
        <v>252</v>
      </c>
      <c r="G15" s="8">
        <v>2001</v>
      </c>
      <c r="H15" s="8">
        <v>11678000</v>
      </c>
    </row>
    <row r="16" spans="1:13" x14ac:dyDescent="0.35">
      <c r="A16" s="5" t="s">
        <v>179</v>
      </c>
      <c r="B16" s="5" t="s">
        <v>180</v>
      </c>
      <c r="C16" s="5">
        <v>2002</v>
      </c>
      <c r="D16" s="8" t="s">
        <v>181</v>
      </c>
      <c r="E16" s="8" t="s">
        <v>247</v>
      </c>
      <c r="F16" s="8" t="s">
        <v>251</v>
      </c>
      <c r="G16" s="8">
        <v>2001</v>
      </c>
      <c r="H16" s="8">
        <v>13611000</v>
      </c>
    </row>
    <row r="17" spans="1:12" x14ac:dyDescent="0.35">
      <c r="A17" s="5" t="s">
        <v>179</v>
      </c>
      <c r="B17" s="5" t="s">
        <v>180</v>
      </c>
      <c r="C17" s="5">
        <v>2002</v>
      </c>
      <c r="D17" s="8" t="s">
        <v>181</v>
      </c>
      <c r="E17" s="8" t="s">
        <v>248</v>
      </c>
      <c r="F17" s="8" t="s">
        <v>252</v>
      </c>
      <c r="G17" s="8">
        <v>2001</v>
      </c>
      <c r="H17" s="8">
        <v>11582000</v>
      </c>
    </row>
    <row r="18" spans="1:12" x14ac:dyDescent="0.35">
      <c r="A18" s="5" t="s">
        <v>179</v>
      </c>
      <c r="B18" s="5" t="s">
        <v>180</v>
      </c>
      <c r="C18" s="5">
        <v>2006</v>
      </c>
      <c r="D18" s="8" t="s">
        <v>181</v>
      </c>
      <c r="E18" s="8" t="s">
        <v>237</v>
      </c>
      <c r="F18" s="8" t="s">
        <v>249</v>
      </c>
      <c r="G18" s="8">
        <v>2006</v>
      </c>
      <c r="H18" s="8">
        <v>47183000</v>
      </c>
      <c r="I18" s="8">
        <v>115721</v>
      </c>
      <c r="K18" s="8">
        <f>H18*100/2692000000</f>
        <v>1.7527117384843982</v>
      </c>
      <c r="L18" s="8">
        <f>I18*100/5590184</f>
        <v>2.0700749742763387</v>
      </c>
    </row>
    <row r="19" spans="1:12" x14ac:dyDescent="0.35">
      <c r="A19" s="5" t="s">
        <v>179</v>
      </c>
      <c r="B19" s="5" t="s">
        <v>180</v>
      </c>
      <c r="C19" s="5">
        <v>2006</v>
      </c>
      <c r="D19" s="8" t="s">
        <v>181</v>
      </c>
      <c r="E19" s="8" t="s">
        <v>239</v>
      </c>
      <c r="F19" s="8" t="s">
        <v>249</v>
      </c>
      <c r="G19" s="8">
        <v>2006</v>
      </c>
      <c r="H19" s="8">
        <v>42514000</v>
      </c>
      <c r="I19" s="8">
        <v>104282</v>
      </c>
      <c r="K19" s="8">
        <f t="shared" ref="K19:K39" si="0">H19*100/2692000000</f>
        <v>1.5792719167904903</v>
      </c>
      <c r="L19" s="8">
        <f t="shared" ref="L19:L39" si="1">I19*100/5590184</f>
        <v>1.8654484360443233</v>
      </c>
    </row>
    <row r="20" spans="1:12" x14ac:dyDescent="0.35">
      <c r="A20" s="5" t="s">
        <v>179</v>
      </c>
      <c r="B20" s="5" t="s">
        <v>180</v>
      </c>
      <c r="C20" s="5">
        <v>2006</v>
      </c>
      <c r="D20" s="8" t="s">
        <v>181</v>
      </c>
      <c r="E20" s="8" t="s">
        <v>236</v>
      </c>
      <c r="F20" s="8" t="s">
        <v>250</v>
      </c>
      <c r="G20" s="8">
        <v>2006</v>
      </c>
      <c r="H20" s="8">
        <v>37210000</v>
      </c>
      <c r="I20" s="8">
        <v>91288</v>
      </c>
      <c r="K20" s="8">
        <f t="shared" si="0"/>
        <v>1.3822436849925706</v>
      </c>
      <c r="L20" s="8">
        <f t="shared" si="1"/>
        <v>1.6330052821159375</v>
      </c>
    </row>
    <row r="21" spans="1:12" x14ac:dyDescent="0.35">
      <c r="A21" s="5" t="s">
        <v>179</v>
      </c>
      <c r="B21" s="5" t="s">
        <v>180</v>
      </c>
      <c r="C21" s="5">
        <v>2006</v>
      </c>
      <c r="D21" s="8" t="s">
        <v>181</v>
      </c>
      <c r="E21" s="8" t="s">
        <v>238</v>
      </c>
      <c r="F21" s="8" t="s">
        <v>249</v>
      </c>
      <c r="G21" s="8">
        <v>2006</v>
      </c>
      <c r="H21" s="8">
        <v>36449000</v>
      </c>
      <c r="I21" s="8">
        <v>89423</v>
      </c>
      <c r="K21" s="8">
        <f t="shared" si="0"/>
        <v>1.3539747399702824</v>
      </c>
      <c r="L21" s="8">
        <f t="shared" si="1"/>
        <v>1.5996432317791329</v>
      </c>
    </row>
    <row r="22" spans="1:12" x14ac:dyDescent="0.35">
      <c r="A22" s="5" t="s">
        <v>179</v>
      </c>
      <c r="B22" s="5" t="s">
        <v>180</v>
      </c>
      <c r="C22" s="5">
        <v>2006</v>
      </c>
      <c r="D22" s="8" t="s">
        <v>181</v>
      </c>
      <c r="E22" s="8" t="s">
        <v>235</v>
      </c>
      <c r="F22" s="8" t="s">
        <v>249</v>
      </c>
      <c r="G22" s="8">
        <v>2006</v>
      </c>
      <c r="H22" s="8">
        <v>33103000</v>
      </c>
      <c r="I22" s="8">
        <v>81225</v>
      </c>
      <c r="K22" s="8">
        <f t="shared" si="0"/>
        <v>1.2296805349182764</v>
      </c>
      <c r="L22" s="8">
        <f t="shared" si="1"/>
        <v>1.4529933182879133</v>
      </c>
    </row>
    <row r="23" spans="1:12" x14ac:dyDescent="0.35">
      <c r="A23" s="5" t="s">
        <v>179</v>
      </c>
      <c r="B23" s="5" t="s">
        <v>180</v>
      </c>
      <c r="C23" s="5">
        <v>2006</v>
      </c>
      <c r="D23" s="8" t="s">
        <v>181</v>
      </c>
      <c r="E23" s="8" t="s">
        <v>241</v>
      </c>
      <c r="F23" s="8" t="s">
        <v>249</v>
      </c>
      <c r="G23" s="8">
        <v>2006</v>
      </c>
      <c r="H23" s="8">
        <v>23982000</v>
      </c>
      <c r="I23" s="8">
        <v>58879</v>
      </c>
      <c r="K23" s="8">
        <f t="shared" si="0"/>
        <v>0.89086181277860332</v>
      </c>
      <c r="L23" s="8">
        <f t="shared" si="1"/>
        <v>1.0532569232068212</v>
      </c>
    </row>
    <row r="24" spans="1:12" x14ac:dyDescent="0.35">
      <c r="A24" s="5" t="s">
        <v>179</v>
      </c>
      <c r="B24" s="5" t="s">
        <v>180</v>
      </c>
      <c r="C24" s="5">
        <v>2006</v>
      </c>
      <c r="D24" s="8" t="s">
        <v>181</v>
      </c>
      <c r="E24" s="8" t="s">
        <v>234</v>
      </c>
      <c r="F24" s="8" t="s">
        <v>249</v>
      </c>
      <c r="G24" s="8">
        <v>2006</v>
      </c>
      <c r="H24" s="8">
        <v>20264000</v>
      </c>
      <c r="I24" s="8">
        <v>49770</v>
      </c>
      <c r="K24" s="8">
        <f t="shared" si="0"/>
        <v>0.75274888558692421</v>
      </c>
      <c r="L24" s="8">
        <f t="shared" si="1"/>
        <v>0.89031058727226153</v>
      </c>
    </row>
    <row r="25" spans="1:12" x14ac:dyDescent="0.35">
      <c r="A25" s="5" t="s">
        <v>179</v>
      </c>
      <c r="B25" s="5" t="s">
        <v>180</v>
      </c>
      <c r="C25" s="5">
        <v>2006</v>
      </c>
      <c r="D25" s="8" t="s">
        <v>181</v>
      </c>
      <c r="E25" s="8" t="s">
        <v>243</v>
      </c>
      <c r="F25" s="8" t="s">
        <v>253</v>
      </c>
      <c r="G25" s="8">
        <v>2006</v>
      </c>
      <c r="H25" s="8">
        <v>20167000</v>
      </c>
      <c r="I25" s="8">
        <v>49532</v>
      </c>
      <c r="K25" s="8">
        <f t="shared" si="0"/>
        <v>0.74914561664190193</v>
      </c>
      <c r="L25" s="8">
        <f t="shared" si="1"/>
        <v>0.88605312454831542</v>
      </c>
    </row>
    <row r="26" spans="1:12" x14ac:dyDescent="0.35">
      <c r="A26" s="5" t="s">
        <v>179</v>
      </c>
      <c r="B26" s="5" t="s">
        <v>180</v>
      </c>
      <c r="C26" s="5">
        <v>2006</v>
      </c>
      <c r="D26" s="8" t="s">
        <v>181</v>
      </c>
      <c r="E26" s="8" t="s">
        <v>244</v>
      </c>
      <c r="F26" s="8" t="s">
        <v>253</v>
      </c>
      <c r="G26" s="8">
        <v>2006</v>
      </c>
      <c r="H26" s="8">
        <v>19348000</v>
      </c>
      <c r="I26" s="8">
        <v>47526</v>
      </c>
      <c r="K26" s="8">
        <f t="shared" si="0"/>
        <v>0.7187221396731055</v>
      </c>
      <c r="L26" s="8">
        <f t="shared" si="1"/>
        <v>0.85016879587505523</v>
      </c>
    </row>
    <row r="27" spans="1:12" x14ac:dyDescent="0.35">
      <c r="A27" s="5" t="s">
        <v>179</v>
      </c>
      <c r="B27" s="5" t="s">
        <v>180</v>
      </c>
      <c r="C27" s="5">
        <v>2006</v>
      </c>
      <c r="D27" s="8" t="s">
        <v>181</v>
      </c>
      <c r="E27" s="8" t="s">
        <v>245</v>
      </c>
      <c r="F27" s="8" t="s">
        <v>249</v>
      </c>
      <c r="G27" s="8">
        <v>2006</v>
      </c>
      <c r="H27" s="8">
        <v>15900000</v>
      </c>
      <c r="I27" s="8">
        <v>39078</v>
      </c>
      <c r="K27" s="8">
        <f t="shared" si="0"/>
        <v>0.59063893016344726</v>
      </c>
      <c r="L27" s="8">
        <f t="shared" si="1"/>
        <v>0.69904675767380819</v>
      </c>
    </row>
    <row r="28" spans="1:12" x14ac:dyDescent="0.35">
      <c r="A28" s="5" t="s">
        <v>179</v>
      </c>
      <c r="B28" s="5" t="s">
        <v>180</v>
      </c>
      <c r="C28" s="5">
        <v>2010</v>
      </c>
      <c r="D28" s="8" t="s">
        <v>181</v>
      </c>
      <c r="E28" s="8" t="s">
        <v>237</v>
      </c>
      <c r="F28" s="8" t="s">
        <v>249</v>
      </c>
      <c r="G28" s="8">
        <v>2010</v>
      </c>
      <c r="H28" s="8">
        <v>43784000</v>
      </c>
      <c r="I28" s="8">
        <v>161634</v>
      </c>
      <c r="K28" s="8">
        <f>H28*100/1485219048</f>
        <v>2.9479826601308172</v>
      </c>
      <c r="L28" s="8">
        <f>I28*100/6526738.9</f>
        <v>2.4764894455943378</v>
      </c>
    </row>
    <row r="29" spans="1:12" x14ac:dyDescent="0.35">
      <c r="A29" s="5" t="s">
        <v>179</v>
      </c>
      <c r="B29" s="5" t="s">
        <v>180</v>
      </c>
      <c r="C29" s="5">
        <v>2010</v>
      </c>
      <c r="D29" s="8" t="s">
        <v>181</v>
      </c>
      <c r="E29" s="8" t="s">
        <v>239</v>
      </c>
      <c r="F29" s="8" t="s">
        <v>249</v>
      </c>
      <c r="G29" s="8">
        <v>2010</v>
      </c>
      <c r="H29" s="8">
        <v>43136000</v>
      </c>
      <c r="I29" s="8">
        <v>160589</v>
      </c>
      <c r="K29" s="8">
        <f t="shared" ref="K29:K39" si="2">H29*100/1485219048</f>
        <v>2.9043527322173155</v>
      </c>
      <c r="L29" s="8">
        <f t="shared" ref="L29:L39" si="3">I29*100/6526738.9</f>
        <v>2.4604783868403253</v>
      </c>
    </row>
    <row r="30" spans="1:12" x14ac:dyDescent="0.35">
      <c r="A30" s="5" t="s">
        <v>179</v>
      </c>
      <c r="B30" s="5" t="s">
        <v>180</v>
      </c>
      <c r="C30" s="5">
        <v>2010</v>
      </c>
      <c r="D30" s="8" t="s">
        <v>181</v>
      </c>
      <c r="E30" s="8" t="s">
        <v>236</v>
      </c>
      <c r="F30" s="8" t="s">
        <v>250</v>
      </c>
      <c r="G30" s="8">
        <v>2010</v>
      </c>
      <c r="H30" s="8">
        <v>46385000</v>
      </c>
      <c r="I30" s="8">
        <v>179802</v>
      </c>
      <c r="K30" s="8">
        <f t="shared" si="2"/>
        <v>3.1231083430058462</v>
      </c>
      <c r="L30" s="8">
        <f t="shared" si="3"/>
        <v>2.7548520441042923</v>
      </c>
    </row>
    <row r="31" spans="1:12" x14ac:dyDescent="0.35">
      <c r="A31" s="5" t="s">
        <v>179</v>
      </c>
      <c r="B31" s="5" t="s">
        <v>180</v>
      </c>
      <c r="C31" s="5">
        <v>2010</v>
      </c>
      <c r="D31" s="8" t="s">
        <v>181</v>
      </c>
      <c r="E31" s="8" t="s">
        <v>238</v>
      </c>
      <c r="F31" s="8" t="s">
        <v>249</v>
      </c>
      <c r="G31" s="8">
        <v>2010</v>
      </c>
      <c r="H31" s="8">
        <v>13389000</v>
      </c>
      <c r="I31" s="8">
        <v>48645</v>
      </c>
      <c r="K31" s="8">
        <f t="shared" si="2"/>
        <v>0.9014831864720334</v>
      </c>
      <c r="L31" s="8">
        <f t="shared" si="3"/>
        <v>0.74531861539612065</v>
      </c>
    </row>
    <row r="32" spans="1:12" x14ac:dyDescent="0.35">
      <c r="A32" s="5" t="s">
        <v>179</v>
      </c>
      <c r="B32" s="5" t="s">
        <v>180</v>
      </c>
      <c r="C32" s="5">
        <v>2010</v>
      </c>
      <c r="D32" s="8" t="s">
        <v>181</v>
      </c>
      <c r="E32" s="8" t="s">
        <v>235</v>
      </c>
      <c r="F32" s="8" t="s">
        <v>249</v>
      </c>
      <c r="G32" s="8">
        <v>2010</v>
      </c>
      <c r="H32" s="8">
        <v>34509000</v>
      </c>
      <c r="I32" s="8">
        <v>108167</v>
      </c>
      <c r="K32" s="8">
        <f t="shared" si="2"/>
        <v>2.3234956518009859</v>
      </c>
      <c r="L32" s="8">
        <f t="shared" si="3"/>
        <v>1.6572901361198928</v>
      </c>
    </row>
    <row r="33" spans="1:12" x14ac:dyDescent="0.35">
      <c r="A33" s="5" t="s">
        <v>179</v>
      </c>
      <c r="B33" s="5" t="s">
        <v>180</v>
      </c>
      <c r="C33" s="5">
        <v>2010</v>
      </c>
      <c r="D33" s="8" t="s">
        <v>181</v>
      </c>
      <c r="E33" s="8" t="s">
        <v>241</v>
      </c>
      <c r="F33" s="8" t="s">
        <v>249</v>
      </c>
      <c r="G33" s="8">
        <v>2010</v>
      </c>
      <c r="H33" s="8">
        <v>16971000</v>
      </c>
      <c r="I33" s="8">
        <v>63433</v>
      </c>
      <c r="K33" s="8">
        <f t="shared" si="2"/>
        <v>1.1426597324383359</v>
      </c>
      <c r="L33" s="8">
        <f t="shared" si="3"/>
        <v>0.97189424874955543</v>
      </c>
    </row>
    <row r="34" spans="1:12" x14ac:dyDescent="0.35">
      <c r="A34" s="5" t="s">
        <v>179</v>
      </c>
      <c r="B34" s="5" t="s">
        <v>180</v>
      </c>
      <c r="C34" s="5">
        <v>2010</v>
      </c>
      <c r="D34" s="8" t="s">
        <v>181</v>
      </c>
      <c r="E34" s="8" t="s">
        <v>234</v>
      </c>
      <c r="F34" s="8" t="s">
        <v>249</v>
      </c>
      <c r="G34" s="8">
        <v>2010</v>
      </c>
      <c r="H34" s="8">
        <v>14469000</v>
      </c>
      <c r="I34" s="8">
        <v>53308</v>
      </c>
      <c r="K34" s="8">
        <f t="shared" si="2"/>
        <v>0.97419973299453666</v>
      </c>
      <c r="L34" s="8">
        <f t="shared" si="3"/>
        <v>0.81676317708986335</v>
      </c>
    </row>
    <row r="35" spans="1:12" x14ac:dyDescent="0.35">
      <c r="A35" s="5" t="s">
        <v>179</v>
      </c>
      <c r="B35" s="5" t="s">
        <v>180</v>
      </c>
      <c r="C35" s="5">
        <v>2010</v>
      </c>
      <c r="D35" s="8" t="s">
        <v>181</v>
      </c>
      <c r="E35" s="8" t="s">
        <v>243</v>
      </c>
      <c r="F35" s="8" t="s">
        <v>253</v>
      </c>
      <c r="G35" s="8">
        <v>2010</v>
      </c>
      <c r="H35" s="8">
        <v>18047000</v>
      </c>
      <c r="I35" s="8">
        <v>77744</v>
      </c>
      <c r="K35" s="8">
        <f t="shared" si="2"/>
        <v>1.2151069584181633</v>
      </c>
      <c r="L35" s="8">
        <f t="shared" si="3"/>
        <v>1.1911614849492447</v>
      </c>
    </row>
    <row r="36" spans="1:12" x14ac:dyDescent="0.35">
      <c r="A36" s="5" t="s">
        <v>179</v>
      </c>
      <c r="B36" s="5" t="s">
        <v>180</v>
      </c>
      <c r="C36" s="5">
        <v>2010</v>
      </c>
      <c r="D36" s="8" t="s">
        <v>181</v>
      </c>
      <c r="E36" s="8" t="s">
        <v>244</v>
      </c>
      <c r="F36" s="8" t="s">
        <v>253</v>
      </c>
      <c r="G36" s="8">
        <v>2010</v>
      </c>
      <c r="H36" s="8">
        <v>27930000</v>
      </c>
      <c r="I36" s="8">
        <v>124784</v>
      </c>
      <c r="K36" s="8">
        <f t="shared" si="2"/>
        <v>1.8805306892347371</v>
      </c>
      <c r="L36" s="8">
        <f t="shared" si="3"/>
        <v>1.9118889526896807</v>
      </c>
    </row>
    <row r="37" spans="1:12" x14ac:dyDescent="0.35">
      <c r="A37" s="5" t="s">
        <v>179</v>
      </c>
      <c r="B37" s="5" t="s">
        <v>180</v>
      </c>
      <c r="C37" s="5">
        <v>2010</v>
      </c>
      <c r="D37" s="8" t="s">
        <v>181</v>
      </c>
      <c r="E37" s="8" t="s">
        <v>245</v>
      </c>
      <c r="F37" s="8" t="s">
        <v>249</v>
      </c>
      <c r="G37" s="8">
        <v>2010</v>
      </c>
      <c r="H37" s="8">
        <v>16348000</v>
      </c>
      <c r="I37" s="8">
        <v>60854</v>
      </c>
      <c r="K37" s="8">
        <f t="shared" si="2"/>
        <v>1.1007130579165585</v>
      </c>
      <c r="L37" s="8">
        <f t="shared" si="3"/>
        <v>0.93237987503989161</v>
      </c>
    </row>
    <row r="38" spans="1:12" x14ac:dyDescent="0.35">
      <c r="A38" s="5" t="s">
        <v>179</v>
      </c>
      <c r="B38" s="5" t="s">
        <v>180</v>
      </c>
      <c r="C38" s="5">
        <v>2010</v>
      </c>
      <c r="D38" s="8" t="s">
        <v>181</v>
      </c>
      <c r="E38" s="8" t="s">
        <v>240</v>
      </c>
      <c r="G38" s="8">
        <v>2010</v>
      </c>
      <c r="H38" s="8">
        <v>12926000</v>
      </c>
      <c r="I38" s="8">
        <v>47249</v>
      </c>
      <c r="K38" s="8">
        <f t="shared" si="2"/>
        <v>0.87030933365729368</v>
      </c>
      <c r="L38" s="8">
        <f t="shared" si="3"/>
        <v>0.72392967949123865</v>
      </c>
    </row>
    <row r="39" spans="1:12" x14ac:dyDescent="0.35">
      <c r="A39" s="5" t="s">
        <v>179</v>
      </c>
      <c r="B39" s="5" t="s">
        <v>180</v>
      </c>
      <c r="C39" s="5">
        <v>2010</v>
      </c>
      <c r="D39" s="8" t="s">
        <v>181</v>
      </c>
      <c r="E39" s="8" t="s">
        <v>247</v>
      </c>
      <c r="G39" s="8">
        <v>2010</v>
      </c>
      <c r="H39" s="8">
        <v>24002000</v>
      </c>
      <c r="I39" s="8">
        <v>88604</v>
      </c>
      <c r="K39" s="8">
        <f t="shared" si="2"/>
        <v>1.6160579163269659</v>
      </c>
      <c r="L39" s="8">
        <f t="shared" si="3"/>
        <v>1.357553923292381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6"/>
  <sheetViews>
    <sheetView workbookViewId="0"/>
  </sheetViews>
  <sheetFormatPr defaultColWidth="8.90625" defaultRowHeight="14.5" x14ac:dyDescent="0.35"/>
  <cols>
    <col min="1" max="1" width="10" style="8" bestFit="1" customWidth="1"/>
    <col min="2" max="16384" width="8.90625" style="8"/>
  </cols>
  <sheetData>
    <row r="1" spans="1:17" x14ac:dyDescent="0.35">
      <c r="A1" s="9" t="s">
        <v>0</v>
      </c>
      <c r="B1" s="9" t="s">
        <v>27</v>
      </c>
      <c r="C1" s="9" t="s">
        <v>2</v>
      </c>
      <c r="D1" s="9" t="s">
        <v>147</v>
      </c>
      <c r="E1" s="9" t="s">
        <v>148</v>
      </c>
      <c r="F1" s="9" t="s">
        <v>24</v>
      </c>
      <c r="G1" s="9" t="s">
        <v>149</v>
      </c>
      <c r="H1" s="9" t="s">
        <v>150</v>
      </c>
      <c r="I1" s="9" t="s">
        <v>151</v>
      </c>
      <c r="J1" s="9" t="s">
        <v>134</v>
      </c>
      <c r="K1" s="9" t="s">
        <v>152</v>
      </c>
      <c r="L1" s="9" t="s">
        <v>177</v>
      </c>
      <c r="M1" s="9" t="s">
        <v>178</v>
      </c>
      <c r="N1" s="9" t="s">
        <v>173</v>
      </c>
      <c r="O1" s="9" t="s">
        <v>153</v>
      </c>
      <c r="P1" s="9" t="s">
        <v>154</v>
      </c>
      <c r="Q1" s="9" t="s">
        <v>95</v>
      </c>
    </row>
    <row r="3" spans="1:17" x14ac:dyDescent="0.35">
      <c r="A3" s="5" t="s">
        <v>179</v>
      </c>
      <c r="B3" s="5" t="s">
        <v>180</v>
      </c>
      <c r="C3" s="5">
        <v>2002</v>
      </c>
      <c r="D3" s="8">
        <v>2002</v>
      </c>
      <c r="E3" s="8">
        <v>1992</v>
      </c>
      <c r="F3" s="8" t="s">
        <v>181</v>
      </c>
      <c r="G3" s="8" t="s">
        <v>254</v>
      </c>
      <c r="H3" s="8" t="s">
        <v>255</v>
      </c>
      <c r="I3" s="8" t="s">
        <v>256</v>
      </c>
      <c r="J3" s="8">
        <v>0.625</v>
      </c>
      <c r="K3" s="8" t="s">
        <v>257</v>
      </c>
      <c r="L3" s="8">
        <v>5000</v>
      </c>
      <c r="M3" s="8" t="s">
        <v>258</v>
      </c>
      <c r="N3" s="8" t="s">
        <v>182</v>
      </c>
      <c r="O3" s="8">
        <v>18</v>
      </c>
      <c r="P3" s="8" t="s">
        <v>259</v>
      </c>
    </row>
    <row r="4" spans="1:17" x14ac:dyDescent="0.35">
      <c r="A4" s="5" t="s">
        <v>179</v>
      </c>
      <c r="B4" s="5" t="s">
        <v>180</v>
      </c>
      <c r="C4" s="5">
        <v>2002</v>
      </c>
      <c r="D4" s="8">
        <v>2002</v>
      </c>
      <c r="E4" s="8">
        <v>1992</v>
      </c>
      <c r="F4" s="8" t="s">
        <v>181</v>
      </c>
      <c r="G4" s="8" t="s">
        <v>254</v>
      </c>
      <c r="H4" s="8" t="s">
        <v>255</v>
      </c>
      <c r="I4" s="8" t="s">
        <v>256</v>
      </c>
      <c r="J4" s="8">
        <v>0.75</v>
      </c>
      <c r="K4" s="8" t="s">
        <v>257</v>
      </c>
      <c r="L4" s="8">
        <v>6000</v>
      </c>
      <c r="M4" s="8" t="s">
        <v>258</v>
      </c>
      <c r="N4" s="8" t="s">
        <v>182</v>
      </c>
      <c r="O4" s="8">
        <v>20.7</v>
      </c>
      <c r="P4" s="8" t="s">
        <v>259</v>
      </c>
    </row>
    <row r="5" spans="1:17" x14ac:dyDescent="0.35">
      <c r="A5" s="5" t="s">
        <v>179</v>
      </c>
      <c r="B5" s="5" t="s">
        <v>180</v>
      </c>
      <c r="C5" s="5">
        <v>2002</v>
      </c>
      <c r="D5" s="8">
        <v>2002</v>
      </c>
      <c r="E5" s="8">
        <v>1992</v>
      </c>
      <c r="F5" s="8" t="s">
        <v>181</v>
      </c>
      <c r="G5" s="8" t="s">
        <v>254</v>
      </c>
      <c r="H5" s="8" t="s">
        <v>255</v>
      </c>
      <c r="I5" s="8" t="s">
        <v>256</v>
      </c>
      <c r="J5" s="8">
        <v>1</v>
      </c>
      <c r="K5" s="8" t="s">
        <v>257</v>
      </c>
      <c r="L5" s="8">
        <v>7000</v>
      </c>
      <c r="M5" s="8" t="s">
        <v>258</v>
      </c>
      <c r="N5" s="8" t="s">
        <v>182</v>
      </c>
      <c r="O5" s="8">
        <v>23.4</v>
      </c>
      <c r="P5" s="8" t="s">
        <v>259</v>
      </c>
    </row>
    <row r="6" spans="1:17" x14ac:dyDescent="0.35">
      <c r="A6" s="5" t="s">
        <v>179</v>
      </c>
      <c r="B6" s="5" t="s">
        <v>180</v>
      </c>
      <c r="C6" s="5">
        <v>2002</v>
      </c>
      <c r="D6" s="8">
        <v>2002</v>
      </c>
      <c r="E6" s="8">
        <v>1992</v>
      </c>
      <c r="F6" s="8" t="s">
        <v>181</v>
      </c>
      <c r="G6" s="8" t="s">
        <v>254</v>
      </c>
      <c r="H6" s="8" t="s">
        <v>255</v>
      </c>
      <c r="I6" s="8" t="s">
        <v>256</v>
      </c>
      <c r="J6" s="8">
        <v>1.5</v>
      </c>
      <c r="K6" s="8" t="s">
        <v>257</v>
      </c>
      <c r="L6" s="8">
        <v>14000</v>
      </c>
      <c r="M6" s="8" t="s">
        <v>258</v>
      </c>
      <c r="N6" s="8" t="s">
        <v>182</v>
      </c>
      <c r="O6" s="8">
        <v>42.3</v>
      </c>
      <c r="P6" s="8" t="s">
        <v>259</v>
      </c>
    </row>
    <row r="7" spans="1:17" x14ac:dyDescent="0.35">
      <c r="A7" s="5" t="s">
        <v>179</v>
      </c>
      <c r="B7" s="5" t="s">
        <v>180</v>
      </c>
      <c r="C7" s="5">
        <v>2002</v>
      </c>
      <c r="D7" s="8">
        <v>2002</v>
      </c>
      <c r="E7" s="8">
        <v>1992</v>
      </c>
      <c r="F7" s="8" t="s">
        <v>181</v>
      </c>
      <c r="G7" s="8" t="s">
        <v>254</v>
      </c>
      <c r="H7" s="8" t="s">
        <v>255</v>
      </c>
      <c r="I7" s="8" t="s">
        <v>256</v>
      </c>
      <c r="J7" s="8">
        <v>2</v>
      </c>
      <c r="K7" s="8" t="s">
        <v>257</v>
      </c>
      <c r="L7" s="8">
        <v>33000</v>
      </c>
      <c r="M7" s="8" t="s">
        <v>258</v>
      </c>
      <c r="N7" s="8" t="s">
        <v>182</v>
      </c>
      <c r="O7" s="8">
        <v>91.2</v>
      </c>
      <c r="P7" s="8" t="s">
        <v>259</v>
      </c>
    </row>
    <row r="8" spans="1:17" x14ac:dyDescent="0.35">
      <c r="A8" s="5" t="s">
        <v>179</v>
      </c>
      <c r="B8" s="5" t="s">
        <v>180</v>
      </c>
      <c r="C8" s="5">
        <v>2002</v>
      </c>
      <c r="D8" s="8">
        <v>2002</v>
      </c>
      <c r="E8" s="8">
        <v>1992</v>
      </c>
      <c r="F8" s="8" t="s">
        <v>181</v>
      </c>
      <c r="G8" s="8" t="s">
        <v>254</v>
      </c>
      <c r="H8" s="8" t="s">
        <v>255</v>
      </c>
      <c r="I8" s="8" t="s">
        <v>256</v>
      </c>
      <c r="J8" s="8">
        <v>3</v>
      </c>
      <c r="K8" s="8" t="s">
        <v>257</v>
      </c>
      <c r="L8" s="8">
        <v>92000</v>
      </c>
      <c r="M8" s="8" t="s">
        <v>258</v>
      </c>
      <c r="N8" s="8" t="s">
        <v>182</v>
      </c>
      <c r="O8" s="8">
        <v>216.84</v>
      </c>
      <c r="P8" s="8" t="s">
        <v>259</v>
      </c>
    </row>
    <row r="9" spans="1:17" x14ac:dyDescent="0.35">
      <c r="A9" s="5" t="s">
        <v>179</v>
      </c>
      <c r="B9" s="5" t="s">
        <v>180</v>
      </c>
      <c r="C9" s="5">
        <v>2002</v>
      </c>
      <c r="D9" s="8">
        <v>2002</v>
      </c>
      <c r="E9" s="8">
        <v>1992</v>
      </c>
      <c r="F9" s="8" t="s">
        <v>181</v>
      </c>
      <c r="G9" s="8" t="s">
        <v>254</v>
      </c>
      <c r="H9" s="8" t="s">
        <v>255</v>
      </c>
      <c r="I9" s="8" t="s">
        <v>256</v>
      </c>
      <c r="J9" s="8">
        <v>4</v>
      </c>
      <c r="K9" s="8" t="s">
        <v>257</v>
      </c>
      <c r="L9" s="8">
        <v>287000</v>
      </c>
      <c r="M9" s="8" t="s">
        <v>258</v>
      </c>
      <c r="N9" s="8" t="s">
        <v>182</v>
      </c>
      <c r="O9" s="8">
        <v>610.74</v>
      </c>
      <c r="P9" s="8" t="s">
        <v>259</v>
      </c>
    </row>
    <row r="10" spans="1:17" x14ac:dyDescent="0.35">
      <c r="A10" s="5" t="s">
        <v>179</v>
      </c>
      <c r="B10" s="5" t="s">
        <v>180</v>
      </c>
      <c r="C10" s="5">
        <v>2002</v>
      </c>
      <c r="D10" s="8">
        <v>2002</v>
      </c>
      <c r="E10" s="8">
        <v>1992</v>
      </c>
      <c r="F10" s="8" t="s">
        <v>181</v>
      </c>
      <c r="G10" s="8" t="s">
        <v>254</v>
      </c>
      <c r="H10" s="8" t="s">
        <v>255</v>
      </c>
      <c r="I10" s="8" t="s">
        <v>256</v>
      </c>
      <c r="J10" s="8">
        <v>6</v>
      </c>
      <c r="K10" s="8" t="s">
        <v>257</v>
      </c>
      <c r="L10" s="8">
        <v>986000</v>
      </c>
      <c r="M10" s="8" t="s">
        <v>258</v>
      </c>
      <c r="N10" s="8" t="s">
        <v>182</v>
      </c>
      <c r="O10" s="8">
        <v>2022.72</v>
      </c>
      <c r="P10" s="8" t="s">
        <v>259</v>
      </c>
    </row>
    <row r="11" spans="1:17" x14ac:dyDescent="0.35">
      <c r="A11" s="5" t="s">
        <v>179</v>
      </c>
      <c r="B11" s="5" t="s">
        <v>180</v>
      </c>
      <c r="C11" s="5">
        <v>2002</v>
      </c>
      <c r="D11" s="8">
        <v>2002</v>
      </c>
      <c r="E11" s="8">
        <v>1992</v>
      </c>
      <c r="F11" s="8" t="s">
        <v>181</v>
      </c>
      <c r="G11" s="8" t="s">
        <v>254</v>
      </c>
      <c r="H11" s="8" t="s">
        <v>260</v>
      </c>
      <c r="I11" s="8" t="s">
        <v>261</v>
      </c>
      <c r="J11" s="8">
        <v>5000</v>
      </c>
      <c r="K11" s="8" t="s">
        <v>143</v>
      </c>
      <c r="L11" s="8" t="s">
        <v>182</v>
      </c>
      <c r="M11" s="8" t="s">
        <v>182</v>
      </c>
      <c r="N11" s="8" t="s">
        <v>182</v>
      </c>
      <c r="O11" s="8">
        <v>3.6</v>
      </c>
      <c r="P11" s="8" t="s">
        <v>262</v>
      </c>
    </row>
    <row r="12" spans="1:17" x14ac:dyDescent="0.35">
      <c r="A12" s="5" t="s">
        <v>179</v>
      </c>
      <c r="B12" s="5" t="s">
        <v>180</v>
      </c>
      <c r="C12" s="5">
        <v>2002</v>
      </c>
      <c r="D12" s="8">
        <v>2002</v>
      </c>
      <c r="E12" s="8">
        <v>1992</v>
      </c>
      <c r="F12" s="8" t="s">
        <v>181</v>
      </c>
      <c r="G12" s="8" t="s">
        <v>254</v>
      </c>
      <c r="H12" s="8" t="s">
        <v>260</v>
      </c>
      <c r="I12" s="8" t="s">
        <v>261</v>
      </c>
      <c r="J12" s="8">
        <v>20000</v>
      </c>
      <c r="K12" s="8" t="s">
        <v>143</v>
      </c>
      <c r="L12" s="8" t="s">
        <v>182</v>
      </c>
      <c r="M12" s="8" t="s">
        <v>182</v>
      </c>
      <c r="N12" s="8" t="s">
        <v>182</v>
      </c>
      <c r="O12" s="8">
        <v>2.7</v>
      </c>
      <c r="P12" s="8" t="s">
        <v>262</v>
      </c>
    </row>
    <row r="13" spans="1:17" x14ac:dyDescent="0.35">
      <c r="A13" s="5" t="s">
        <v>179</v>
      </c>
      <c r="B13" s="5" t="s">
        <v>180</v>
      </c>
      <c r="C13" s="5">
        <v>2002</v>
      </c>
      <c r="D13" s="8">
        <v>2002</v>
      </c>
      <c r="E13" s="8">
        <v>1992</v>
      </c>
      <c r="F13" s="8" t="s">
        <v>181</v>
      </c>
      <c r="G13" s="8" t="s">
        <v>254</v>
      </c>
      <c r="H13" s="8" t="s">
        <v>260</v>
      </c>
      <c r="I13" s="8" t="s">
        <v>261</v>
      </c>
      <c r="J13" s="8">
        <v>25000</v>
      </c>
      <c r="K13" s="8" t="s">
        <v>143</v>
      </c>
      <c r="L13" s="8" t="s">
        <v>182</v>
      </c>
      <c r="M13" s="8" t="s">
        <v>182</v>
      </c>
      <c r="N13" s="8" t="s">
        <v>182</v>
      </c>
      <c r="O13" s="8">
        <v>2.4</v>
      </c>
      <c r="P13" s="8" t="s">
        <v>262</v>
      </c>
    </row>
    <row r="14" spans="1:17" x14ac:dyDescent="0.35">
      <c r="A14" s="5" t="s">
        <v>179</v>
      </c>
      <c r="B14" s="5" t="s">
        <v>180</v>
      </c>
      <c r="C14" s="5">
        <v>2002</v>
      </c>
      <c r="D14" s="8">
        <v>2002</v>
      </c>
      <c r="E14" s="8">
        <v>1992</v>
      </c>
      <c r="F14" s="8" t="s">
        <v>181</v>
      </c>
      <c r="G14" s="8" t="s">
        <v>254</v>
      </c>
      <c r="H14" s="8" t="s">
        <v>260</v>
      </c>
      <c r="I14" s="8" t="s">
        <v>261</v>
      </c>
      <c r="J14" s="8">
        <v>50000</v>
      </c>
      <c r="K14" s="8" t="s">
        <v>143</v>
      </c>
      <c r="L14" s="8" t="s">
        <v>182</v>
      </c>
      <c r="M14" s="8" t="s">
        <v>182</v>
      </c>
      <c r="N14" s="8" t="s">
        <v>182</v>
      </c>
      <c r="O14" s="8">
        <v>2.02</v>
      </c>
      <c r="P14" s="8" t="s">
        <v>262</v>
      </c>
    </row>
    <row r="15" spans="1:17" x14ac:dyDescent="0.35">
      <c r="A15" s="5" t="s">
        <v>179</v>
      </c>
      <c r="B15" s="5" t="s">
        <v>180</v>
      </c>
      <c r="C15" s="5">
        <v>2002</v>
      </c>
      <c r="D15" s="8">
        <v>2002</v>
      </c>
      <c r="E15" s="8">
        <v>1995</v>
      </c>
      <c r="F15" s="8" t="s">
        <v>181</v>
      </c>
      <c r="G15" s="8" t="s">
        <v>268</v>
      </c>
      <c r="H15" s="8" t="s">
        <v>263</v>
      </c>
      <c r="I15" s="8" t="s">
        <v>264</v>
      </c>
      <c r="J15" s="8" t="s">
        <v>182</v>
      </c>
      <c r="K15" s="8" t="s">
        <v>182</v>
      </c>
      <c r="L15" s="8" t="s">
        <v>182</v>
      </c>
      <c r="M15" s="8" t="s">
        <v>182</v>
      </c>
      <c r="N15" s="8" t="s">
        <v>182</v>
      </c>
      <c r="O15" s="8">
        <v>0</v>
      </c>
      <c r="P15" s="8" t="s">
        <v>265</v>
      </c>
    </row>
    <row r="16" spans="1:17" x14ac:dyDescent="0.35">
      <c r="A16" s="5" t="s">
        <v>179</v>
      </c>
      <c r="B16" s="5" t="s">
        <v>180</v>
      </c>
      <c r="C16" s="5">
        <v>2002</v>
      </c>
      <c r="D16" s="8">
        <v>2002</v>
      </c>
      <c r="E16" s="8">
        <v>1985</v>
      </c>
      <c r="F16" s="8" t="s">
        <v>181</v>
      </c>
      <c r="G16" s="8" t="s">
        <v>268</v>
      </c>
      <c r="H16" s="8" t="s">
        <v>263</v>
      </c>
      <c r="I16" s="8" t="s">
        <v>266</v>
      </c>
      <c r="J16" s="8">
        <v>2</v>
      </c>
      <c r="K16" s="8" t="s">
        <v>257</v>
      </c>
      <c r="L16" s="8" t="s">
        <v>182</v>
      </c>
      <c r="M16" s="8" t="s">
        <v>182</v>
      </c>
      <c r="N16" s="8" t="s">
        <v>182</v>
      </c>
      <c r="O16" s="8">
        <v>55</v>
      </c>
      <c r="P16" s="8" t="s">
        <v>265</v>
      </c>
    </row>
    <row r="17" spans="1:16" x14ac:dyDescent="0.35">
      <c r="A17" s="5" t="s">
        <v>179</v>
      </c>
      <c r="B17" s="5" t="s">
        <v>180</v>
      </c>
      <c r="C17" s="5">
        <v>2002</v>
      </c>
      <c r="D17" s="8">
        <v>2002</v>
      </c>
      <c r="E17" s="8">
        <v>1985</v>
      </c>
      <c r="F17" s="8" t="s">
        <v>181</v>
      </c>
      <c r="G17" s="8" t="s">
        <v>268</v>
      </c>
      <c r="H17" s="8" t="s">
        <v>263</v>
      </c>
      <c r="I17" s="8" t="s">
        <v>266</v>
      </c>
      <c r="J17" s="8">
        <v>3</v>
      </c>
      <c r="K17" s="8" t="s">
        <v>257</v>
      </c>
      <c r="L17" s="8" t="s">
        <v>182</v>
      </c>
      <c r="M17" s="8" t="s">
        <v>182</v>
      </c>
      <c r="N17" s="8" t="s">
        <v>182</v>
      </c>
      <c r="O17" s="8">
        <v>80</v>
      </c>
      <c r="P17" s="8" t="s">
        <v>265</v>
      </c>
    </row>
    <row r="18" spans="1:16" x14ac:dyDescent="0.35">
      <c r="A18" s="5" t="s">
        <v>179</v>
      </c>
      <c r="B18" s="5" t="s">
        <v>180</v>
      </c>
      <c r="C18" s="5">
        <v>2002</v>
      </c>
      <c r="D18" s="8">
        <v>2002</v>
      </c>
      <c r="E18" s="8">
        <v>1985</v>
      </c>
      <c r="F18" s="8" t="s">
        <v>181</v>
      </c>
      <c r="G18" s="8" t="s">
        <v>268</v>
      </c>
      <c r="H18" s="8" t="s">
        <v>263</v>
      </c>
      <c r="I18" s="8" t="s">
        <v>266</v>
      </c>
      <c r="J18" s="8">
        <v>4</v>
      </c>
      <c r="K18" s="8" t="s">
        <v>257</v>
      </c>
      <c r="L18" s="8" t="s">
        <v>182</v>
      </c>
      <c r="M18" s="8" t="s">
        <v>182</v>
      </c>
      <c r="N18" s="8" t="s">
        <v>182</v>
      </c>
      <c r="O18" s="8">
        <v>110</v>
      </c>
      <c r="P18" s="8" t="s">
        <v>265</v>
      </c>
    </row>
    <row r="19" spans="1:16" x14ac:dyDescent="0.35">
      <c r="A19" s="5" t="s">
        <v>179</v>
      </c>
      <c r="B19" s="5" t="s">
        <v>180</v>
      </c>
      <c r="C19" s="5">
        <v>2002</v>
      </c>
      <c r="D19" s="8">
        <v>2002</v>
      </c>
      <c r="E19" s="8">
        <v>1985</v>
      </c>
      <c r="F19" s="8" t="s">
        <v>181</v>
      </c>
      <c r="G19" s="8" t="s">
        <v>268</v>
      </c>
      <c r="H19" s="8" t="s">
        <v>263</v>
      </c>
      <c r="I19" s="8" t="s">
        <v>266</v>
      </c>
      <c r="J19" s="8">
        <v>6</v>
      </c>
      <c r="K19" s="8" t="s">
        <v>257</v>
      </c>
      <c r="L19" s="8" t="s">
        <v>182</v>
      </c>
      <c r="M19" s="8" t="s">
        <v>182</v>
      </c>
      <c r="N19" s="8" t="s">
        <v>182</v>
      </c>
      <c r="O19" s="8">
        <v>160</v>
      </c>
      <c r="P19" s="8" t="s">
        <v>265</v>
      </c>
    </row>
    <row r="20" spans="1:16" x14ac:dyDescent="0.35">
      <c r="A20" s="5" t="s">
        <v>179</v>
      </c>
      <c r="B20" s="5" t="s">
        <v>180</v>
      </c>
      <c r="C20" s="5">
        <v>2002</v>
      </c>
      <c r="D20" s="8">
        <v>2002</v>
      </c>
      <c r="E20" s="8">
        <v>1985</v>
      </c>
      <c r="F20" s="8" t="s">
        <v>181</v>
      </c>
      <c r="G20" s="8" t="s">
        <v>268</v>
      </c>
      <c r="H20" s="8" t="s">
        <v>263</v>
      </c>
      <c r="I20" s="8" t="s">
        <v>266</v>
      </c>
      <c r="J20" s="8">
        <v>8</v>
      </c>
      <c r="K20" s="8" t="s">
        <v>257</v>
      </c>
      <c r="L20" s="8" t="s">
        <v>182</v>
      </c>
      <c r="M20" s="8" t="s">
        <v>182</v>
      </c>
      <c r="N20" s="8" t="s">
        <v>182</v>
      </c>
      <c r="O20" s="8">
        <v>320</v>
      </c>
      <c r="P20" s="8" t="s">
        <v>265</v>
      </c>
    </row>
    <row r="21" spans="1:16" x14ac:dyDescent="0.35">
      <c r="A21" s="5" t="s">
        <v>179</v>
      </c>
      <c r="B21" s="5" t="s">
        <v>180</v>
      </c>
      <c r="C21" s="5">
        <v>2002</v>
      </c>
      <c r="D21" s="8">
        <v>2002</v>
      </c>
      <c r="E21" s="8">
        <v>1985</v>
      </c>
      <c r="F21" s="8" t="s">
        <v>181</v>
      </c>
      <c r="G21" s="8" t="s">
        <v>268</v>
      </c>
      <c r="H21" s="8" t="s">
        <v>263</v>
      </c>
      <c r="I21" s="8" t="s">
        <v>266</v>
      </c>
      <c r="J21" s="8">
        <v>10</v>
      </c>
      <c r="K21" s="8" t="s">
        <v>257</v>
      </c>
      <c r="L21" s="8" t="s">
        <v>182</v>
      </c>
      <c r="M21" s="8" t="s">
        <v>182</v>
      </c>
      <c r="N21" s="8" t="s">
        <v>182</v>
      </c>
      <c r="O21" s="8">
        <v>650</v>
      </c>
      <c r="P21" s="8" t="s">
        <v>265</v>
      </c>
    </row>
    <row r="22" spans="1:16" x14ac:dyDescent="0.35">
      <c r="A22" s="5" t="s">
        <v>179</v>
      </c>
      <c r="B22" s="5" t="s">
        <v>180</v>
      </c>
      <c r="C22" s="5">
        <v>2002</v>
      </c>
      <c r="D22" s="8">
        <v>2002</v>
      </c>
      <c r="E22" s="8">
        <v>1985</v>
      </c>
      <c r="F22" s="8" t="s">
        <v>181</v>
      </c>
      <c r="G22" s="8" t="s">
        <v>268</v>
      </c>
      <c r="H22" s="8" t="s">
        <v>263</v>
      </c>
      <c r="I22" s="8" t="s">
        <v>266</v>
      </c>
      <c r="J22" s="8" t="s">
        <v>267</v>
      </c>
      <c r="K22" s="8" t="s">
        <v>182</v>
      </c>
      <c r="L22" s="8" t="s">
        <v>182</v>
      </c>
      <c r="M22" s="8" t="s">
        <v>182</v>
      </c>
      <c r="N22" s="8" t="s">
        <v>182</v>
      </c>
      <c r="O22" s="8">
        <v>80</v>
      </c>
      <c r="P22" s="8" t="s">
        <v>265</v>
      </c>
    </row>
    <row r="23" spans="1:16" x14ac:dyDescent="0.35">
      <c r="A23" s="5" t="s">
        <v>179</v>
      </c>
      <c r="B23" s="5" t="s">
        <v>180</v>
      </c>
      <c r="C23" s="5">
        <v>2002</v>
      </c>
      <c r="D23" s="8">
        <v>2002</v>
      </c>
      <c r="E23" s="8">
        <v>1998</v>
      </c>
      <c r="F23" s="8" t="s">
        <v>181</v>
      </c>
      <c r="G23" s="8" t="s">
        <v>275</v>
      </c>
      <c r="H23" s="8" t="s">
        <v>269</v>
      </c>
      <c r="I23" s="8" t="s">
        <v>270</v>
      </c>
      <c r="J23" s="8" t="s">
        <v>182</v>
      </c>
      <c r="K23" s="8" t="s">
        <v>182</v>
      </c>
      <c r="L23" s="8" t="s">
        <v>182</v>
      </c>
      <c r="M23" s="8" t="s">
        <v>182</v>
      </c>
      <c r="N23" s="8" t="s">
        <v>272</v>
      </c>
      <c r="O23" s="8">
        <v>1400</v>
      </c>
      <c r="P23" s="8" t="s">
        <v>271</v>
      </c>
    </row>
    <row r="24" spans="1:16" x14ac:dyDescent="0.35">
      <c r="A24" s="5" t="s">
        <v>179</v>
      </c>
      <c r="B24" s="5" t="s">
        <v>180</v>
      </c>
      <c r="C24" s="5">
        <v>2002</v>
      </c>
      <c r="D24" s="8">
        <v>2002</v>
      </c>
      <c r="E24" s="8">
        <v>1998</v>
      </c>
      <c r="F24" s="8" t="s">
        <v>181</v>
      </c>
      <c r="G24" s="8" t="s">
        <v>275</v>
      </c>
      <c r="H24" s="8" t="s">
        <v>269</v>
      </c>
      <c r="I24" s="8" t="s">
        <v>270</v>
      </c>
      <c r="J24" s="8">
        <v>0.75</v>
      </c>
      <c r="K24" s="8" t="s">
        <v>257</v>
      </c>
      <c r="L24" s="8" t="s">
        <v>182</v>
      </c>
      <c r="M24" s="8" t="s">
        <v>182</v>
      </c>
      <c r="N24" s="8" t="s">
        <v>273</v>
      </c>
      <c r="O24" s="8">
        <v>1400</v>
      </c>
      <c r="P24" s="8" t="s">
        <v>274</v>
      </c>
    </row>
    <row r="25" spans="1:16" x14ac:dyDescent="0.35">
      <c r="A25" s="5" t="s">
        <v>179</v>
      </c>
      <c r="B25" s="5" t="s">
        <v>180</v>
      </c>
      <c r="C25" s="5">
        <v>2002</v>
      </c>
      <c r="D25" s="8">
        <v>2002</v>
      </c>
      <c r="E25" s="8">
        <v>1998</v>
      </c>
      <c r="F25" s="8" t="s">
        <v>181</v>
      </c>
      <c r="G25" s="8" t="s">
        <v>275</v>
      </c>
      <c r="H25" s="8" t="s">
        <v>269</v>
      </c>
      <c r="I25" s="8" t="s">
        <v>270</v>
      </c>
      <c r="J25" s="8">
        <v>1</v>
      </c>
      <c r="K25" s="8" t="s">
        <v>257</v>
      </c>
      <c r="L25" s="8" t="s">
        <v>182</v>
      </c>
      <c r="M25" s="8" t="s">
        <v>182</v>
      </c>
      <c r="N25" s="8" t="s">
        <v>273</v>
      </c>
      <c r="O25" s="8">
        <v>5600</v>
      </c>
      <c r="P25" s="8" t="s">
        <v>274</v>
      </c>
    </row>
    <row r="26" spans="1:16" x14ac:dyDescent="0.35">
      <c r="A26" s="5" t="s">
        <v>179</v>
      </c>
      <c r="B26" s="5" t="s">
        <v>180</v>
      </c>
      <c r="C26" s="5">
        <v>2002</v>
      </c>
      <c r="D26" s="8">
        <v>2002</v>
      </c>
      <c r="E26" s="8">
        <v>1998</v>
      </c>
      <c r="F26" s="8" t="s">
        <v>181</v>
      </c>
      <c r="G26" s="8" t="s">
        <v>275</v>
      </c>
      <c r="H26" s="8" t="s">
        <v>269</v>
      </c>
      <c r="I26" s="8" t="s">
        <v>270</v>
      </c>
      <c r="J26" s="8">
        <v>1.5</v>
      </c>
      <c r="K26" s="8" t="s">
        <v>257</v>
      </c>
      <c r="L26" s="8" t="s">
        <v>182</v>
      </c>
      <c r="M26" s="8" t="s">
        <v>182</v>
      </c>
      <c r="N26" s="8" t="s">
        <v>273</v>
      </c>
      <c r="O26" s="8">
        <v>12600</v>
      </c>
      <c r="P26" s="8" t="s">
        <v>274</v>
      </c>
    </row>
    <row r="27" spans="1:16" x14ac:dyDescent="0.35">
      <c r="A27" s="5" t="s">
        <v>179</v>
      </c>
      <c r="B27" s="5" t="s">
        <v>180</v>
      </c>
      <c r="C27" s="5">
        <v>2002</v>
      </c>
      <c r="D27" s="8">
        <v>2002</v>
      </c>
      <c r="E27" s="8">
        <v>1998</v>
      </c>
      <c r="F27" s="8" t="s">
        <v>181</v>
      </c>
      <c r="G27" s="8" t="s">
        <v>275</v>
      </c>
      <c r="H27" s="8" t="s">
        <v>269</v>
      </c>
      <c r="I27" s="8" t="s">
        <v>270</v>
      </c>
      <c r="J27" s="8">
        <v>2</v>
      </c>
      <c r="K27" s="8" t="s">
        <v>257</v>
      </c>
      <c r="L27" s="8" t="s">
        <v>182</v>
      </c>
      <c r="M27" s="8" t="s">
        <v>182</v>
      </c>
      <c r="N27" s="8" t="s">
        <v>273</v>
      </c>
      <c r="O27" s="8">
        <v>21000</v>
      </c>
      <c r="P27" s="8" t="s">
        <v>274</v>
      </c>
    </row>
    <row r="28" spans="1:16" x14ac:dyDescent="0.35">
      <c r="A28" s="5" t="s">
        <v>179</v>
      </c>
      <c r="B28" s="5" t="s">
        <v>180</v>
      </c>
      <c r="C28" s="5">
        <v>2002</v>
      </c>
      <c r="D28" s="8">
        <v>2002</v>
      </c>
      <c r="E28" s="8">
        <v>1998</v>
      </c>
      <c r="F28" s="8" t="s">
        <v>181</v>
      </c>
      <c r="G28" s="8" t="s">
        <v>275</v>
      </c>
      <c r="H28" s="8" t="s">
        <v>269</v>
      </c>
      <c r="I28" s="8" t="s">
        <v>270</v>
      </c>
      <c r="J28" s="8">
        <v>4</v>
      </c>
      <c r="K28" s="8" t="s">
        <v>257</v>
      </c>
      <c r="L28" s="8" t="s">
        <v>182</v>
      </c>
      <c r="M28" s="8" t="s">
        <v>182</v>
      </c>
      <c r="N28" s="8" t="s">
        <v>273</v>
      </c>
      <c r="O28" s="8">
        <v>86800</v>
      </c>
      <c r="P28" s="8" t="s">
        <v>274</v>
      </c>
    </row>
    <row r="29" spans="1:16" x14ac:dyDescent="0.35">
      <c r="A29" s="5" t="s">
        <v>179</v>
      </c>
      <c r="B29" s="5" t="s">
        <v>180</v>
      </c>
      <c r="C29" s="5">
        <v>2002</v>
      </c>
      <c r="D29" s="8">
        <v>2002</v>
      </c>
      <c r="E29" s="8">
        <v>1994</v>
      </c>
      <c r="F29" s="8" t="s">
        <v>181</v>
      </c>
      <c r="G29" s="8" t="s">
        <v>275</v>
      </c>
      <c r="H29" s="8" t="s">
        <v>276</v>
      </c>
      <c r="I29" s="8" t="s">
        <v>270</v>
      </c>
      <c r="J29" s="8">
        <v>0.75</v>
      </c>
      <c r="K29" s="8" t="s">
        <v>257</v>
      </c>
      <c r="L29" s="8" t="s">
        <v>182</v>
      </c>
      <c r="M29" s="8" t="s">
        <v>182</v>
      </c>
      <c r="N29" s="8" t="s">
        <v>182</v>
      </c>
      <c r="O29" s="8">
        <v>800</v>
      </c>
      <c r="P29" s="8" t="s">
        <v>274</v>
      </c>
    </row>
    <row r="30" spans="1:16" x14ac:dyDescent="0.35">
      <c r="A30" s="5" t="s">
        <v>179</v>
      </c>
      <c r="B30" s="5" t="s">
        <v>180</v>
      </c>
      <c r="C30" s="5">
        <v>2002</v>
      </c>
      <c r="D30" s="8">
        <v>2002</v>
      </c>
      <c r="E30" s="8">
        <v>1994</v>
      </c>
      <c r="F30" s="8" t="s">
        <v>181</v>
      </c>
      <c r="G30" s="8" t="s">
        <v>275</v>
      </c>
      <c r="H30" s="8" t="s">
        <v>276</v>
      </c>
      <c r="I30" s="8" t="s">
        <v>270</v>
      </c>
      <c r="J30" s="8">
        <v>1</v>
      </c>
      <c r="K30" s="8" t="s">
        <v>257</v>
      </c>
      <c r="L30" s="8" t="s">
        <v>182</v>
      </c>
      <c r="M30" s="8" t="s">
        <v>182</v>
      </c>
      <c r="N30" s="8" t="s">
        <v>182</v>
      </c>
      <c r="O30" s="8">
        <v>900</v>
      </c>
      <c r="P30" s="8" t="s">
        <v>274</v>
      </c>
    </row>
    <row r="31" spans="1:16" x14ac:dyDescent="0.35">
      <c r="A31" s="5" t="s">
        <v>179</v>
      </c>
      <c r="B31" s="5" t="s">
        <v>180</v>
      </c>
      <c r="C31" s="5">
        <v>2002</v>
      </c>
      <c r="D31" s="8">
        <v>2002</v>
      </c>
      <c r="E31" s="8">
        <v>1994</v>
      </c>
      <c r="F31" s="8" t="s">
        <v>181</v>
      </c>
      <c r="G31" s="8" t="s">
        <v>275</v>
      </c>
      <c r="H31" s="8" t="s">
        <v>276</v>
      </c>
      <c r="I31" s="8" t="s">
        <v>270</v>
      </c>
      <c r="J31" s="8">
        <v>1.5</v>
      </c>
      <c r="K31" s="8" t="s">
        <v>257</v>
      </c>
      <c r="L31" s="8" t="s">
        <v>182</v>
      </c>
      <c r="M31" s="8" t="s">
        <v>182</v>
      </c>
      <c r="N31" s="8" t="s">
        <v>182</v>
      </c>
      <c r="O31" s="8">
        <v>1000</v>
      </c>
      <c r="P31" s="8" t="s">
        <v>274</v>
      </c>
    </row>
    <row r="32" spans="1:16" x14ac:dyDescent="0.35">
      <c r="A32" s="5" t="s">
        <v>179</v>
      </c>
      <c r="B32" s="5" t="s">
        <v>180</v>
      </c>
      <c r="C32" s="5">
        <v>2002</v>
      </c>
      <c r="D32" s="8">
        <v>2002</v>
      </c>
      <c r="E32" s="8">
        <v>1994</v>
      </c>
      <c r="F32" s="8" t="s">
        <v>181</v>
      </c>
      <c r="G32" s="8" t="s">
        <v>275</v>
      </c>
      <c r="H32" s="8" t="s">
        <v>276</v>
      </c>
      <c r="I32" s="8" t="s">
        <v>270</v>
      </c>
      <c r="J32" s="8">
        <v>2</v>
      </c>
      <c r="K32" s="8" t="s">
        <v>257</v>
      </c>
      <c r="L32" s="8" t="s">
        <v>182</v>
      </c>
      <c r="M32" s="8" t="s">
        <v>182</v>
      </c>
      <c r="N32" s="8" t="s">
        <v>182</v>
      </c>
      <c r="O32" s="8">
        <v>1300</v>
      </c>
      <c r="P32" s="8" t="s">
        <v>274</v>
      </c>
    </row>
    <row r="33" spans="1:16" x14ac:dyDescent="0.35">
      <c r="A33" s="5" t="s">
        <v>179</v>
      </c>
      <c r="B33" s="5" t="s">
        <v>180</v>
      </c>
      <c r="C33" s="5">
        <v>2002</v>
      </c>
      <c r="D33" s="8">
        <v>2002</v>
      </c>
      <c r="E33" s="8">
        <v>1994</v>
      </c>
      <c r="F33" s="8" t="s">
        <v>181</v>
      </c>
      <c r="G33" s="8" t="s">
        <v>275</v>
      </c>
      <c r="H33" s="8" t="s">
        <v>276</v>
      </c>
      <c r="I33" s="8" t="s">
        <v>270</v>
      </c>
      <c r="J33" s="8">
        <v>4</v>
      </c>
      <c r="K33" s="8" t="s">
        <v>257</v>
      </c>
      <c r="L33" s="8" t="s">
        <v>182</v>
      </c>
      <c r="M33" s="8" t="s">
        <v>182</v>
      </c>
      <c r="N33" s="8" t="s">
        <v>182</v>
      </c>
      <c r="O33" s="8">
        <v>1800</v>
      </c>
      <c r="P33" s="8" t="s">
        <v>274</v>
      </c>
    </row>
    <row r="34" spans="1:16" x14ac:dyDescent="0.35">
      <c r="A34" s="5" t="s">
        <v>179</v>
      </c>
      <c r="B34" s="5" t="s">
        <v>180</v>
      </c>
      <c r="C34" s="5">
        <v>2002</v>
      </c>
      <c r="D34" s="8">
        <v>2002</v>
      </c>
      <c r="E34" s="8">
        <v>1994</v>
      </c>
      <c r="F34" s="8" t="s">
        <v>181</v>
      </c>
      <c r="G34" s="8" t="s">
        <v>275</v>
      </c>
      <c r="H34" s="8" t="s">
        <v>276</v>
      </c>
      <c r="I34" s="8" t="s">
        <v>270</v>
      </c>
      <c r="J34" s="8">
        <v>6</v>
      </c>
      <c r="K34" s="8" t="s">
        <v>257</v>
      </c>
      <c r="L34" s="8" t="s">
        <v>182</v>
      </c>
      <c r="M34" s="8" t="s">
        <v>182</v>
      </c>
      <c r="N34" s="8" t="s">
        <v>182</v>
      </c>
      <c r="O34" s="8">
        <v>2300</v>
      </c>
      <c r="P34" s="8" t="s">
        <v>274</v>
      </c>
    </row>
    <row r="35" spans="1:16" x14ac:dyDescent="0.35">
      <c r="A35" s="5" t="s">
        <v>179</v>
      </c>
      <c r="B35" s="5" t="s">
        <v>180</v>
      </c>
      <c r="C35" s="5">
        <v>2002</v>
      </c>
      <c r="D35" s="8">
        <v>2002</v>
      </c>
      <c r="E35" s="8">
        <v>1994</v>
      </c>
      <c r="F35" s="8" t="s">
        <v>181</v>
      </c>
      <c r="G35" s="8" t="s">
        <v>275</v>
      </c>
      <c r="H35" s="8" t="s">
        <v>276</v>
      </c>
      <c r="I35" s="8" t="s">
        <v>270</v>
      </c>
      <c r="J35" s="8">
        <v>8</v>
      </c>
      <c r="K35" s="8" t="s">
        <v>257</v>
      </c>
      <c r="L35" s="8" t="s">
        <v>182</v>
      </c>
      <c r="M35" s="8" t="s">
        <v>182</v>
      </c>
      <c r="N35" s="8" t="s">
        <v>182</v>
      </c>
      <c r="O35" s="8">
        <v>2800</v>
      </c>
      <c r="P35" s="8" t="s">
        <v>274</v>
      </c>
    </row>
    <row r="36" spans="1:16" x14ac:dyDescent="0.35">
      <c r="A36" s="5" t="s">
        <v>179</v>
      </c>
      <c r="B36" s="5" t="s">
        <v>180</v>
      </c>
      <c r="C36" s="5">
        <v>2002</v>
      </c>
      <c r="D36" s="8">
        <v>2002</v>
      </c>
      <c r="E36" s="8">
        <v>1994</v>
      </c>
      <c r="F36" s="8" t="s">
        <v>181</v>
      </c>
      <c r="G36" s="8" t="s">
        <v>275</v>
      </c>
      <c r="H36" s="8" t="s">
        <v>276</v>
      </c>
      <c r="I36" s="8" t="s">
        <v>270</v>
      </c>
      <c r="J36" s="8">
        <v>10</v>
      </c>
      <c r="K36" s="8" t="s">
        <v>257</v>
      </c>
      <c r="L36" s="8" t="s">
        <v>182</v>
      </c>
      <c r="M36" s="8" t="s">
        <v>182</v>
      </c>
      <c r="N36" s="8" t="s">
        <v>182</v>
      </c>
      <c r="O36" s="8">
        <v>3800</v>
      </c>
      <c r="P36" s="8" t="s">
        <v>274</v>
      </c>
    </row>
    <row r="37" spans="1:16" x14ac:dyDescent="0.35">
      <c r="A37" s="5" t="s">
        <v>179</v>
      </c>
      <c r="B37" s="5" t="s">
        <v>180</v>
      </c>
      <c r="C37" s="5">
        <v>2002</v>
      </c>
      <c r="D37" s="8">
        <v>2002</v>
      </c>
      <c r="E37" s="8">
        <v>1982</v>
      </c>
      <c r="F37" s="8" t="s">
        <v>181</v>
      </c>
      <c r="G37" s="8" t="s">
        <v>275</v>
      </c>
      <c r="H37" s="8" t="s">
        <v>277</v>
      </c>
      <c r="I37" s="8" t="s">
        <v>182</v>
      </c>
      <c r="J37" s="8">
        <v>0.625</v>
      </c>
      <c r="K37" s="8" t="s">
        <v>257</v>
      </c>
      <c r="L37" s="8" t="s">
        <v>182</v>
      </c>
      <c r="M37" s="8" t="s">
        <v>182</v>
      </c>
      <c r="N37" s="8" t="s">
        <v>182</v>
      </c>
      <c r="O37" s="8">
        <v>5</v>
      </c>
      <c r="P37" s="8" t="s">
        <v>259</v>
      </c>
    </row>
    <row r="38" spans="1:16" x14ac:dyDescent="0.35">
      <c r="A38" s="5" t="s">
        <v>179</v>
      </c>
      <c r="B38" s="5" t="s">
        <v>180</v>
      </c>
      <c r="C38" s="5">
        <v>2002</v>
      </c>
      <c r="D38" s="8">
        <v>2002</v>
      </c>
      <c r="E38" s="8">
        <v>1982</v>
      </c>
      <c r="F38" s="8" t="s">
        <v>181</v>
      </c>
      <c r="G38" s="8" t="s">
        <v>275</v>
      </c>
      <c r="H38" s="8" t="s">
        <v>277</v>
      </c>
      <c r="I38" s="8" t="s">
        <v>182</v>
      </c>
      <c r="J38" s="8">
        <v>1.5</v>
      </c>
      <c r="K38" s="8" t="s">
        <v>257</v>
      </c>
      <c r="L38" s="8" t="s">
        <v>182</v>
      </c>
      <c r="M38" s="8" t="s">
        <v>182</v>
      </c>
      <c r="N38" s="8" t="s">
        <v>182</v>
      </c>
      <c r="O38" s="8">
        <v>10</v>
      </c>
      <c r="P38" s="8" t="s">
        <v>259</v>
      </c>
    </row>
    <row r="39" spans="1:16" x14ac:dyDescent="0.35">
      <c r="A39" s="5" t="s">
        <v>179</v>
      </c>
      <c r="B39" s="5" t="s">
        <v>180</v>
      </c>
      <c r="C39" s="5">
        <v>2002</v>
      </c>
      <c r="D39" s="8">
        <v>2002</v>
      </c>
      <c r="E39" s="8">
        <v>1982</v>
      </c>
      <c r="F39" s="8" t="s">
        <v>181</v>
      </c>
      <c r="G39" s="8" t="s">
        <v>275</v>
      </c>
      <c r="H39" s="8" t="s">
        <v>277</v>
      </c>
      <c r="I39" s="8" t="s">
        <v>182</v>
      </c>
      <c r="J39" s="8">
        <v>3</v>
      </c>
      <c r="K39" s="8" t="s">
        <v>257</v>
      </c>
      <c r="L39" s="8" t="s">
        <v>182</v>
      </c>
      <c r="M39" s="8" t="s">
        <v>182</v>
      </c>
      <c r="N39" s="8" t="s">
        <v>182</v>
      </c>
      <c r="O39" s="8">
        <v>15</v>
      </c>
      <c r="P39" s="8" t="s">
        <v>259</v>
      </c>
    </row>
    <row r="40" spans="1:16" x14ac:dyDescent="0.35">
      <c r="A40" s="5" t="s">
        <v>179</v>
      </c>
      <c r="B40" s="5" t="s">
        <v>180</v>
      </c>
      <c r="C40" s="5">
        <v>2002</v>
      </c>
      <c r="D40" s="8">
        <v>2002</v>
      </c>
      <c r="E40" s="8">
        <v>1982</v>
      </c>
      <c r="F40" s="8" t="s">
        <v>181</v>
      </c>
      <c r="G40" s="8" t="s">
        <v>275</v>
      </c>
      <c r="H40" s="8" t="s">
        <v>277</v>
      </c>
      <c r="I40" s="8" t="s">
        <v>182</v>
      </c>
      <c r="J40" s="8">
        <v>4</v>
      </c>
      <c r="K40" s="8" t="s">
        <v>257</v>
      </c>
      <c r="L40" s="8" t="s">
        <v>182</v>
      </c>
      <c r="M40" s="8" t="s">
        <v>182</v>
      </c>
      <c r="N40" s="8" t="s">
        <v>182</v>
      </c>
      <c r="O40" s="8">
        <v>20</v>
      </c>
      <c r="P40" s="8" t="s">
        <v>259</v>
      </c>
    </row>
    <row r="41" spans="1:16" x14ac:dyDescent="0.35">
      <c r="A41" s="5" t="s">
        <v>179</v>
      </c>
      <c r="B41" s="5" t="s">
        <v>180</v>
      </c>
      <c r="C41" s="5">
        <v>2006</v>
      </c>
      <c r="D41" s="8">
        <v>2006</v>
      </c>
      <c r="E41" s="8">
        <v>2006</v>
      </c>
      <c r="F41" s="8" t="s">
        <v>181</v>
      </c>
      <c r="G41" s="8" t="s">
        <v>254</v>
      </c>
      <c r="H41" s="8" t="s">
        <v>255</v>
      </c>
      <c r="I41" s="8" t="s">
        <v>256</v>
      </c>
      <c r="J41" s="8">
        <v>0.625</v>
      </c>
      <c r="K41" s="8" t="s">
        <v>257</v>
      </c>
      <c r="L41" s="8">
        <v>5000</v>
      </c>
      <c r="M41" s="8" t="s">
        <v>258</v>
      </c>
      <c r="N41" s="8" t="s">
        <v>182</v>
      </c>
      <c r="O41" s="8">
        <v>19.5</v>
      </c>
      <c r="P41" s="8" t="s">
        <v>259</v>
      </c>
    </row>
    <row r="42" spans="1:16" x14ac:dyDescent="0.35">
      <c r="A42" s="5" t="s">
        <v>179</v>
      </c>
      <c r="B42" s="5" t="s">
        <v>180</v>
      </c>
      <c r="C42" s="5">
        <v>2006</v>
      </c>
      <c r="D42" s="8">
        <v>2006</v>
      </c>
      <c r="E42" s="8">
        <v>2006</v>
      </c>
      <c r="F42" s="8" t="s">
        <v>181</v>
      </c>
      <c r="G42" s="8" t="s">
        <v>254</v>
      </c>
      <c r="H42" s="8" t="s">
        <v>255</v>
      </c>
      <c r="I42" s="8" t="s">
        <v>256</v>
      </c>
      <c r="J42" s="8">
        <v>0.75</v>
      </c>
      <c r="K42" s="8" t="s">
        <v>257</v>
      </c>
      <c r="L42" s="8">
        <v>6000</v>
      </c>
      <c r="M42" s="8" t="s">
        <v>258</v>
      </c>
      <c r="N42" s="8" t="s">
        <v>182</v>
      </c>
      <c r="O42" s="8">
        <v>22.75</v>
      </c>
      <c r="P42" s="8" t="s">
        <v>259</v>
      </c>
    </row>
    <row r="43" spans="1:16" x14ac:dyDescent="0.35">
      <c r="A43" s="5" t="s">
        <v>179</v>
      </c>
      <c r="B43" s="5" t="s">
        <v>180</v>
      </c>
      <c r="C43" s="5">
        <v>2006</v>
      </c>
      <c r="D43" s="8">
        <v>2006</v>
      </c>
      <c r="E43" s="8">
        <v>2006</v>
      </c>
      <c r="F43" s="8" t="s">
        <v>181</v>
      </c>
      <c r="G43" s="8" t="s">
        <v>254</v>
      </c>
      <c r="H43" s="8" t="s">
        <v>255</v>
      </c>
      <c r="I43" s="8" t="s">
        <v>256</v>
      </c>
      <c r="J43" s="8">
        <v>1</v>
      </c>
      <c r="K43" s="8" t="s">
        <v>257</v>
      </c>
      <c r="L43" s="8">
        <v>7000</v>
      </c>
      <c r="M43" s="8" t="s">
        <v>258</v>
      </c>
      <c r="N43" s="8" t="s">
        <v>182</v>
      </c>
      <c r="O43" s="8">
        <v>26</v>
      </c>
      <c r="P43" s="8" t="s">
        <v>259</v>
      </c>
    </row>
    <row r="44" spans="1:16" x14ac:dyDescent="0.35">
      <c r="A44" s="5" t="s">
        <v>179</v>
      </c>
      <c r="B44" s="5" t="s">
        <v>180</v>
      </c>
      <c r="C44" s="5">
        <v>2006</v>
      </c>
      <c r="D44" s="8">
        <v>2006</v>
      </c>
      <c r="E44" s="8">
        <v>2006</v>
      </c>
      <c r="F44" s="8" t="s">
        <v>181</v>
      </c>
      <c r="G44" s="8" t="s">
        <v>254</v>
      </c>
      <c r="H44" s="8" t="s">
        <v>255</v>
      </c>
      <c r="I44" s="8" t="s">
        <v>256</v>
      </c>
      <c r="J44" s="8">
        <v>1.5</v>
      </c>
      <c r="K44" s="8" t="s">
        <v>257</v>
      </c>
      <c r="L44" s="8">
        <v>14000</v>
      </c>
      <c r="M44" s="8" t="s">
        <v>258</v>
      </c>
      <c r="N44" s="8" t="s">
        <v>182</v>
      </c>
      <c r="O44" s="8">
        <v>48.75</v>
      </c>
      <c r="P44" s="8" t="s">
        <v>259</v>
      </c>
    </row>
    <row r="45" spans="1:16" x14ac:dyDescent="0.35">
      <c r="A45" s="5" t="s">
        <v>179</v>
      </c>
      <c r="B45" s="5" t="s">
        <v>180</v>
      </c>
      <c r="C45" s="5">
        <v>2006</v>
      </c>
      <c r="D45" s="8">
        <v>2006</v>
      </c>
      <c r="E45" s="8">
        <v>2006</v>
      </c>
      <c r="F45" s="8" t="s">
        <v>181</v>
      </c>
      <c r="G45" s="8" t="s">
        <v>254</v>
      </c>
      <c r="H45" s="8" t="s">
        <v>255</v>
      </c>
      <c r="I45" s="8" t="s">
        <v>256</v>
      </c>
      <c r="J45" s="8">
        <v>2</v>
      </c>
      <c r="K45" s="8" t="s">
        <v>257</v>
      </c>
      <c r="L45" s="8">
        <v>33000</v>
      </c>
      <c r="M45" s="8" t="s">
        <v>258</v>
      </c>
      <c r="N45" s="8" t="s">
        <v>182</v>
      </c>
      <c r="O45" s="8">
        <v>106.5</v>
      </c>
      <c r="P45" s="8" t="s">
        <v>259</v>
      </c>
    </row>
    <row r="46" spans="1:16" x14ac:dyDescent="0.35">
      <c r="A46" s="5" t="s">
        <v>179</v>
      </c>
      <c r="B46" s="5" t="s">
        <v>180</v>
      </c>
      <c r="C46" s="5">
        <v>2006</v>
      </c>
      <c r="D46" s="8">
        <v>2006</v>
      </c>
      <c r="E46" s="8">
        <v>2006</v>
      </c>
      <c r="F46" s="8" t="s">
        <v>181</v>
      </c>
      <c r="G46" s="8" t="s">
        <v>254</v>
      </c>
      <c r="H46" s="8" t="s">
        <v>255</v>
      </c>
      <c r="I46" s="8" t="s">
        <v>256</v>
      </c>
      <c r="J46" s="8">
        <v>3</v>
      </c>
      <c r="K46" s="8" t="s">
        <v>257</v>
      </c>
      <c r="L46" s="8">
        <v>92000</v>
      </c>
      <c r="M46" s="8" t="s">
        <v>258</v>
      </c>
      <c r="N46" s="8" t="s">
        <v>182</v>
      </c>
      <c r="O46" s="8">
        <v>256.14999999999998</v>
      </c>
      <c r="P46" s="8" t="s">
        <v>259</v>
      </c>
    </row>
    <row r="47" spans="1:16" x14ac:dyDescent="0.35">
      <c r="A47" s="5" t="s">
        <v>179</v>
      </c>
      <c r="B47" s="5" t="s">
        <v>180</v>
      </c>
      <c r="C47" s="5">
        <v>2006</v>
      </c>
      <c r="D47" s="8">
        <v>2006</v>
      </c>
      <c r="E47" s="8">
        <v>2006</v>
      </c>
      <c r="F47" s="8" t="s">
        <v>181</v>
      </c>
      <c r="G47" s="8" t="s">
        <v>254</v>
      </c>
      <c r="H47" s="8" t="s">
        <v>255</v>
      </c>
      <c r="I47" s="8" t="s">
        <v>256</v>
      </c>
      <c r="J47" s="8">
        <v>4</v>
      </c>
      <c r="K47" s="8" t="s">
        <v>257</v>
      </c>
      <c r="L47" s="8">
        <v>287000</v>
      </c>
      <c r="M47" s="8" t="s">
        <v>258</v>
      </c>
      <c r="N47" s="8" t="s">
        <v>182</v>
      </c>
      <c r="O47" s="8">
        <v>733.9</v>
      </c>
      <c r="P47" s="8" t="s">
        <v>259</v>
      </c>
    </row>
    <row r="48" spans="1:16" x14ac:dyDescent="0.35">
      <c r="A48" s="5" t="s">
        <v>179</v>
      </c>
      <c r="B48" s="5" t="s">
        <v>180</v>
      </c>
      <c r="C48" s="5">
        <v>2006</v>
      </c>
      <c r="D48" s="8">
        <v>2006</v>
      </c>
      <c r="E48" s="8">
        <v>2006</v>
      </c>
      <c r="F48" s="8" t="s">
        <v>181</v>
      </c>
      <c r="G48" s="8" t="s">
        <v>254</v>
      </c>
      <c r="H48" s="8" t="s">
        <v>255</v>
      </c>
      <c r="I48" s="8" t="s">
        <v>256</v>
      </c>
      <c r="J48" s="8">
        <v>6</v>
      </c>
      <c r="K48" s="8" t="s">
        <v>257</v>
      </c>
      <c r="L48" s="8">
        <v>986000</v>
      </c>
      <c r="M48" s="8" t="s">
        <v>258</v>
      </c>
      <c r="N48" s="8" t="s">
        <v>182</v>
      </c>
      <c r="O48" s="8">
        <v>2446.4499999999998</v>
      </c>
      <c r="P48" s="8" t="s">
        <v>259</v>
      </c>
    </row>
    <row r="49" spans="1:17" x14ac:dyDescent="0.35">
      <c r="A49" s="5" t="s">
        <v>179</v>
      </c>
      <c r="B49" s="5" t="s">
        <v>180</v>
      </c>
      <c r="C49" s="5">
        <v>2006</v>
      </c>
      <c r="D49" s="8">
        <v>2006</v>
      </c>
      <c r="E49" s="8">
        <v>2006</v>
      </c>
      <c r="F49" s="8" t="s">
        <v>181</v>
      </c>
      <c r="G49" s="8" t="s">
        <v>254</v>
      </c>
      <c r="H49" s="8" t="s">
        <v>260</v>
      </c>
      <c r="I49" s="8" t="s">
        <v>261</v>
      </c>
      <c r="J49" s="8">
        <v>5000</v>
      </c>
      <c r="K49" s="8" t="s">
        <v>143</v>
      </c>
      <c r="L49" s="8" t="s">
        <v>182</v>
      </c>
      <c r="M49" s="8" t="s">
        <v>182</v>
      </c>
      <c r="N49" s="8" t="s">
        <v>182</v>
      </c>
      <c r="O49" s="8">
        <v>3.9</v>
      </c>
      <c r="P49" s="8" t="s">
        <v>262</v>
      </c>
    </row>
    <row r="50" spans="1:17" x14ac:dyDescent="0.35">
      <c r="A50" s="5" t="s">
        <v>179</v>
      </c>
      <c r="B50" s="5" t="s">
        <v>180</v>
      </c>
      <c r="C50" s="5">
        <v>2006</v>
      </c>
      <c r="D50" s="8">
        <v>2006</v>
      </c>
      <c r="E50" s="8">
        <v>2006</v>
      </c>
      <c r="F50" s="8" t="s">
        <v>181</v>
      </c>
      <c r="G50" s="8" t="s">
        <v>254</v>
      </c>
      <c r="H50" s="8" t="s">
        <v>260</v>
      </c>
      <c r="I50" s="8" t="s">
        <v>261</v>
      </c>
      <c r="J50" s="8">
        <v>20000</v>
      </c>
      <c r="K50" s="8" t="s">
        <v>143</v>
      </c>
      <c r="L50" s="8" t="s">
        <v>182</v>
      </c>
      <c r="M50" s="8" t="s">
        <v>182</v>
      </c>
      <c r="N50" s="8" t="s">
        <v>182</v>
      </c>
      <c r="O50" s="8">
        <v>3.25</v>
      </c>
      <c r="P50" s="8" t="s">
        <v>262</v>
      </c>
    </row>
    <row r="51" spans="1:17" x14ac:dyDescent="0.35">
      <c r="A51" s="5" t="s">
        <v>179</v>
      </c>
      <c r="B51" s="5" t="s">
        <v>180</v>
      </c>
      <c r="C51" s="5">
        <v>2006</v>
      </c>
      <c r="D51" s="8">
        <v>2006</v>
      </c>
      <c r="E51" s="8">
        <v>2006</v>
      </c>
      <c r="F51" s="8" t="s">
        <v>181</v>
      </c>
      <c r="G51" s="8" t="s">
        <v>254</v>
      </c>
      <c r="H51" s="8" t="s">
        <v>260</v>
      </c>
      <c r="I51" s="8" t="s">
        <v>261</v>
      </c>
      <c r="J51" s="8">
        <v>25000</v>
      </c>
      <c r="K51" s="8" t="s">
        <v>143</v>
      </c>
      <c r="L51" s="8" t="s">
        <v>182</v>
      </c>
      <c r="M51" s="8" t="s">
        <v>182</v>
      </c>
      <c r="N51" s="8" t="s">
        <v>182</v>
      </c>
      <c r="O51" s="8">
        <v>2.75</v>
      </c>
      <c r="P51" s="8" t="s">
        <v>262</v>
      </c>
    </row>
    <row r="52" spans="1:17" x14ac:dyDescent="0.35">
      <c r="A52" s="5" t="s">
        <v>179</v>
      </c>
      <c r="B52" s="5" t="s">
        <v>180</v>
      </c>
      <c r="C52" s="5">
        <v>2006</v>
      </c>
      <c r="D52" s="8">
        <v>2006</v>
      </c>
      <c r="E52" s="8">
        <v>2006</v>
      </c>
      <c r="F52" s="8" t="s">
        <v>181</v>
      </c>
      <c r="G52" s="8" t="s">
        <v>254</v>
      </c>
      <c r="H52" s="8" t="s">
        <v>260</v>
      </c>
      <c r="I52" s="8" t="s">
        <v>261</v>
      </c>
      <c r="J52" s="8">
        <v>50000</v>
      </c>
      <c r="K52" s="8" t="s">
        <v>143</v>
      </c>
      <c r="L52" s="8" t="s">
        <v>182</v>
      </c>
      <c r="M52" s="8" t="s">
        <v>182</v>
      </c>
      <c r="N52" s="8" t="s">
        <v>182</v>
      </c>
      <c r="O52" s="8">
        <v>2.4500000000000002</v>
      </c>
      <c r="P52" s="8" t="s">
        <v>262</v>
      </c>
    </row>
    <row r="53" spans="1:17" x14ac:dyDescent="0.35">
      <c r="A53" s="5" t="s">
        <v>179</v>
      </c>
      <c r="B53" s="5" t="s">
        <v>180</v>
      </c>
      <c r="C53" s="5">
        <v>2006</v>
      </c>
      <c r="D53" s="8">
        <v>2006</v>
      </c>
      <c r="E53" s="8">
        <v>2006</v>
      </c>
      <c r="F53" s="8" t="s">
        <v>181</v>
      </c>
      <c r="G53" s="8" t="s">
        <v>268</v>
      </c>
      <c r="H53" s="8" t="s">
        <v>263</v>
      </c>
      <c r="I53" s="8" t="s">
        <v>264</v>
      </c>
      <c r="J53" s="8" t="s">
        <v>182</v>
      </c>
      <c r="K53" s="8" t="s">
        <v>182</v>
      </c>
      <c r="L53" s="8" t="s">
        <v>182</v>
      </c>
      <c r="M53" s="8" t="s">
        <v>182</v>
      </c>
      <c r="N53" s="8" t="s">
        <v>182</v>
      </c>
      <c r="O53" s="8">
        <v>0</v>
      </c>
      <c r="P53" s="8" t="s">
        <v>265</v>
      </c>
    </row>
    <row r="54" spans="1:17" x14ac:dyDescent="0.35">
      <c r="A54" s="5" t="s">
        <v>179</v>
      </c>
      <c r="B54" s="5" t="s">
        <v>180</v>
      </c>
      <c r="C54" s="5">
        <v>2006</v>
      </c>
      <c r="D54" s="8">
        <v>2006</v>
      </c>
      <c r="E54" s="8">
        <v>2006</v>
      </c>
      <c r="F54" s="8" t="s">
        <v>181</v>
      </c>
      <c r="G54" s="8" t="s">
        <v>268</v>
      </c>
      <c r="H54" s="8" t="s">
        <v>263</v>
      </c>
      <c r="I54" s="8" t="s">
        <v>266</v>
      </c>
      <c r="J54" s="8">
        <v>2</v>
      </c>
      <c r="K54" s="8" t="s">
        <v>257</v>
      </c>
      <c r="L54" s="8" t="s">
        <v>182</v>
      </c>
      <c r="M54" s="8" t="s">
        <v>182</v>
      </c>
      <c r="N54" s="8" t="s">
        <v>182</v>
      </c>
      <c r="O54" s="8">
        <v>60</v>
      </c>
      <c r="P54" s="8" t="s">
        <v>265</v>
      </c>
    </row>
    <row r="55" spans="1:17" x14ac:dyDescent="0.35">
      <c r="A55" s="5" t="s">
        <v>179</v>
      </c>
      <c r="B55" s="5" t="s">
        <v>180</v>
      </c>
      <c r="C55" s="5">
        <v>2006</v>
      </c>
      <c r="D55" s="8">
        <v>2006</v>
      </c>
      <c r="E55" s="8">
        <v>2006</v>
      </c>
      <c r="F55" s="8" t="s">
        <v>181</v>
      </c>
      <c r="G55" s="8" t="s">
        <v>268</v>
      </c>
      <c r="H55" s="8" t="s">
        <v>263</v>
      </c>
      <c r="I55" s="8" t="s">
        <v>266</v>
      </c>
      <c r="J55" s="8">
        <v>3</v>
      </c>
      <c r="K55" s="8" t="s">
        <v>257</v>
      </c>
      <c r="L55" s="8" t="s">
        <v>182</v>
      </c>
      <c r="M55" s="8" t="s">
        <v>182</v>
      </c>
      <c r="N55" s="8" t="s">
        <v>182</v>
      </c>
      <c r="O55" s="8">
        <v>88</v>
      </c>
      <c r="P55" s="8" t="s">
        <v>265</v>
      </c>
    </row>
    <row r="56" spans="1:17" x14ac:dyDescent="0.35">
      <c r="A56" s="5" t="s">
        <v>179</v>
      </c>
      <c r="B56" s="5" t="s">
        <v>180</v>
      </c>
      <c r="C56" s="5">
        <v>2006</v>
      </c>
      <c r="D56" s="8">
        <v>2006</v>
      </c>
      <c r="E56" s="8">
        <v>2006</v>
      </c>
      <c r="F56" s="8" t="s">
        <v>181</v>
      </c>
      <c r="G56" s="8" t="s">
        <v>268</v>
      </c>
      <c r="H56" s="8" t="s">
        <v>263</v>
      </c>
      <c r="I56" s="8" t="s">
        <v>266</v>
      </c>
      <c r="J56" s="8">
        <v>4</v>
      </c>
      <c r="K56" s="8" t="s">
        <v>257</v>
      </c>
      <c r="L56" s="8" t="s">
        <v>182</v>
      </c>
      <c r="M56" s="8" t="s">
        <v>182</v>
      </c>
      <c r="N56" s="8" t="s">
        <v>182</v>
      </c>
      <c r="O56" s="8">
        <v>121</v>
      </c>
      <c r="P56" s="8" t="s">
        <v>265</v>
      </c>
    </row>
    <row r="57" spans="1:17" x14ac:dyDescent="0.35">
      <c r="A57" s="5" t="s">
        <v>179</v>
      </c>
      <c r="B57" s="5" t="s">
        <v>180</v>
      </c>
      <c r="C57" s="5">
        <v>2006</v>
      </c>
      <c r="D57" s="8">
        <v>2006</v>
      </c>
      <c r="E57" s="8">
        <v>2006</v>
      </c>
      <c r="F57" s="8" t="s">
        <v>181</v>
      </c>
      <c r="G57" s="8" t="s">
        <v>268</v>
      </c>
      <c r="H57" s="8" t="s">
        <v>263</v>
      </c>
      <c r="I57" s="8" t="s">
        <v>266</v>
      </c>
      <c r="J57" s="8">
        <v>6</v>
      </c>
      <c r="K57" s="8" t="s">
        <v>257</v>
      </c>
      <c r="L57" s="8" t="s">
        <v>182</v>
      </c>
      <c r="M57" s="8" t="s">
        <v>182</v>
      </c>
      <c r="N57" s="8" t="s">
        <v>182</v>
      </c>
      <c r="O57" s="8">
        <v>176</v>
      </c>
      <c r="P57" s="8" t="s">
        <v>265</v>
      </c>
    </row>
    <row r="58" spans="1:17" x14ac:dyDescent="0.35">
      <c r="A58" s="5" t="s">
        <v>179</v>
      </c>
      <c r="B58" s="5" t="s">
        <v>180</v>
      </c>
      <c r="C58" s="5">
        <v>2006</v>
      </c>
      <c r="D58" s="8">
        <v>2006</v>
      </c>
      <c r="E58" s="8">
        <v>2006</v>
      </c>
      <c r="F58" s="8" t="s">
        <v>181</v>
      </c>
      <c r="G58" s="8" t="s">
        <v>268</v>
      </c>
      <c r="H58" s="8" t="s">
        <v>263</v>
      </c>
      <c r="I58" s="8" t="s">
        <v>266</v>
      </c>
      <c r="J58" s="8">
        <v>8</v>
      </c>
      <c r="K58" s="8" t="s">
        <v>257</v>
      </c>
      <c r="L58" s="8" t="s">
        <v>182</v>
      </c>
      <c r="M58" s="8" t="s">
        <v>182</v>
      </c>
      <c r="N58" s="8" t="s">
        <v>182</v>
      </c>
      <c r="O58" s="8">
        <v>352</v>
      </c>
      <c r="P58" s="8" t="s">
        <v>265</v>
      </c>
    </row>
    <row r="59" spans="1:17" x14ac:dyDescent="0.35">
      <c r="A59" s="5" t="s">
        <v>179</v>
      </c>
      <c r="B59" s="5" t="s">
        <v>180</v>
      </c>
      <c r="C59" s="5">
        <v>2006</v>
      </c>
      <c r="D59" s="8">
        <v>2006</v>
      </c>
      <c r="E59" s="8">
        <v>2006</v>
      </c>
      <c r="F59" s="8" t="s">
        <v>181</v>
      </c>
      <c r="G59" s="8" t="s">
        <v>268</v>
      </c>
      <c r="H59" s="8" t="s">
        <v>263</v>
      </c>
      <c r="I59" s="8" t="s">
        <v>266</v>
      </c>
      <c r="J59" s="8">
        <v>10</v>
      </c>
      <c r="K59" s="8" t="s">
        <v>257</v>
      </c>
      <c r="L59" s="8" t="s">
        <v>182</v>
      </c>
      <c r="M59" s="8" t="s">
        <v>182</v>
      </c>
      <c r="N59" s="8" t="s">
        <v>182</v>
      </c>
      <c r="O59" s="8">
        <v>715</v>
      </c>
      <c r="P59" s="8" t="s">
        <v>265</v>
      </c>
    </row>
    <row r="60" spans="1:17" x14ac:dyDescent="0.35">
      <c r="A60" s="5" t="s">
        <v>179</v>
      </c>
      <c r="B60" s="5" t="s">
        <v>180</v>
      </c>
      <c r="C60" s="5">
        <v>2006</v>
      </c>
      <c r="D60" s="8">
        <v>2006</v>
      </c>
      <c r="E60" s="8">
        <v>2006</v>
      </c>
      <c r="F60" s="8" t="s">
        <v>181</v>
      </c>
      <c r="G60" s="8" t="s">
        <v>268</v>
      </c>
      <c r="H60" s="8" t="s">
        <v>263</v>
      </c>
      <c r="I60" s="8" t="s">
        <v>266</v>
      </c>
      <c r="J60" s="8">
        <v>12</v>
      </c>
      <c r="K60" s="8" t="s">
        <v>257</v>
      </c>
      <c r="L60" s="8" t="s">
        <v>182</v>
      </c>
      <c r="M60" s="8" t="s">
        <v>182</v>
      </c>
      <c r="N60" s="8" t="s">
        <v>182</v>
      </c>
      <c r="O60" s="8">
        <v>1200</v>
      </c>
      <c r="P60" s="8" t="s">
        <v>265</v>
      </c>
    </row>
    <row r="61" spans="1:17" x14ac:dyDescent="0.35">
      <c r="A61" s="5" t="s">
        <v>179</v>
      </c>
      <c r="B61" s="5" t="s">
        <v>180</v>
      </c>
      <c r="C61" s="5">
        <v>2006</v>
      </c>
      <c r="D61" s="8">
        <v>2006</v>
      </c>
      <c r="E61" s="8">
        <v>2006</v>
      </c>
      <c r="F61" s="8" t="s">
        <v>181</v>
      </c>
      <c r="G61" s="8" t="s">
        <v>268</v>
      </c>
      <c r="H61" s="8" t="s">
        <v>263</v>
      </c>
      <c r="I61" s="8" t="s">
        <v>266</v>
      </c>
      <c r="J61" s="8" t="s">
        <v>267</v>
      </c>
      <c r="K61" s="8" t="s">
        <v>182</v>
      </c>
      <c r="L61" s="8" t="s">
        <v>182</v>
      </c>
      <c r="M61" s="8" t="s">
        <v>182</v>
      </c>
      <c r="N61" s="8" t="s">
        <v>182</v>
      </c>
      <c r="O61" s="8">
        <v>88</v>
      </c>
      <c r="P61" s="8" t="s">
        <v>265</v>
      </c>
    </row>
    <row r="62" spans="1:17" x14ac:dyDescent="0.35">
      <c r="A62" s="5" t="s">
        <v>179</v>
      </c>
      <c r="B62" s="5" t="s">
        <v>180</v>
      </c>
      <c r="C62" s="5">
        <v>2006</v>
      </c>
      <c r="D62" s="8">
        <v>2006</v>
      </c>
      <c r="E62" s="8">
        <v>2005</v>
      </c>
      <c r="F62" s="8" t="s">
        <v>181</v>
      </c>
      <c r="G62" s="8" t="s">
        <v>275</v>
      </c>
      <c r="H62" s="8" t="s">
        <v>269</v>
      </c>
      <c r="I62" s="8" t="s">
        <v>270</v>
      </c>
      <c r="J62" s="8" t="s">
        <v>182</v>
      </c>
      <c r="K62" s="8" t="s">
        <v>182</v>
      </c>
      <c r="L62" s="8" t="s">
        <v>182</v>
      </c>
      <c r="M62" s="8" t="s">
        <v>182</v>
      </c>
      <c r="N62" s="8" t="s">
        <v>272</v>
      </c>
      <c r="O62" s="8">
        <v>2300</v>
      </c>
      <c r="P62" s="8" t="s">
        <v>271</v>
      </c>
      <c r="Q62" s="8" t="s">
        <v>347</v>
      </c>
    </row>
    <row r="63" spans="1:17" x14ac:dyDescent="0.35">
      <c r="A63" s="5" t="s">
        <v>179</v>
      </c>
      <c r="B63" s="5" t="s">
        <v>180</v>
      </c>
      <c r="C63" s="5">
        <v>2006</v>
      </c>
      <c r="D63" s="8">
        <v>2006</v>
      </c>
      <c r="E63" s="8">
        <v>2006</v>
      </c>
      <c r="F63" s="8" t="s">
        <v>181</v>
      </c>
      <c r="G63" s="8" t="s">
        <v>275</v>
      </c>
      <c r="H63" s="8" t="s">
        <v>269</v>
      </c>
      <c r="I63" s="8" t="s">
        <v>270</v>
      </c>
      <c r="J63" s="8">
        <v>0.75</v>
      </c>
      <c r="K63" s="8" t="s">
        <v>257</v>
      </c>
      <c r="L63" s="8" t="s">
        <v>182</v>
      </c>
      <c r="M63" s="8" t="s">
        <v>182</v>
      </c>
      <c r="N63" s="8" t="s">
        <v>273</v>
      </c>
      <c r="O63" s="8">
        <v>2300</v>
      </c>
      <c r="P63" s="8" t="s">
        <v>274</v>
      </c>
    </row>
    <row r="64" spans="1:17" x14ac:dyDescent="0.35">
      <c r="A64" s="5" t="s">
        <v>179</v>
      </c>
      <c r="B64" s="5" t="s">
        <v>180</v>
      </c>
      <c r="C64" s="5">
        <v>2006</v>
      </c>
      <c r="D64" s="8">
        <v>2006</v>
      </c>
      <c r="E64" s="8">
        <v>2006</v>
      </c>
      <c r="F64" s="8" t="s">
        <v>181</v>
      </c>
      <c r="G64" s="8" t="s">
        <v>275</v>
      </c>
      <c r="H64" s="8" t="s">
        <v>269</v>
      </c>
      <c r="I64" s="8" t="s">
        <v>270</v>
      </c>
      <c r="J64" s="8">
        <v>1</v>
      </c>
      <c r="K64" s="8" t="s">
        <v>257</v>
      </c>
      <c r="L64" s="8" t="s">
        <v>182</v>
      </c>
      <c r="M64" s="8" t="s">
        <v>182</v>
      </c>
      <c r="N64" s="8" t="s">
        <v>273</v>
      </c>
      <c r="O64" s="8">
        <v>9200</v>
      </c>
      <c r="P64" s="8" t="s">
        <v>274</v>
      </c>
    </row>
    <row r="65" spans="1:17" x14ac:dyDescent="0.35">
      <c r="A65" s="5" t="s">
        <v>179</v>
      </c>
      <c r="B65" s="5" t="s">
        <v>180</v>
      </c>
      <c r="C65" s="5">
        <v>2006</v>
      </c>
      <c r="D65" s="8">
        <v>2006</v>
      </c>
      <c r="E65" s="8">
        <v>2006</v>
      </c>
      <c r="F65" s="8" t="s">
        <v>181</v>
      </c>
      <c r="G65" s="8" t="s">
        <v>275</v>
      </c>
      <c r="H65" s="8" t="s">
        <v>269</v>
      </c>
      <c r="I65" s="8" t="s">
        <v>270</v>
      </c>
      <c r="J65" s="8">
        <v>1.5</v>
      </c>
      <c r="K65" s="8" t="s">
        <v>257</v>
      </c>
      <c r="L65" s="8" t="s">
        <v>182</v>
      </c>
      <c r="M65" s="8" t="s">
        <v>182</v>
      </c>
      <c r="N65" s="8" t="s">
        <v>273</v>
      </c>
      <c r="O65" s="8">
        <v>20700</v>
      </c>
      <c r="P65" s="8" t="s">
        <v>274</v>
      </c>
    </row>
    <row r="66" spans="1:17" x14ac:dyDescent="0.35">
      <c r="A66" s="5" t="s">
        <v>179</v>
      </c>
      <c r="B66" s="5" t="s">
        <v>180</v>
      </c>
      <c r="C66" s="5">
        <v>2006</v>
      </c>
      <c r="D66" s="8">
        <v>2006</v>
      </c>
      <c r="E66" s="8">
        <v>2006</v>
      </c>
      <c r="F66" s="8" t="s">
        <v>181</v>
      </c>
      <c r="G66" s="8" t="s">
        <v>275</v>
      </c>
      <c r="H66" s="8" t="s">
        <v>269</v>
      </c>
      <c r="I66" s="8" t="s">
        <v>270</v>
      </c>
      <c r="J66" s="8">
        <v>2</v>
      </c>
      <c r="K66" s="8" t="s">
        <v>257</v>
      </c>
      <c r="L66" s="8" t="s">
        <v>182</v>
      </c>
      <c r="M66" s="8" t="s">
        <v>182</v>
      </c>
      <c r="N66" s="8" t="s">
        <v>273</v>
      </c>
      <c r="O66" s="8">
        <v>34500</v>
      </c>
      <c r="P66" s="8" t="s">
        <v>274</v>
      </c>
    </row>
    <row r="67" spans="1:17" x14ac:dyDescent="0.35">
      <c r="A67" s="5" t="s">
        <v>179</v>
      </c>
      <c r="B67" s="5" t="s">
        <v>180</v>
      </c>
      <c r="C67" s="5">
        <v>2006</v>
      </c>
      <c r="D67" s="8">
        <v>2006</v>
      </c>
      <c r="E67" s="8">
        <v>2006</v>
      </c>
      <c r="F67" s="8" t="s">
        <v>181</v>
      </c>
      <c r="G67" s="8" t="s">
        <v>275</v>
      </c>
      <c r="H67" s="8" t="s">
        <v>269</v>
      </c>
      <c r="I67" s="8" t="s">
        <v>270</v>
      </c>
      <c r="J67" s="8">
        <v>4</v>
      </c>
      <c r="K67" s="8" t="s">
        <v>257</v>
      </c>
      <c r="L67" s="8" t="s">
        <v>182</v>
      </c>
      <c r="M67" s="8" t="s">
        <v>182</v>
      </c>
      <c r="N67" s="8" t="s">
        <v>273</v>
      </c>
      <c r="O67" s="8">
        <v>142600</v>
      </c>
      <c r="P67" s="8" t="s">
        <v>274</v>
      </c>
    </row>
    <row r="68" spans="1:17" x14ac:dyDescent="0.35">
      <c r="A68" s="5" t="s">
        <v>179</v>
      </c>
      <c r="B68" s="5" t="s">
        <v>180</v>
      </c>
      <c r="C68" s="5">
        <v>2006</v>
      </c>
      <c r="D68" s="8">
        <v>2006</v>
      </c>
      <c r="E68" s="8">
        <v>2006</v>
      </c>
      <c r="F68" s="8" t="s">
        <v>181</v>
      </c>
      <c r="G68" s="8" t="s">
        <v>275</v>
      </c>
      <c r="H68" s="8" t="s">
        <v>276</v>
      </c>
      <c r="I68" s="8" t="s">
        <v>270</v>
      </c>
      <c r="J68" s="8">
        <v>0.75</v>
      </c>
      <c r="K68" s="8" t="s">
        <v>257</v>
      </c>
      <c r="L68" s="8" t="s">
        <v>182</v>
      </c>
      <c r="M68" s="8" t="s">
        <v>182</v>
      </c>
      <c r="N68" s="8" t="s">
        <v>348</v>
      </c>
      <c r="O68" s="8">
        <v>1200</v>
      </c>
      <c r="P68" s="8" t="s">
        <v>274</v>
      </c>
    </row>
    <row r="69" spans="1:17" x14ac:dyDescent="0.35">
      <c r="A69" s="5" t="s">
        <v>179</v>
      </c>
      <c r="B69" s="5" t="s">
        <v>180</v>
      </c>
      <c r="C69" s="5">
        <v>2006</v>
      </c>
      <c r="D69" s="8">
        <v>2006</v>
      </c>
      <c r="E69" s="8">
        <v>2006</v>
      </c>
      <c r="F69" s="8" t="s">
        <v>181</v>
      </c>
      <c r="G69" s="8" t="s">
        <v>275</v>
      </c>
      <c r="H69" s="8" t="s">
        <v>276</v>
      </c>
      <c r="I69" s="8" t="s">
        <v>270</v>
      </c>
      <c r="J69" s="8">
        <v>1</v>
      </c>
      <c r="K69" s="8" t="s">
        <v>257</v>
      </c>
      <c r="L69" s="8" t="s">
        <v>182</v>
      </c>
      <c r="M69" s="8" t="s">
        <v>182</v>
      </c>
      <c r="N69" s="8" t="s">
        <v>348</v>
      </c>
      <c r="O69" s="8">
        <v>1300</v>
      </c>
      <c r="P69" s="8" t="s">
        <v>274</v>
      </c>
    </row>
    <row r="70" spans="1:17" x14ac:dyDescent="0.35">
      <c r="A70" s="5" t="s">
        <v>179</v>
      </c>
      <c r="B70" s="5" t="s">
        <v>180</v>
      </c>
      <c r="C70" s="5">
        <v>2006</v>
      </c>
      <c r="D70" s="8">
        <v>2006</v>
      </c>
      <c r="E70" s="8">
        <v>2006</v>
      </c>
      <c r="F70" s="8" t="s">
        <v>181</v>
      </c>
      <c r="G70" s="8" t="s">
        <v>275</v>
      </c>
      <c r="H70" s="8" t="s">
        <v>276</v>
      </c>
      <c r="I70" s="8" t="s">
        <v>270</v>
      </c>
      <c r="J70" s="8">
        <v>1.5</v>
      </c>
      <c r="K70" s="8" t="s">
        <v>257</v>
      </c>
      <c r="L70" s="8" t="s">
        <v>182</v>
      </c>
      <c r="M70" s="8" t="s">
        <v>182</v>
      </c>
      <c r="N70" s="8" t="s">
        <v>348</v>
      </c>
      <c r="O70" s="8">
        <v>1400</v>
      </c>
      <c r="P70" s="8" t="s">
        <v>274</v>
      </c>
    </row>
    <row r="71" spans="1:17" x14ac:dyDescent="0.35">
      <c r="A71" s="5" t="s">
        <v>179</v>
      </c>
      <c r="B71" s="5" t="s">
        <v>180</v>
      </c>
      <c r="C71" s="5">
        <v>2006</v>
      </c>
      <c r="D71" s="8">
        <v>2006</v>
      </c>
      <c r="E71" s="8">
        <v>2006</v>
      </c>
      <c r="F71" s="8" t="s">
        <v>181</v>
      </c>
      <c r="G71" s="8" t="s">
        <v>275</v>
      </c>
      <c r="H71" s="8" t="s">
        <v>276</v>
      </c>
      <c r="I71" s="8" t="s">
        <v>270</v>
      </c>
      <c r="J71" s="8">
        <v>2</v>
      </c>
      <c r="K71" s="8" t="s">
        <v>257</v>
      </c>
      <c r="L71" s="8" t="s">
        <v>182</v>
      </c>
      <c r="M71" s="8" t="s">
        <v>182</v>
      </c>
      <c r="N71" s="8" t="s">
        <v>348</v>
      </c>
      <c r="O71" s="8">
        <v>1700</v>
      </c>
      <c r="P71" s="8" t="s">
        <v>274</v>
      </c>
    </row>
    <row r="72" spans="1:17" x14ac:dyDescent="0.35">
      <c r="A72" s="5" t="s">
        <v>179</v>
      </c>
      <c r="B72" s="5" t="s">
        <v>180</v>
      </c>
      <c r="C72" s="5">
        <v>2006</v>
      </c>
      <c r="D72" s="8">
        <v>2006</v>
      </c>
      <c r="E72" s="8">
        <v>2006</v>
      </c>
      <c r="F72" s="8" t="s">
        <v>181</v>
      </c>
      <c r="G72" s="8" t="s">
        <v>275</v>
      </c>
      <c r="H72" s="8" t="s">
        <v>276</v>
      </c>
      <c r="I72" s="8" t="s">
        <v>270</v>
      </c>
      <c r="J72" s="8">
        <v>0.75</v>
      </c>
      <c r="K72" s="8" t="s">
        <v>257</v>
      </c>
      <c r="L72" s="8" t="s">
        <v>182</v>
      </c>
      <c r="M72" s="8" t="s">
        <v>182</v>
      </c>
      <c r="N72" s="8" t="s">
        <v>349</v>
      </c>
      <c r="O72" s="8">
        <v>1800</v>
      </c>
      <c r="P72" s="8" t="s">
        <v>274</v>
      </c>
    </row>
    <row r="73" spans="1:17" x14ac:dyDescent="0.35">
      <c r="A73" s="5" t="s">
        <v>179</v>
      </c>
      <c r="B73" s="5" t="s">
        <v>180</v>
      </c>
      <c r="C73" s="5">
        <v>2006</v>
      </c>
      <c r="D73" s="8">
        <v>2006</v>
      </c>
      <c r="E73" s="8">
        <v>2006</v>
      </c>
      <c r="F73" s="8" t="s">
        <v>181</v>
      </c>
      <c r="G73" s="8" t="s">
        <v>275</v>
      </c>
      <c r="H73" s="8" t="s">
        <v>276</v>
      </c>
      <c r="I73" s="8" t="s">
        <v>270</v>
      </c>
      <c r="J73" s="8">
        <v>1</v>
      </c>
      <c r="K73" s="8" t="s">
        <v>257</v>
      </c>
      <c r="L73" s="8" t="s">
        <v>182</v>
      </c>
      <c r="M73" s="8" t="s">
        <v>182</v>
      </c>
      <c r="N73" s="8" t="s">
        <v>349</v>
      </c>
      <c r="O73" s="8">
        <v>1950</v>
      </c>
      <c r="P73" s="8" t="s">
        <v>274</v>
      </c>
    </row>
    <row r="74" spans="1:17" x14ac:dyDescent="0.35">
      <c r="A74" s="5" t="s">
        <v>179</v>
      </c>
      <c r="B74" s="5" t="s">
        <v>180</v>
      </c>
      <c r="C74" s="5">
        <v>2006</v>
      </c>
      <c r="D74" s="8">
        <v>2006</v>
      </c>
      <c r="E74" s="8">
        <v>2006</v>
      </c>
      <c r="F74" s="8" t="s">
        <v>181</v>
      </c>
      <c r="G74" s="8" t="s">
        <v>275</v>
      </c>
      <c r="H74" s="8" t="s">
        <v>276</v>
      </c>
      <c r="I74" s="8" t="s">
        <v>270</v>
      </c>
      <c r="J74" s="8">
        <v>1.5</v>
      </c>
      <c r="K74" s="8" t="s">
        <v>257</v>
      </c>
      <c r="L74" s="8" t="s">
        <v>182</v>
      </c>
      <c r="M74" s="8" t="s">
        <v>182</v>
      </c>
      <c r="N74" s="8" t="s">
        <v>349</v>
      </c>
      <c r="O74" s="8">
        <v>2100</v>
      </c>
      <c r="P74" s="8" t="s">
        <v>274</v>
      </c>
    </row>
    <row r="75" spans="1:17" x14ac:dyDescent="0.35">
      <c r="A75" s="5" t="s">
        <v>179</v>
      </c>
      <c r="B75" s="5" t="s">
        <v>180</v>
      </c>
      <c r="C75" s="5">
        <v>2006</v>
      </c>
      <c r="D75" s="8">
        <v>2006</v>
      </c>
      <c r="E75" s="8">
        <v>2006</v>
      </c>
      <c r="F75" s="8" t="s">
        <v>181</v>
      </c>
      <c r="G75" s="8" t="s">
        <v>275</v>
      </c>
      <c r="H75" s="8" t="s">
        <v>276</v>
      </c>
      <c r="I75" s="8" t="s">
        <v>270</v>
      </c>
      <c r="J75" s="8">
        <v>2</v>
      </c>
      <c r="K75" s="8" t="s">
        <v>257</v>
      </c>
      <c r="L75" s="8" t="s">
        <v>182</v>
      </c>
      <c r="M75" s="8" t="s">
        <v>182</v>
      </c>
      <c r="N75" s="8" t="s">
        <v>349</v>
      </c>
      <c r="O75" s="8">
        <v>2550</v>
      </c>
      <c r="P75" s="8" t="s">
        <v>274</v>
      </c>
      <c r="Q75" s="8" t="s">
        <v>350</v>
      </c>
    </row>
    <row r="76" spans="1:17" x14ac:dyDescent="0.35">
      <c r="A76" s="5" t="s">
        <v>179</v>
      </c>
      <c r="B76" s="5" t="s">
        <v>180</v>
      </c>
      <c r="C76" s="5">
        <v>2006</v>
      </c>
      <c r="D76" s="8">
        <v>2006</v>
      </c>
      <c r="E76" s="8">
        <v>2006</v>
      </c>
      <c r="F76" s="8" t="s">
        <v>181</v>
      </c>
      <c r="G76" s="8" t="s">
        <v>275</v>
      </c>
      <c r="H76" s="8" t="s">
        <v>351</v>
      </c>
      <c r="I76" s="8" t="s">
        <v>182</v>
      </c>
      <c r="J76" s="8">
        <v>0.625</v>
      </c>
      <c r="K76" s="8" t="s">
        <v>182</v>
      </c>
      <c r="L76" s="8" t="s">
        <v>182</v>
      </c>
      <c r="M76" s="8" t="s">
        <v>182</v>
      </c>
      <c r="N76" s="8" t="s">
        <v>182</v>
      </c>
      <c r="O76" s="8">
        <v>40</v>
      </c>
      <c r="P76" s="8" t="s">
        <v>259</v>
      </c>
    </row>
    <row r="77" spans="1:17" x14ac:dyDescent="0.35">
      <c r="A77" s="5" t="s">
        <v>179</v>
      </c>
      <c r="B77" s="5" t="s">
        <v>180</v>
      </c>
      <c r="C77" s="5">
        <v>2006</v>
      </c>
      <c r="D77" s="8">
        <v>2006</v>
      </c>
      <c r="E77" s="8">
        <v>2006</v>
      </c>
      <c r="F77" s="8" t="s">
        <v>181</v>
      </c>
      <c r="G77" s="8" t="s">
        <v>275</v>
      </c>
      <c r="H77" s="8" t="s">
        <v>351</v>
      </c>
      <c r="I77" s="8" t="s">
        <v>182</v>
      </c>
      <c r="J77" s="8">
        <v>0.75</v>
      </c>
      <c r="K77" s="8" t="s">
        <v>182</v>
      </c>
      <c r="L77" s="8" t="s">
        <v>182</v>
      </c>
      <c r="M77" s="8" t="s">
        <v>182</v>
      </c>
      <c r="N77" s="8" t="s">
        <v>182</v>
      </c>
      <c r="O77" s="8">
        <v>50</v>
      </c>
      <c r="P77" s="8" t="s">
        <v>259</v>
      </c>
    </row>
    <row r="78" spans="1:17" x14ac:dyDescent="0.35">
      <c r="A78" s="5" t="s">
        <v>179</v>
      </c>
      <c r="B78" s="5" t="s">
        <v>180</v>
      </c>
      <c r="C78" s="5">
        <v>2006</v>
      </c>
      <c r="D78" s="8">
        <v>2006</v>
      </c>
      <c r="E78" s="8">
        <v>2006</v>
      </c>
      <c r="F78" s="8" t="s">
        <v>181</v>
      </c>
      <c r="G78" s="8" t="s">
        <v>275</v>
      </c>
      <c r="H78" s="8" t="s">
        <v>352</v>
      </c>
      <c r="J78" s="8" t="s">
        <v>182</v>
      </c>
      <c r="K78" s="8" t="s">
        <v>182</v>
      </c>
      <c r="L78" s="8" t="s">
        <v>182</v>
      </c>
      <c r="M78" s="8" t="s">
        <v>182</v>
      </c>
      <c r="N78" s="8" t="s">
        <v>182</v>
      </c>
      <c r="O78" s="8">
        <v>30</v>
      </c>
    </row>
    <row r="79" spans="1:17" x14ac:dyDescent="0.35">
      <c r="A79" s="5" t="s">
        <v>179</v>
      </c>
      <c r="B79" s="5" t="s">
        <v>180</v>
      </c>
      <c r="C79" s="5">
        <v>2006</v>
      </c>
      <c r="D79" s="8">
        <v>2006</v>
      </c>
      <c r="E79" s="8">
        <v>2006</v>
      </c>
      <c r="F79" s="8" t="s">
        <v>181</v>
      </c>
      <c r="G79" s="8" t="s">
        <v>275</v>
      </c>
      <c r="H79" s="8" t="s">
        <v>353</v>
      </c>
      <c r="J79" s="8" t="s">
        <v>182</v>
      </c>
      <c r="K79" s="8" t="s">
        <v>182</v>
      </c>
      <c r="L79" s="8" t="s">
        <v>182</v>
      </c>
      <c r="M79" s="8" t="s">
        <v>182</v>
      </c>
      <c r="N79" s="8" t="s">
        <v>182</v>
      </c>
      <c r="O79" s="8">
        <v>25</v>
      </c>
    </row>
    <row r="80" spans="1:17" x14ac:dyDescent="0.35">
      <c r="A80" s="5" t="s">
        <v>179</v>
      </c>
      <c r="B80" s="5" t="s">
        <v>180</v>
      </c>
      <c r="C80" s="5">
        <v>2006</v>
      </c>
      <c r="D80" s="8">
        <v>2006</v>
      </c>
      <c r="E80" s="8">
        <v>2006</v>
      </c>
      <c r="F80" s="8" t="s">
        <v>181</v>
      </c>
      <c r="G80" s="8" t="s">
        <v>275</v>
      </c>
      <c r="H80" s="8" t="s">
        <v>354</v>
      </c>
      <c r="J80" s="8" t="s">
        <v>182</v>
      </c>
      <c r="K80" s="8" t="s">
        <v>182</v>
      </c>
      <c r="L80" s="8" t="s">
        <v>182</v>
      </c>
      <c r="M80" s="8" t="s">
        <v>182</v>
      </c>
      <c r="N80" s="8" t="s">
        <v>182</v>
      </c>
      <c r="O80" s="8">
        <v>250</v>
      </c>
    </row>
    <row r="81" spans="1:16" x14ac:dyDescent="0.35">
      <c r="A81" s="5" t="s">
        <v>179</v>
      </c>
      <c r="B81" s="5" t="s">
        <v>180</v>
      </c>
      <c r="C81" s="5">
        <v>2006</v>
      </c>
      <c r="D81" s="8">
        <v>2006</v>
      </c>
      <c r="E81" s="8">
        <v>2006</v>
      </c>
      <c r="F81" s="8" t="s">
        <v>181</v>
      </c>
      <c r="G81" s="8" t="s">
        <v>275</v>
      </c>
      <c r="H81" s="8" t="s">
        <v>355</v>
      </c>
      <c r="J81" s="8" t="s">
        <v>182</v>
      </c>
      <c r="K81" s="8" t="s">
        <v>182</v>
      </c>
      <c r="L81" s="8" t="s">
        <v>182</v>
      </c>
      <c r="M81" s="8" t="s">
        <v>182</v>
      </c>
      <c r="N81" s="8" t="s">
        <v>182</v>
      </c>
      <c r="O81" s="8">
        <v>15</v>
      </c>
    </row>
    <row r="82" spans="1:16" x14ac:dyDescent="0.35">
      <c r="A82" s="5" t="s">
        <v>179</v>
      </c>
      <c r="B82" s="5" t="s">
        <v>180</v>
      </c>
      <c r="C82" s="5">
        <v>2006</v>
      </c>
      <c r="D82" s="8">
        <v>2006</v>
      </c>
      <c r="E82" s="8">
        <v>2006</v>
      </c>
      <c r="F82" s="8" t="s">
        <v>181</v>
      </c>
      <c r="G82" s="8" t="s">
        <v>275</v>
      </c>
      <c r="H82" s="8" t="s">
        <v>356</v>
      </c>
      <c r="J82" s="8" t="s">
        <v>182</v>
      </c>
      <c r="K82" s="8" t="s">
        <v>182</v>
      </c>
      <c r="L82" s="8" t="s">
        <v>182</v>
      </c>
      <c r="M82" s="8" t="s">
        <v>182</v>
      </c>
      <c r="N82" s="8" t="s">
        <v>182</v>
      </c>
      <c r="O82" s="8">
        <v>15</v>
      </c>
    </row>
    <row r="83" spans="1:16" x14ac:dyDescent="0.35">
      <c r="A83" s="5" t="s">
        <v>179</v>
      </c>
      <c r="B83" s="5" t="s">
        <v>180</v>
      </c>
      <c r="C83" s="5">
        <v>2006</v>
      </c>
      <c r="D83" s="8">
        <v>2006</v>
      </c>
      <c r="E83" s="8">
        <v>2006</v>
      </c>
      <c r="F83" s="8" t="s">
        <v>181</v>
      </c>
      <c r="G83" s="8" t="s">
        <v>275</v>
      </c>
      <c r="H83" s="8" t="s">
        <v>357</v>
      </c>
      <c r="J83" s="8" t="s">
        <v>182</v>
      </c>
      <c r="K83" s="8" t="s">
        <v>182</v>
      </c>
      <c r="L83" s="8" t="s">
        <v>182</v>
      </c>
      <c r="M83" s="8" t="s">
        <v>182</v>
      </c>
      <c r="N83" s="8" t="s">
        <v>182</v>
      </c>
      <c r="O83" s="8">
        <v>30</v>
      </c>
    </row>
    <row r="84" spans="1:16" x14ac:dyDescent="0.35">
      <c r="A84" s="5" t="s">
        <v>179</v>
      </c>
      <c r="B84" s="5" t="s">
        <v>180</v>
      </c>
      <c r="C84" s="5">
        <v>2006</v>
      </c>
      <c r="D84" s="8">
        <v>2006</v>
      </c>
      <c r="E84" s="8">
        <v>2006</v>
      </c>
      <c r="F84" s="8" t="s">
        <v>181</v>
      </c>
      <c r="G84" s="8" t="s">
        <v>275</v>
      </c>
      <c r="H84" s="8" t="s">
        <v>358</v>
      </c>
      <c r="J84" s="8" t="s">
        <v>182</v>
      </c>
      <c r="K84" s="8" t="s">
        <v>182</v>
      </c>
      <c r="L84" s="8" t="s">
        <v>182</v>
      </c>
      <c r="M84" s="8" t="s">
        <v>182</v>
      </c>
      <c r="N84" s="8" t="s">
        <v>182</v>
      </c>
      <c r="O84" s="8">
        <v>15</v>
      </c>
    </row>
    <row r="85" spans="1:16" x14ac:dyDescent="0.35">
      <c r="A85" s="5" t="s">
        <v>179</v>
      </c>
      <c r="B85" s="5" t="s">
        <v>180</v>
      </c>
      <c r="C85" s="5">
        <v>2006</v>
      </c>
      <c r="D85" s="8">
        <v>2006</v>
      </c>
      <c r="E85" s="8">
        <v>2006</v>
      </c>
      <c r="F85" s="8" t="s">
        <v>181</v>
      </c>
      <c r="G85" s="8" t="s">
        <v>275</v>
      </c>
      <c r="H85" s="8" t="s">
        <v>359</v>
      </c>
      <c r="J85" s="8" t="s">
        <v>182</v>
      </c>
      <c r="K85" s="8" t="s">
        <v>182</v>
      </c>
      <c r="L85" s="8" t="s">
        <v>182</v>
      </c>
      <c r="M85" s="8" t="s">
        <v>182</v>
      </c>
      <c r="N85" s="8" t="s">
        <v>182</v>
      </c>
      <c r="O85" s="25">
        <v>0.1</v>
      </c>
    </row>
    <row r="86" spans="1:16" x14ac:dyDescent="0.35">
      <c r="A86" s="5" t="s">
        <v>179</v>
      </c>
      <c r="B86" s="5" t="s">
        <v>180</v>
      </c>
      <c r="C86" s="5">
        <v>2010</v>
      </c>
      <c r="D86" s="8">
        <v>2010</v>
      </c>
      <c r="E86" s="8" t="s">
        <v>182</v>
      </c>
      <c r="F86" s="8" t="s">
        <v>181</v>
      </c>
      <c r="G86" s="8" t="s">
        <v>254</v>
      </c>
      <c r="H86" s="8" t="s">
        <v>255</v>
      </c>
      <c r="I86" s="8" t="s">
        <v>256</v>
      </c>
      <c r="J86" s="8">
        <v>0.625</v>
      </c>
      <c r="K86" s="8" t="s">
        <v>257</v>
      </c>
      <c r="L86" s="8">
        <v>5000</v>
      </c>
      <c r="M86" s="8" t="s">
        <v>258</v>
      </c>
      <c r="N86" s="8" t="s">
        <v>182</v>
      </c>
      <c r="O86" s="8">
        <v>23.75</v>
      </c>
      <c r="P86" s="8" t="s">
        <v>259</v>
      </c>
    </row>
    <row r="87" spans="1:16" x14ac:dyDescent="0.35">
      <c r="A87" s="5" t="s">
        <v>179</v>
      </c>
      <c r="B87" s="5" t="s">
        <v>180</v>
      </c>
      <c r="C87" s="5">
        <v>2010</v>
      </c>
      <c r="D87" s="8">
        <v>2010</v>
      </c>
      <c r="E87" s="8" t="s">
        <v>182</v>
      </c>
      <c r="F87" s="8" t="s">
        <v>181</v>
      </c>
      <c r="G87" s="8" t="s">
        <v>254</v>
      </c>
      <c r="H87" s="8" t="s">
        <v>255</v>
      </c>
      <c r="I87" s="8" t="s">
        <v>256</v>
      </c>
      <c r="J87" s="8">
        <v>0.75</v>
      </c>
      <c r="K87" s="8" t="s">
        <v>257</v>
      </c>
      <c r="L87" s="8">
        <v>6000</v>
      </c>
      <c r="M87" s="8" t="s">
        <v>258</v>
      </c>
      <c r="N87" s="8" t="s">
        <v>182</v>
      </c>
      <c r="O87" s="8">
        <v>28.5</v>
      </c>
      <c r="P87" s="8" t="s">
        <v>259</v>
      </c>
    </row>
    <row r="88" spans="1:16" x14ac:dyDescent="0.35">
      <c r="A88" s="5" t="s">
        <v>179</v>
      </c>
      <c r="B88" s="5" t="s">
        <v>180</v>
      </c>
      <c r="C88" s="5">
        <v>2010</v>
      </c>
      <c r="D88" s="8">
        <v>2010</v>
      </c>
      <c r="E88" s="8" t="s">
        <v>182</v>
      </c>
      <c r="F88" s="8" t="s">
        <v>181</v>
      </c>
      <c r="G88" s="8" t="s">
        <v>254</v>
      </c>
      <c r="H88" s="8" t="s">
        <v>255</v>
      </c>
      <c r="I88" s="8" t="s">
        <v>256</v>
      </c>
      <c r="J88" s="8">
        <v>1</v>
      </c>
      <c r="K88" s="8" t="s">
        <v>257</v>
      </c>
      <c r="L88" s="8">
        <v>7000</v>
      </c>
      <c r="M88" s="8" t="s">
        <v>258</v>
      </c>
      <c r="N88" s="8" t="s">
        <v>182</v>
      </c>
      <c r="O88" s="8">
        <v>33.25</v>
      </c>
      <c r="P88" s="8" t="s">
        <v>259</v>
      </c>
    </row>
    <row r="89" spans="1:16" x14ac:dyDescent="0.35">
      <c r="A89" s="5" t="s">
        <v>179</v>
      </c>
      <c r="B89" s="5" t="s">
        <v>180</v>
      </c>
      <c r="C89" s="5">
        <v>2010</v>
      </c>
      <c r="D89" s="8">
        <v>2010</v>
      </c>
      <c r="E89" s="8" t="s">
        <v>182</v>
      </c>
      <c r="F89" s="8" t="s">
        <v>181</v>
      </c>
      <c r="G89" s="8" t="s">
        <v>254</v>
      </c>
      <c r="H89" s="8" t="s">
        <v>255</v>
      </c>
      <c r="I89" s="8" t="s">
        <v>256</v>
      </c>
      <c r="J89" s="8">
        <v>1.5</v>
      </c>
      <c r="K89" s="8" t="s">
        <v>257</v>
      </c>
      <c r="L89" s="8">
        <v>14000</v>
      </c>
      <c r="M89" s="8" t="s">
        <v>258</v>
      </c>
      <c r="N89" s="8" t="s">
        <v>182</v>
      </c>
      <c r="O89" s="8">
        <v>66.5</v>
      </c>
      <c r="P89" s="8" t="s">
        <v>259</v>
      </c>
    </row>
    <row r="90" spans="1:16" x14ac:dyDescent="0.35">
      <c r="A90" s="5" t="s">
        <v>179</v>
      </c>
      <c r="B90" s="5" t="s">
        <v>180</v>
      </c>
      <c r="C90" s="5">
        <v>2010</v>
      </c>
      <c r="D90" s="8">
        <v>2010</v>
      </c>
      <c r="E90" s="8" t="s">
        <v>182</v>
      </c>
      <c r="F90" s="8" t="s">
        <v>181</v>
      </c>
      <c r="G90" s="8" t="s">
        <v>254</v>
      </c>
      <c r="H90" s="8" t="s">
        <v>255</v>
      </c>
      <c r="I90" s="8" t="s">
        <v>256</v>
      </c>
      <c r="J90" s="8">
        <v>2</v>
      </c>
      <c r="K90" s="8" t="s">
        <v>257</v>
      </c>
      <c r="L90" s="8">
        <v>33000</v>
      </c>
      <c r="M90" s="8" t="s">
        <v>258</v>
      </c>
      <c r="N90" s="8" t="s">
        <v>182</v>
      </c>
      <c r="O90" s="8">
        <v>156.75</v>
      </c>
      <c r="P90" s="8" t="s">
        <v>259</v>
      </c>
    </row>
    <row r="91" spans="1:16" x14ac:dyDescent="0.35">
      <c r="A91" s="5" t="s">
        <v>179</v>
      </c>
      <c r="B91" s="5" t="s">
        <v>180</v>
      </c>
      <c r="C91" s="5">
        <v>2010</v>
      </c>
      <c r="D91" s="8">
        <v>2010</v>
      </c>
      <c r="E91" s="8" t="s">
        <v>182</v>
      </c>
      <c r="F91" s="8" t="s">
        <v>181</v>
      </c>
      <c r="G91" s="8" t="s">
        <v>254</v>
      </c>
      <c r="H91" s="8" t="s">
        <v>255</v>
      </c>
      <c r="I91" s="8" t="s">
        <v>256</v>
      </c>
      <c r="J91" s="8">
        <v>3</v>
      </c>
      <c r="K91" s="8" t="s">
        <v>257</v>
      </c>
      <c r="L91" s="8">
        <v>92000</v>
      </c>
      <c r="M91" s="8" t="s">
        <v>258</v>
      </c>
      <c r="N91" s="8" t="s">
        <v>182</v>
      </c>
      <c r="O91" s="8">
        <v>437</v>
      </c>
      <c r="P91" s="8" t="s">
        <v>259</v>
      </c>
    </row>
    <row r="92" spans="1:16" x14ac:dyDescent="0.35">
      <c r="A92" s="5" t="s">
        <v>179</v>
      </c>
      <c r="B92" s="5" t="s">
        <v>180</v>
      </c>
      <c r="C92" s="5">
        <v>2010</v>
      </c>
      <c r="D92" s="8">
        <v>2010</v>
      </c>
      <c r="E92" s="8" t="s">
        <v>182</v>
      </c>
      <c r="F92" s="8" t="s">
        <v>181</v>
      </c>
      <c r="G92" s="8" t="s">
        <v>254</v>
      </c>
      <c r="H92" s="8" t="s">
        <v>255</v>
      </c>
      <c r="I92" s="8" t="s">
        <v>256</v>
      </c>
      <c r="J92" s="8">
        <v>4</v>
      </c>
      <c r="K92" s="8" t="s">
        <v>257</v>
      </c>
      <c r="L92" s="8">
        <v>287000</v>
      </c>
      <c r="M92" s="8" t="s">
        <v>258</v>
      </c>
      <c r="N92" s="8" t="s">
        <v>182</v>
      </c>
      <c r="O92" s="8">
        <v>1363.25</v>
      </c>
      <c r="P92" s="8" t="s">
        <v>259</v>
      </c>
    </row>
    <row r="93" spans="1:16" x14ac:dyDescent="0.35">
      <c r="A93" s="5" t="s">
        <v>179</v>
      </c>
      <c r="B93" s="5" t="s">
        <v>180</v>
      </c>
      <c r="C93" s="5">
        <v>2010</v>
      </c>
      <c r="D93" s="8">
        <v>2010</v>
      </c>
      <c r="E93" s="8" t="s">
        <v>182</v>
      </c>
      <c r="F93" s="8" t="s">
        <v>181</v>
      </c>
      <c r="G93" s="8" t="s">
        <v>254</v>
      </c>
      <c r="H93" s="8" t="s">
        <v>255</v>
      </c>
      <c r="I93" s="8" t="s">
        <v>256</v>
      </c>
      <c r="J93" s="8">
        <v>6</v>
      </c>
      <c r="K93" s="8" t="s">
        <v>257</v>
      </c>
      <c r="L93" s="8">
        <v>986000</v>
      </c>
      <c r="M93" s="8" t="s">
        <v>258</v>
      </c>
      <c r="N93" s="8" t="s">
        <v>182</v>
      </c>
      <c r="O93" s="8">
        <v>4683.5</v>
      </c>
      <c r="P93" s="8" t="s">
        <v>259</v>
      </c>
    </row>
    <row r="94" spans="1:16" x14ac:dyDescent="0.35">
      <c r="A94" s="5" t="s">
        <v>179</v>
      </c>
      <c r="B94" s="5" t="s">
        <v>180</v>
      </c>
      <c r="C94" s="5">
        <v>2010</v>
      </c>
      <c r="D94" s="8">
        <v>2010</v>
      </c>
      <c r="E94" s="8" t="s">
        <v>182</v>
      </c>
      <c r="F94" s="8" t="s">
        <v>181</v>
      </c>
      <c r="G94" s="8" t="s">
        <v>268</v>
      </c>
      <c r="H94" s="8" t="s">
        <v>263</v>
      </c>
      <c r="I94" s="8" t="s">
        <v>264</v>
      </c>
      <c r="J94" s="8" t="s">
        <v>182</v>
      </c>
      <c r="K94" s="8" t="s">
        <v>182</v>
      </c>
      <c r="L94" s="8" t="s">
        <v>182</v>
      </c>
      <c r="M94" s="8" t="s">
        <v>182</v>
      </c>
      <c r="N94" s="8" t="s">
        <v>182</v>
      </c>
      <c r="O94" s="8">
        <v>0</v>
      </c>
      <c r="P94" s="8" t="s">
        <v>265</v>
      </c>
    </row>
    <row r="95" spans="1:16" x14ac:dyDescent="0.35">
      <c r="A95" s="5" t="s">
        <v>179</v>
      </c>
      <c r="B95" s="5" t="s">
        <v>180</v>
      </c>
      <c r="C95" s="5">
        <v>2010</v>
      </c>
      <c r="D95" s="8">
        <v>2010</v>
      </c>
      <c r="E95" s="8" t="s">
        <v>182</v>
      </c>
      <c r="F95" s="8" t="s">
        <v>181</v>
      </c>
      <c r="G95" s="8" t="s">
        <v>268</v>
      </c>
      <c r="H95" s="8" t="s">
        <v>263</v>
      </c>
      <c r="I95" s="8" t="s">
        <v>266</v>
      </c>
      <c r="J95" s="8">
        <v>2</v>
      </c>
      <c r="K95" s="8" t="s">
        <v>257</v>
      </c>
      <c r="L95" s="8" t="s">
        <v>182</v>
      </c>
      <c r="M95" s="8" t="s">
        <v>182</v>
      </c>
      <c r="N95" s="8" t="s">
        <v>182</v>
      </c>
      <c r="O95" s="8">
        <v>75.900000000000006</v>
      </c>
      <c r="P95" s="8" t="s">
        <v>265</v>
      </c>
    </row>
    <row r="96" spans="1:16" x14ac:dyDescent="0.35">
      <c r="A96" s="5" t="s">
        <v>179</v>
      </c>
      <c r="B96" s="5" t="s">
        <v>180</v>
      </c>
      <c r="C96" s="5">
        <v>2010</v>
      </c>
      <c r="D96" s="8">
        <v>2010</v>
      </c>
      <c r="E96" s="8" t="s">
        <v>182</v>
      </c>
      <c r="F96" s="8" t="s">
        <v>181</v>
      </c>
      <c r="G96" s="8" t="s">
        <v>268</v>
      </c>
      <c r="H96" s="8" t="s">
        <v>263</v>
      </c>
      <c r="I96" s="8" t="s">
        <v>266</v>
      </c>
      <c r="J96" s="8">
        <v>3</v>
      </c>
      <c r="K96" s="8" t="s">
        <v>257</v>
      </c>
      <c r="L96" s="8" t="s">
        <v>182</v>
      </c>
      <c r="M96" s="8" t="s">
        <v>182</v>
      </c>
      <c r="N96" s="8" t="s">
        <v>182</v>
      </c>
      <c r="O96" s="8">
        <v>111.1</v>
      </c>
      <c r="P96" s="8" t="s">
        <v>265</v>
      </c>
    </row>
    <row r="97" spans="1:17" x14ac:dyDescent="0.35">
      <c r="A97" s="5" t="s">
        <v>179</v>
      </c>
      <c r="B97" s="5" t="s">
        <v>180</v>
      </c>
      <c r="C97" s="5">
        <v>2010</v>
      </c>
      <c r="D97" s="8">
        <v>2010</v>
      </c>
      <c r="E97" s="8" t="s">
        <v>182</v>
      </c>
      <c r="F97" s="8" t="s">
        <v>181</v>
      </c>
      <c r="G97" s="8" t="s">
        <v>268</v>
      </c>
      <c r="H97" s="8" t="s">
        <v>263</v>
      </c>
      <c r="I97" s="8" t="s">
        <v>266</v>
      </c>
      <c r="J97" s="8">
        <v>4</v>
      </c>
      <c r="K97" s="8" t="s">
        <v>257</v>
      </c>
      <c r="L97" s="8" t="s">
        <v>182</v>
      </c>
      <c r="M97" s="8" t="s">
        <v>182</v>
      </c>
      <c r="N97" s="8" t="s">
        <v>182</v>
      </c>
      <c r="O97" s="8">
        <v>152.9</v>
      </c>
      <c r="P97" s="8" t="s">
        <v>265</v>
      </c>
    </row>
    <row r="98" spans="1:17" x14ac:dyDescent="0.35">
      <c r="A98" s="5" t="s">
        <v>179</v>
      </c>
      <c r="B98" s="5" t="s">
        <v>180</v>
      </c>
      <c r="C98" s="5">
        <v>2010</v>
      </c>
      <c r="D98" s="8">
        <v>2010</v>
      </c>
      <c r="E98" s="8" t="s">
        <v>182</v>
      </c>
      <c r="F98" s="8" t="s">
        <v>181</v>
      </c>
      <c r="G98" s="8" t="s">
        <v>268</v>
      </c>
      <c r="H98" s="8" t="s">
        <v>263</v>
      </c>
      <c r="I98" s="8" t="s">
        <v>266</v>
      </c>
      <c r="J98" s="8">
        <v>6</v>
      </c>
      <c r="K98" s="8" t="s">
        <v>257</v>
      </c>
      <c r="L98" s="8" t="s">
        <v>182</v>
      </c>
      <c r="M98" s="8" t="s">
        <v>182</v>
      </c>
      <c r="N98" s="8" t="s">
        <v>182</v>
      </c>
      <c r="O98" s="8">
        <v>222.2</v>
      </c>
      <c r="P98" s="8" t="s">
        <v>265</v>
      </c>
    </row>
    <row r="99" spans="1:17" x14ac:dyDescent="0.35">
      <c r="A99" s="5" t="s">
        <v>179</v>
      </c>
      <c r="B99" s="5" t="s">
        <v>180</v>
      </c>
      <c r="C99" s="5">
        <v>2010</v>
      </c>
      <c r="D99" s="8">
        <v>2010</v>
      </c>
      <c r="E99" s="8" t="s">
        <v>182</v>
      </c>
      <c r="F99" s="8" t="s">
        <v>181</v>
      </c>
      <c r="G99" s="8" t="s">
        <v>268</v>
      </c>
      <c r="H99" s="8" t="s">
        <v>263</v>
      </c>
      <c r="I99" s="8" t="s">
        <v>266</v>
      </c>
      <c r="J99" s="8">
        <v>8</v>
      </c>
      <c r="K99" s="8" t="s">
        <v>257</v>
      </c>
      <c r="L99" s="8" t="s">
        <v>182</v>
      </c>
      <c r="M99" s="8" t="s">
        <v>182</v>
      </c>
      <c r="N99" s="8" t="s">
        <v>182</v>
      </c>
      <c r="O99" s="8">
        <v>445.5</v>
      </c>
      <c r="P99" s="8" t="s">
        <v>265</v>
      </c>
    </row>
    <row r="100" spans="1:17" x14ac:dyDescent="0.35">
      <c r="A100" s="5" t="s">
        <v>179</v>
      </c>
      <c r="B100" s="5" t="s">
        <v>180</v>
      </c>
      <c r="C100" s="5">
        <v>2010</v>
      </c>
      <c r="D100" s="8">
        <v>2010</v>
      </c>
      <c r="E100" s="8" t="s">
        <v>182</v>
      </c>
      <c r="F100" s="8" t="s">
        <v>181</v>
      </c>
      <c r="G100" s="8" t="s">
        <v>268</v>
      </c>
      <c r="H100" s="8" t="s">
        <v>263</v>
      </c>
      <c r="I100" s="8" t="s">
        <v>266</v>
      </c>
      <c r="J100" s="8">
        <v>10</v>
      </c>
      <c r="K100" s="8" t="s">
        <v>257</v>
      </c>
      <c r="L100" s="8" t="s">
        <v>182</v>
      </c>
      <c r="M100" s="8" t="s">
        <v>182</v>
      </c>
      <c r="N100" s="8" t="s">
        <v>182</v>
      </c>
      <c r="O100" s="8">
        <v>904.2</v>
      </c>
      <c r="P100" s="8" t="s">
        <v>265</v>
      </c>
    </row>
    <row r="101" spans="1:17" x14ac:dyDescent="0.35">
      <c r="A101" s="5" t="s">
        <v>179</v>
      </c>
      <c r="B101" s="5" t="s">
        <v>180</v>
      </c>
      <c r="C101" s="5">
        <v>2010</v>
      </c>
      <c r="D101" s="8">
        <v>2010</v>
      </c>
      <c r="E101" s="8" t="s">
        <v>182</v>
      </c>
      <c r="F101" s="8" t="s">
        <v>181</v>
      </c>
      <c r="G101" s="8" t="s">
        <v>268</v>
      </c>
      <c r="H101" s="8" t="s">
        <v>263</v>
      </c>
      <c r="I101" s="8" t="s">
        <v>266</v>
      </c>
      <c r="J101" s="8">
        <v>12</v>
      </c>
      <c r="K101" s="8" t="s">
        <v>257</v>
      </c>
      <c r="L101" s="8" t="s">
        <v>182</v>
      </c>
      <c r="M101" s="8" t="s">
        <v>182</v>
      </c>
      <c r="N101" s="8" t="s">
        <v>182</v>
      </c>
      <c r="O101" s="8">
        <v>1518</v>
      </c>
      <c r="P101" s="8" t="s">
        <v>265</v>
      </c>
    </row>
    <row r="102" spans="1:17" x14ac:dyDescent="0.35">
      <c r="A102" s="5" t="s">
        <v>179</v>
      </c>
      <c r="B102" s="5" t="s">
        <v>180</v>
      </c>
      <c r="C102" s="5">
        <v>2010</v>
      </c>
      <c r="D102" s="8">
        <v>2010</v>
      </c>
      <c r="E102" s="8" t="s">
        <v>182</v>
      </c>
      <c r="F102" s="8" t="s">
        <v>181</v>
      </c>
      <c r="G102" s="8" t="s">
        <v>268</v>
      </c>
      <c r="H102" s="8" t="s">
        <v>263</v>
      </c>
      <c r="I102" s="8" t="s">
        <v>266</v>
      </c>
      <c r="J102" s="8" t="s">
        <v>267</v>
      </c>
      <c r="K102" s="8" t="s">
        <v>182</v>
      </c>
      <c r="L102" s="8" t="s">
        <v>182</v>
      </c>
      <c r="M102" s="8" t="s">
        <v>182</v>
      </c>
      <c r="N102" s="8" t="s">
        <v>182</v>
      </c>
      <c r="O102" s="8">
        <v>111.1</v>
      </c>
      <c r="P102" s="8" t="s">
        <v>265</v>
      </c>
    </row>
    <row r="103" spans="1:17" x14ac:dyDescent="0.35">
      <c r="A103" s="5" t="s">
        <v>179</v>
      </c>
      <c r="B103" s="5" t="s">
        <v>180</v>
      </c>
      <c r="C103" s="5">
        <v>2010</v>
      </c>
      <c r="D103" s="8">
        <v>2010</v>
      </c>
      <c r="E103" s="8">
        <v>2009</v>
      </c>
      <c r="F103" s="8" t="s">
        <v>181</v>
      </c>
      <c r="G103" s="8" t="s">
        <v>275</v>
      </c>
      <c r="H103" s="8" t="s">
        <v>269</v>
      </c>
      <c r="I103" s="8" t="s">
        <v>270</v>
      </c>
      <c r="J103" s="8" t="s">
        <v>182</v>
      </c>
      <c r="K103" s="8" t="s">
        <v>182</v>
      </c>
      <c r="L103" s="8" t="s">
        <v>182</v>
      </c>
      <c r="M103" s="8" t="s">
        <v>182</v>
      </c>
      <c r="N103" s="8" t="s">
        <v>272</v>
      </c>
      <c r="O103" s="8">
        <v>3025</v>
      </c>
      <c r="P103" s="8" t="s">
        <v>271</v>
      </c>
      <c r="Q103" s="8" t="s">
        <v>347</v>
      </c>
    </row>
    <row r="104" spans="1:17" x14ac:dyDescent="0.35">
      <c r="A104" s="5" t="s">
        <v>179</v>
      </c>
      <c r="B104" s="5" t="s">
        <v>180</v>
      </c>
      <c r="C104" s="5">
        <v>2010</v>
      </c>
      <c r="D104" s="8">
        <v>2010</v>
      </c>
      <c r="E104" s="8">
        <v>2009</v>
      </c>
      <c r="F104" s="8" t="s">
        <v>181</v>
      </c>
      <c r="G104" s="8" t="s">
        <v>275</v>
      </c>
      <c r="H104" s="8" t="s">
        <v>269</v>
      </c>
      <c r="I104" s="8" t="s">
        <v>270</v>
      </c>
      <c r="J104" s="8">
        <v>0.75</v>
      </c>
      <c r="K104" s="8" t="s">
        <v>257</v>
      </c>
      <c r="L104" s="8" t="s">
        <v>182</v>
      </c>
      <c r="M104" s="8" t="s">
        <v>182</v>
      </c>
      <c r="N104" s="8" t="s">
        <v>273</v>
      </c>
      <c r="O104" s="8">
        <v>3025</v>
      </c>
      <c r="P104" s="8" t="s">
        <v>274</v>
      </c>
    </row>
    <row r="105" spans="1:17" x14ac:dyDescent="0.35">
      <c r="A105" s="5" t="s">
        <v>179</v>
      </c>
      <c r="B105" s="5" t="s">
        <v>180</v>
      </c>
      <c r="C105" s="5">
        <v>2010</v>
      </c>
      <c r="D105" s="8">
        <v>2010</v>
      </c>
      <c r="E105" s="8">
        <v>2009</v>
      </c>
      <c r="F105" s="8" t="s">
        <v>181</v>
      </c>
      <c r="G105" s="8" t="s">
        <v>275</v>
      </c>
      <c r="H105" s="8" t="s">
        <v>269</v>
      </c>
      <c r="I105" s="8" t="s">
        <v>270</v>
      </c>
      <c r="J105" s="8">
        <v>1</v>
      </c>
      <c r="K105" s="8" t="s">
        <v>257</v>
      </c>
      <c r="L105" s="8" t="s">
        <v>182</v>
      </c>
      <c r="M105" s="8" t="s">
        <v>182</v>
      </c>
      <c r="N105" s="8" t="s">
        <v>273</v>
      </c>
      <c r="O105" s="8">
        <v>12100</v>
      </c>
      <c r="P105" s="8" t="s">
        <v>274</v>
      </c>
    </row>
    <row r="106" spans="1:17" x14ac:dyDescent="0.35">
      <c r="A106" s="5" t="s">
        <v>179</v>
      </c>
      <c r="B106" s="5" t="s">
        <v>180</v>
      </c>
      <c r="C106" s="5">
        <v>2010</v>
      </c>
      <c r="D106" s="8">
        <v>2010</v>
      </c>
      <c r="E106" s="8">
        <v>2009</v>
      </c>
      <c r="F106" s="8" t="s">
        <v>181</v>
      </c>
      <c r="G106" s="8" t="s">
        <v>275</v>
      </c>
      <c r="H106" s="8" t="s">
        <v>269</v>
      </c>
      <c r="I106" s="8" t="s">
        <v>270</v>
      </c>
      <c r="J106" s="8">
        <v>1.5</v>
      </c>
      <c r="K106" s="8" t="s">
        <v>257</v>
      </c>
      <c r="L106" s="8" t="s">
        <v>182</v>
      </c>
      <c r="M106" s="8" t="s">
        <v>182</v>
      </c>
      <c r="N106" s="8" t="s">
        <v>273</v>
      </c>
      <c r="O106" s="8">
        <v>27225</v>
      </c>
      <c r="P106" s="8" t="s">
        <v>274</v>
      </c>
    </row>
    <row r="107" spans="1:17" x14ac:dyDescent="0.35">
      <c r="A107" s="5" t="s">
        <v>179</v>
      </c>
      <c r="B107" s="5" t="s">
        <v>180</v>
      </c>
      <c r="C107" s="5">
        <v>2010</v>
      </c>
      <c r="D107" s="8">
        <v>2010</v>
      </c>
      <c r="E107" s="8">
        <v>2009</v>
      </c>
      <c r="F107" s="8" t="s">
        <v>181</v>
      </c>
      <c r="G107" s="8" t="s">
        <v>275</v>
      </c>
      <c r="H107" s="8" t="s">
        <v>269</v>
      </c>
      <c r="I107" s="8" t="s">
        <v>270</v>
      </c>
      <c r="J107" s="8">
        <v>2</v>
      </c>
      <c r="K107" s="8" t="s">
        <v>257</v>
      </c>
      <c r="L107" s="8" t="s">
        <v>182</v>
      </c>
      <c r="M107" s="8" t="s">
        <v>182</v>
      </c>
      <c r="N107" s="8" t="s">
        <v>273</v>
      </c>
      <c r="O107" s="8">
        <v>45375</v>
      </c>
      <c r="P107" s="8" t="s">
        <v>274</v>
      </c>
    </row>
    <row r="108" spans="1:17" x14ac:dyDescent="0.35">
      <c r="A108" s="5" t="s">
        <v>179</v>
      </c>
      <c r="B108" s="5" t="s">
        <v>180</v>
      </c>
      <c r="C108" s="5">
        <v>2010</v>
      </c>
      <c r="D108" s="8">
        <v>2010</v>
      </c>
      <c r="E108" s="8">
        <v>2009</v>
      </c>
      <c r="F108" s="8" t="s">
        <v>181</v>
      </c>
      <c r="G108" s="8" t="s">
        <v>275</v>
      </c>
      <c r="H108" s="8" t="s">
        <v>269</v>
      </c>
      <c r="I108" s="8" t="s">
        <v>270</v>
      </c>
      <c r="J108" s="8">
        <v>4</v>
      </c>
      <c r="K108" s="8" t="s">
        <v>257</v>
      </c>
      <c r="L108" s="8" t="s">
        <v>182</v>
      </c>
      <c r="M108" s="8" t="s">
        <v>182</v>
      </c>
      <c r="N108" s="8" t="s">
        <v>273</v>
      </c>
      <c r="O108" s="8">
        <v>187550</v>
      </c>
      <c r="P108" s="8" t="s">
        <v>274</v>
      </c>
    </row>
    <row r="109" spans="1:17" x14ac:dyDescent="0.35">
      <c r="A109" s="5" t="s">
        <v>179</v>
      </c>
      <c r="B109" s="5" t="s">
        <v>180</v>
      </c>
      <c r="C109" s="5">
        <v>2010</v>
      </c>
      <c r="D109" s="8">
        <v>2010</v>
      </c>
      <c r="E109" s="8">
        <v>2008</v>
      </c>
      <c r="F109" s="8" t="s">
        <v>181</v>
      </c>
      <c r="G109" s="8" t="s">
        <v>275</v>
      </c>
      <c r="H109" s="8" t="s">
        <v>276</v>
      </c>
      <c r="I109" s="8" t="s">
        <v>270</v>
      </c>
      <c r="J109" s="8">
        <v>0.75</v>
      </c>
      <c r="K109" s="8" t="s">
        <v>257</v>
      </c>
      <c r="L109" s="8" t="s">
        <v>182</v>
      </c>
      <c r="M109" s="8" t="s">
        <v>182</v>
      </c>
      <c r="N109" s="8" t="s">
        <v>348</v>
      </c>
      <c r="O109" s="8">
        <v>1300</v>
      </c>
      <c r="P109" s="8" t="s">
        <v>274</v>
      </c>
    </row>
    <row r="110" spans="1:17" x14ac:dyDescent="0.35">
      <c r="A110" s="5" t="s">
        <v>179</v>
      </c>
      <c r="B110" s="5" t="s">
        <v>180</v>
      </c>
      <c r="C110" s="5">
        <v>2010</v>
      </c>
      <c r="D110" s="8">
        <v>2010</v>
      </c>
      <c r="E110" s="8">
        <v>2008</v>
      </c>
      <c r="F110" s="8" t="s">
        <v>181</v>
      </c>
      <c r="G110" s="8" t="s">
        <v>275</v>
      </c>
      <c r="H110" s="8" t="s">
        <v>276</v>
      </c>
      <c r="I110" s="8" t="s">
        <v>270</v>
      </c>
      <c r="J110" s="8">
        <v>1</v>
      </c>
      <c r="K110" s="8" t="s">
        <v>257</v>
      </c>
      <c r="L110" s="8" t="s">
        <v>182</v>
      </c>
      <c r="M110" s="8" t="s">
        <v>182</v>
      </c>
      <c r="N110" s="8" t="s">
        <v>348</v>
      </c>
      <c r="O110" s="8">
        <v>1400</v>
      </c>
      <c r="P110" s="8" t="s">
        <v>274</v>
      </c>
    </row>
    <row r="111" spans="1:17" x14ac:dyDescent="0.35">
      <c r="A111" s="5" t="s">
        <v>179</v>
      </c>
      <c r="B111" s="5" t="s">
        <v>180</v>
      </c>
      <c r="C111" s="5">
        <v>2010</v>
      </c>
      <c r="D111" s="8">
        <v>2010</v>
      </c>
      <c r="E111" s="8">
        <v>2008</v>
      </c>
      <c r="F111" s="8" t="s">
        <v>181</v>
      </c>
      <c r="G111" s="8" t="s">
        <v>275</v>
      </c>
      <c r="H111" s="8" t="s">
        <v>276</v>
      </c>
      <c r="I111" s="8" t="s">
        <v>270</v>
      </c>
      <c r="J111" s="8">
        <v>1.5</v>
      </c>
      <c r="K111" s="8" t="s">
        <v>257</v>
      </c>
      <c r="L111" s="8" t="s">
        <v>182</v>
      </c>
      <c r="M111" s="8" t="s">
        <v>182</v>
      </c>
      <c r="N111" s="8" t="s">
        <v>348</v>
      </c>
      <c r="O111" s="8">
        <v>1500</v>
      </c>
      <c r="P111" s="8" t="s">
        <v>274</v>
      </c>
    </row>
    <row r="112" spans="1:17" x14ac:dyDescent="0.35">
      <c r="A112" s="5" t="s">
        <v>179</v>
      </c>
      <c r="B112" s="5" t="s">
        <v>180</v>
      </c>
      <c r="C112" s="5">
        <v>2010</v>
      </c>
      <c r="D112" s="8">
        <v>2010</v>
      </c>
      <c r="E112" s="8">
        <v>2008</v>
      </c>
      <c r="F112" s="8" t="s">
        <v>181</v>
      </c>
      <c r="G112" s="8" t="s">
        <v>275</v>
      </c>
      <c r="H112" s="8" t="s">
        <v>276</v>
      </c>
      <c r="I112" s="8" t="s">
        <v>270</v>
      </c>
      <c r="J112" s="8">
        <v>2</v>
      </c>
      <c r="K112" s="8" t="s">
        <v>257</v>
      </c>
      <c r="L112" s="8" t="s">
        <v>182</v>
      </c>
      <c r="M112" s="8" t="s">
        <v>182</v>
      </c>
      <c r="N112" s="8" t="s">
        <v>348</v>
      </c>
      <c r="O112" s="8">
        <v>1800</v>
      </c>
      <c r="P112" s="8" t="s">
        <v>274</v>
      </c>
    </row>
    <row r="113" spans="1:17" x14ac:dyDescent="0.35">
      <c r="A113" s="5" t="s">
        <v>179</v>
      </c>
      <c r="B113" s="5" t="s">
        <v>180</v>
      </c>
      <c r="C113" s="5">
        <v>2010</v>
      </c>
      <c r="D113" s="8">
        <v>2010</v>
      </c>
      <c r="E113" s="8">
        <v>2008</v>
      </c>
      <c r="F113" s="8" t="s">
        <v>181</v>
      </c>
      <c r="G113" s="8" t="s">
        <v>275</v>
      </c>
      <c r="H113" s="8" t="s">
        <v>276</v>
      </c>
      <c r="I113" s="8" t="s">
        <v>270</v>
      </c>
      <c r="J113" s="8">
        <v>0.75</v>
      </c>
      <c r="K113" s="8" t="s">
        <v>257</v>
      </c>
      <c r="L113" s="8" t="s">
        <v>182</v>
      </c>
      <c r="M113" s="8" t="s">
        <v>182</v>
      </c>
      <c r="N113" s="8" t="s">
        <v>349</v>
      </c>
      <c r="O113" s="8">
        <v>1950</v>
      </c>
      <c r="P113" s="8" t="s">
        <v>274</v>
      </c>
    </row>
    <row r="114" spans="1:17" x14ac:dyDescent="0.35">
      <c r="A114" s="5" t="s">
        <v>179</v>
      </c>
      <c r="B114" s="5" t="s">
        <v>180</v>
      </c>
      <c r="C114" s="5">
        <v>2010</v>
      </c>
      <c r="D114" s="8">
        <v>2010</v>
      </c>
      <c r="E114" s="8">
        <v>2008</v>
      </c>
      <c r="F114" s="8" t="s">
        <v>181</v>
      </c>
      <c r="G114" s="8" t="s">
        <v>275</v>
      </c>
      <c r="H114" s="8" t="s">
        <v>276</v>
      </c>
      <c r="I114" s="8" t="s">
        <v>270</v>
      </c>
      <c r="J114" s="8">
        <v>1</v>
      </c>
      <c r="K114" s="8" t="s">
        <v>257</v>
      </c>
      <c r="L114" s="8" t="s">
        <v>182</v>
      </c>
      <c r="M114" s="8" t="s">
        <v>182</v>
      </c>
      <c r="N114" s="8" t="s">
        <v>349</v>
      </c>
      <c r="O114" s="8">
        <v>2100</v>
      </c>
      <c r="P114" s="8" t="s">
        <v>274</v>
      </c>
    </row>
    <row r="115" spans="1:17" x14ac:dyDescent="0.35">
      <c r="A115" s="5" t="s">
        <v>179</v>
      </c>
      <c r="B115" s="5" t="s">
        <v>180</v>
      </c>
      <c r="C115" s="5">
        <v>2010</v>
      </c>
      <c r="D115" s="8">
        <v>2010</v>
      </c>
      <c r="E115" s="8">
        <v>2008</v>
      </c>
      <c r="F115" s="8" t="s">
        <v>181</v>
      </c>
      <c r="G115" s="8" t="s">
        <v>275</v>
      </c>
      <c r="H115" s="8" t="s">
        <v>276</v>
      </c>
      <c r="I115" s="8" t="s">
        <v>270</v>
      </c>
      <c r="J115" s="8">
        <v>1.5</v>
      </c>
      <c r="K115" s="8" t="s">
        <v>257</v>
      </c>
      <c r="L115" s="8" t="s">
        <v>182</v>
      </c>
      <c r="M115" s="8" t="s">
        <v>182</v>
      </c>
      <c r="N115" s="8" t="s">
        <v>349</v>
      </c>
      <c r="O115" s="8">
        <v>2250</v>
      </c>
      <c r="P115" s="8" t="s">
        <v>274</v>
      </c>
    </row>
    <row r="116" spans="1:17" x14ac:dyDescent="0.35">
      <c r="A116" s="5" t="s">
        <v>179</v>
      </c>
      <c r="B116" s="5" t="s">
        <v>180</v>
      </c>
      <c r="C116" s="5">
        <v>2010</v>
      </c>
      <c r="D116" s="8">
        <v>2010</v>
      </c>
      <c r="E116" s="8">
        <v>2008</v>
      </c>
      <c r="F116" s="8" t="s">
        <v>181</v>
      </c>
      <c r="G116" s="8" t="s">
        <v>275</v>
      </c>
      <c r="H116" s="8" t="s">
        <v>276</v>
      </c>
      <c r="I116" s="8" t="s">
        <v>270</v>
      </c>
      <c r="J116" s="8">
        <v>2</v>
      </c>
      <c r="K116" s="8" t="s">
        <v>257</v>
      </c>
      <c r="L116" s="8" t="s">
        <v>182</v>
      </c>
      <c r="M116" s="8" t="s">
        <v>182</v>
      </c>
      <c r="N116" s="8" t="s">
        <v>349</v>
      </c>
      <c r="O116" s="8">
        <v>2700</v>
      </c>
      <c r="P116" s="8" t="s">
        <v>274</v>
      </c>
      <c r="Q116" s="8" t="s">
        <v>350</v>
      </c>
    </row>
    <row r="117" spans="1:17" x14ac:dyDescent="0.35">
      <c r="A117" s="5" t="s">
        <v>179</v>
      </c>
      <c r="B117" s="5" t="s">
        <v>180</v>
      </c>
      <c r="C117" s="5">
        <v>2010</v>
      </c>
      <c r="D117" s="8">
        <v>2010</v>
      </c>
      <c r="E117" s="8" t="s">
        <v>182</v>
      </c>
      <c r="F117" s="8" t="s">
        <v>181</v>
      </c>
      <c r="G117" s="8" t="s">
        <v>275</v>
      </c>
      <c r="H117" s="8" t="s">
        <v>351</v>
      </c>
      <c r="I117" s="8" t="s">
        <v>182</v>
      </c>
      <c r="J117" s="8">
        <v>0.625</v>
      </c>
      <c r="K117" s="8" t="s">
        <v>182</v>
      </c>
      <c r="L117" s="8" t="s">
        <v>182</v>
      </c>
      <c r="M117" s="8" t="s">
        <v>182</v>
      </c>
      <c r="N117" s="8" t="s">
        <v>182</v>
      </c>
      <c r="O117" s="8">
        <v>60</v>
      </c>
      <c r="P117" s="8" t="s">
        <v>259</v>
      </c>
    </row>
    <row r="118" spans="1:17" x14ac:dyDescent="0.35">
      <c r="A118" s="5" t="s">
        <v>179</v>
      </c>
      <c r="B118" s="5" t="s">
        <v>180</v>
      </c>
      <c r="C118" s="5">
        <v>2010</v>
      </c>
      <c r="D118" s="8">
        <v>2010</v>
      </c>
      <c r="E118" s="8" t="s">
        <v>182</v>
      </c>
      <c r="F118" s="8" t="s">
        <v>181</v>
      </c>
      <c r="G118" s="8" t="s">
        <v>275</v>
      </c>
      <c r="H118" s="8" t="s">
        <v>351</v>
      </c>
      <c r="I118" s="8" t="s">
        <v>182</v>
      </c>
      <c r="J118" s="8">
        <v>0.75</v>
      </c>
      <c r="K118" s="8" t="s">
        <v>182</v>
      </c>
      <c r="L118" s="8" t="s">
        <v>182</v>
      </c>
      <c r="M118" s="8" t="s">
        <v>182</v>
      </c>
      <c r="N118" s="8" t="s">
        <v>182</v>
      </c>
      <c r="O118" s="8">
        <v>75</v>
      </c>
      <c r="P118" s="8" t="s">
        <v>259</v>
      </c>
    </row>
    <row r="119" spans="1:17" x14ac:dyDescent="0.35">
      <c r="A119" s="5" t="s">
        <v>179</v>
      </c>
      <c r="B119" s="5" t="s">
        <v>180</v>
      </c>
      <c r="C119" s="5">
        <v>2010</v>
      </c>
      <c r="D119" s="8">
        <v>2010</v>
      </c>
      <c r="E119" s="8" t="s">
        <v>182</v>
      </c>
      <c r="F119" s="8" t="s">
        <v>181</v>
      </c>
      <c r="G119" s="8" t="s">
        <v>275</v>
      </c>
      <c r="H119" s="8" t="s">
        <v>352</v>
      </c>
      <c r="J119" s="8" t="s">
        <v>182</v>
      </c>
      <c r="K119" s="8" t="s">
        <v>182</v>
      </c>
      <c r="L119" s="8" t="s">
        <v>182</v>
      </c>
      <c r="M119" s="8" t="s">
        <v>182</v>
      </c>
      <c r="N119" s="8" t="s">
        <v>182</v>
      </c>
      <c r="O119" s="8">
        <v>30</v>
      </c>
    </row>
    <row r="120" spans="1:17" x14ac:dyDescent="0.35">
      <c r="A120" s="5" t="s">
        <v>179</v>
      </c>
      <c r="B120" s="5" t="s">
        <v>180</v>
      </c>
      <c r="C120" s="5">
        <v>2010</v>
      </c>
      <c r="D120" s="8">
        <v>2010</v>
      </c>
      <c r="E120" s="8" t="s">
        <v>182</v>
      </c>
      <c r="F120" s="8" t="s">
        <v>181</v>
      </c>
      <c r="G120" s="8" t="s">
        <v>275</v>
      </c>
      <c r="H120" s="8" t="s">
        <v>353</v>
      </c>
      <c r="J120" s="8" t="s">
        <v>182</v>
      </c>
      <c r="K120" s="8" t="s">
        <v>182</v>
      </c>
      <c r="L120" s="8" t="s">
        <v>182</v>
      </c>
      <c r="M120" s="8" t="s">
        <v>182</v>
      </c>
      <c r="N120" s="8" t="s">
        <v>182</v>
      </c>
      <c r="O120" s="8">
        <v>25</v>
      </c>
    </row>
    <row r="121" spans="1:17" x14ac:dyDescent="0.35">
      <c r="A121" s="5" t="s">
        <v>179</v>
      </c>
      <c r="B121" s="5" t="s">
        <v>180</v>
      </c>
      <c r="C121" s="5">
        <v>2010</v>
      </c>
      <c r="D121" s="8">
        <v>2010</v>
      </c>
      <c r="E121" s="8" t="s">
        <v>182</v>
      </c>
      <c r="F121" s="8" t="s">
        <v>181</v>
      </c>
      <c r="G121" s="8" t="s">
        <v>275</v>
      </c>
      <c r="H121" s="8" t="s">
        <v>354</v>
      </c>
      <c r="J121" s="8" t="s">
        <v>182</v>
      </c>
      <c r="K121" s="8" t="s">
        <v>182</v>
      </c>
      <c r="L121" s="8" t="s">
        <v>182</v>
      </c>
      <c r="M121" s="8" t="s">
        <v>182</v>
      </c>
      <c r="N121" s="8" t="s">
        <v>182</v>
      </c>
      <c r="O121" s="8">
        <v>250</v>
      </c>
    </row>
    <row r="122" spans="1:17" x14ac:dyDescent="0.35">
      <c r="A122" s="5" t="s">
        <v>179</v>
      </c>
      <c r="B122" s="5" t="s">
        <v>180</v>
      </c>
      <c r="C122" s="5">
        <v>2010</v>
      </c>
      <c r="D122" s="8">
        <v>2010</v>
      </c>
      <c r="E122" s="8" t="s">
        <v>182</v>
      </c>
      <c r="F122" s="8" t="s">
        <v>181</v>
      </c>
      <c r="G122" s="8" t="s">
        <v>275</v>
      </c>
      <c r="H122" s="8" t="s">
        <v>355</v>
      </c>
      <c r="J122" s="8" t="s">
        <v>182</v>
      </c>
      <c r="K122" s="8" t="s">
        <v>182</v>
      </c>
      <c r="L122" s="8" t="s">
        <v>182</v>
      </c>
      <c r="M122" s="8" t="s">
        <v>182</v>
      </c>
      <c r="N122" s="8" t="s">
        <v>182</v>
      </c>
      <c r="O122" s="8">
        <v>15</v>
      </c>
    </row>
    <row r="123" spans="1:17" x14ac:dyDescent="0.35">
      <c r="A123" s="5" t="s">
        <v>179</v>
      </c>
      <c r="B123" s="5" t="s">
        <v>180</v>
      </c>
      <c r="C123" s="5">
        <v>2010</v>
      </c>
      <c r="D123" s="8">
        <v>2010</v>
      </c>
      <c r="E123" s="8" t="s">
        <v>182</v>
      </c>
      <c r="F123" s="8" t="s">
        <v>181</v>
      </c>
      <c r="G123" s="8" t="s">
        <v>275</v>
      </c>
      <c r="H123" s="8" t="s">
        <v>356</v>
      </c>
      <c r="J123" s="8" t="s">
        <v>182</v>
      </c>
      <c r="K123" s="8" t="s">
        <v>182</v>
      </c>
      <c r="L123" s="8" t="s">
        <v>182</v>
      </c>
      <c r="M123" s="8" t="s">
        <v>182</v>
      </c>
      <c r="N123" s="8" t="s">
        <v>182</v>
      </c>
      <c r="O123" s="8">
        <v>15</v>
      </c>
    </row>
    <row r="124" spans="1:17" x14ac:dyDescent="0.35">
      <c r="A124" s="5" t="s">
        <v>179</v>
      </c>
      <c r="B124" s="5" t="s">
        <v>180</v>
      </c>
      <c r="C124" s="5">
        <v>2010</v>
      </c>
      <c r="D124" s="8">
        <v>2010</v>
      </c>
      <c r="E124" s="8" t="s">
        <v>182</v>
      </c>
      <c r="F124" s="8" t="s">
        <v>181</v>
      </c>
      <c r="G124" s="8" t="s">
        <v>275</v>
      </c>
      <c r="H124" s="8" t="s">
        <v>357</v>
      </c>
      <c r="J124" s="8" t="s">
        <v>182</v>
      </c>
      <c r="K124" s="8" t="s">
        <v>182</v>
      </c>
      <c r="L124" s="8" t="s">
        <v>182</v>
      </c>
      <c r="M124" s="8" t="s">
        <v>182</v>
      </c>
      <c r="N124" s="8" t="s">
        <v>182</v>
      </c>
      <c r="O124" s="8">
        <v>30</v>
      </c>
    </row>
    <row r="125" spans="1:17" x14ac:dyDescent="0.35">
      <c r="A125" s="5" t="s">
        <v>179</v>
      </c>
      <c r="B125" s="5" t="s">
        <v>180</v>
      </c>
      <c r="C125" s="5">
        <v>2010</v>
      </c>
      <c r="D125" s="8">
        <v>2010</v>
      </c>
      <c r="E125" s="8" t="s">
        <v>182</v>
      </c>
      <c r="F125" s="8" t="s">
        <v>181</v>
      </c>
      <c r="G125" s="8" t="s">
        <v>275</v>
      </c>
      <c r="H125" s="8" t="s">
        <v>358</v>
      </c>
      <c r="J125" s="8" t="s">
        <v>182</v>
      </c>
      <c r="K125" s="8" t="s">
        <v>182</v>
      </c>
      <c r="L125" s="8" t="s">
        <v>182</v>
      </c>
      <c r="M125" s="8" t="s">
        <v>182</v>
      </c>
      <c r="N125" s="8" t="s">
        <v>182</v>
      </c>
      <c r="O125" s="8">
        <v>15</v>
      </c>
    </row>
    <row r="126" spans="1:17" x14ac:dyDescent="0.35">
      <c r="A126" s="5" t="s">
        <v>179</v>
      </c>
      <c r="B126" s="5" t="s">
        <v>180</v>
      </c>
      <c r="C126" s="5">
        <v>2010</v>
      </c>
      <c r="D126" s="8">
        <v>2010</v>
      </c>
      <c r="E126" s="8" t="s">
        <v>182</v>
      </c>
      <c r="F126" s="8" t="s">
        <v>181</v>
      </c>
      <c r="G126" s="8" t="s">
        <v>275</v>
      </c>
      <c r="H126" s="8" t="s">
        <v>359</v>
      </c>
      <c r="J126" s="8" t="s">
        <v>182</v>
      </c>
      <c r="K126" s="8" t="s">
        <v>182</v>
      </c>
      <c r="L126" s="8" t="s">
        <v>182</v>
      </c>
      <c r="M126" s="8" t="s">
        <v>182</v>
      </c>
      <c r="N126" s="8" t="s">
        <v>182</v>
      </c>
      <c r="O126" s="25">
        <v>0.1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I46"/>
  <sheetViews>
    <sheetView zoomScale="80" zoomScaleNormal="80" workbookViewId="0">
      <pane xSplit="2680" topLeftCell="X1"/>
      <selection pane="topRight" activeCell="X46" sqref="X46"/>
    </sheetView>
  </sheetViews>
  <sheetFormatPr defaultColWidth="8.90625" defaultRowHeight="14.5" x14ac:dyDescent="0.35"/>
  <cols>
    <col min="1" max="14" width="8.90625" style="8"/>
    <col min="15" max="23" width="11.7265625" style="8" bestFit="1" customWidth="1"/>
    <col min="24" max="24" width="12.54296875" style="8" customWidth="1"/>
    <col min="25" max="25" width="12.1796875" style="8" customWidth="1"/>
    <col min="26" max="26" width="13.1796875" style="8" customWidth="1"/>
    <col min="27" max="27" width="12.81640625" style="8" customWidth="1"/>
    <col min="28" max="16384" width="8.90625" style="8"/>
  </cols>
  <sheetData>
    <row r="1" spans="1:35" x14ac:dyDescent="0.35">
      <c r="E1" s="13"/>
      <c r="F1" s="14" t="s">
        <v>33</v>
      </c>
      <c r="G1" s="15"/>
      <c r="H1" s="15"/>
      <c r="I1" s="15"/>
      <c r="J1" s="15"/>
      <c r="K1" s="15"/>
      <c r="L1" s="13"/>
      <c r="M1" s="13"/>
      <c r="N1" s="13"/>
      <c r="O1" s="13"/>
      <c r="P1" s="16"/>
      <c r="Q1" s="16"/>
      <c r="R1" s="16"/>
      <c r="S1" s="16"/>
      <c r="T1" s="16"/>
      <c r="U1" s="16"/>
      <c r="V1" s="16"/>
      <c r="W1" s="16"/>
      <c r="X1" s="16"/>
      <c r="Y1" s="17" t="s">
        <v>34</v>
      </c>
      <c r="Z1" s="16"/>
      <c r="AA1" s="16"/>
      <c r="AB1" s="16"/>
      <c r="AC1" s="17" t="s">
        <v>35</v>
      </c>
      <c r="AD1" s="16"/>
      <c r="AE1" s="16"/>
      <c r="AF1" s="16"/>
      <c r="AG1" s="16"/>
      <c r="AH1" s="16"/>
    </row>
    <row r="2" spans="1:35" x14ac:dyDescent="0.35">
      <c r="A2" s="6" t="s">
        <v>0</v>
      </c>
      <c r="B2" s="6" t="s">
        <v>1</v>
      </c>
      <c r="C2" s="6" t="s">
        <v>36</v>
      </c>
      <c r="D2" s="6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46</v>
      </c>
      <c r="N2" s="7" t="s">
        <v>47</v>
      </c>
      <c r="O2" s="7" t="s">
        <v>48</v>
      </c>
      <c r="P2" s="7" t="s">
        <v>49</v>
      </c>
      <c r="Q2" s="7" t="s">
        <v>50</v>
      </c>
      <c r="R2" s="7" t="s">
        <v>51</v>
      </c>
      <c r="S2" s="7" t="s">
        <v>52</v>
      </c>
      <c r="T2" s="7" t="s">
        <v>53</v>
      </c>
      <c r="U2" s="7" t="s">
        <v>54</v>
      </c>
      <c r="V2" s="7" t="s">
        <v>55</v>
      </c>
      <c r="W2" s="7" t="s">
        <v>56</v>
      </c>
      <c r="X2" s="7" t="s">
        <v>57</v>
      </c>
      <c r="Y2" s="7" t="s">
        <v>58</v>
      </c>
      <c r="Z2" s="7" t="s">
        <v>59</v>
      </c>
      <c r="AA2" s="7" t="s">
        <v>60</v>
      </c>
      <c r="AB2" s="7" t="s">
        <v>61</v>
      </c>
      <c r="AC2" s="7" t="s">
        <v>62</v>
      </c>
      <c r="AD2" s="7" t="s">
        <v>63</v>
      </c>
      <c r="AE2" s="7" t="s">
        <v>64</v>
      </c>
      <c r="AF2" s="7" t="s">
        <v>65</v>
      </c>
      <c r="AG2" s="7" t="s">
        <v>66</v>
      </c>
      <c r="AH2" s="7" t="s">
        <v>67</v>
      </c>
      <c r="AI2" s="7" t="s">
        <v>81</v>
      </c>
    </row>
    <row r="3" spans="1:35" x14ac:dyDescent="0.35">
      <c r="A3" s="5" t="s">
        <v>179</v>
      </c>
      <c r="B3" s="5" t="s">
        <v>180</v>
      </c>
      <c r="C3" s="8" t="s">
        <v>68</v>
      </c>
      <c r="D3" s="8" t="s">
        <v>272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>
        <v>3071579</v>
      </c>
      <c r="P3" s="16">
        <v>2911689</v>
      </c>
      <c r="Q3" s="16">
        <v>2977135</v>
      </c>
      <c r="R3" s="16">
        <v>2804799</v>
      </c>
      <c r="S3" s="16">
        <v>2990164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5" x14ac:dyDescent="0.35">
      <c r="A4" s="5" t="s">
        <v>179</v>
      </c>
      <c r="B4" s="5" t="s">
        <v>180</v>
      </c>
      <c r="C4" s="8" t="s">
        <v>68</v>
      </c>
      <c r="D4" s="8" t="s">
        <v>278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>
        <v>851397</v>
      </c>
      <c r="P4" s="16">
        <v>808799</v>
      </c>
      <c r="Q4" s="16">
        <v>798033</v>
      </c>
      <c r="R4" s="16">
        <v>764990</v>
      </c>
      <c r="S4" s="16">
        <v>834824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 x14ac:dyDescent="0.35">
      <c r="A5" s="5" t="s">
        <v>179</v>
      </c>
      <c r="B5" s="5" t="s">
        <v>180</v>
      </c>
      <c r="C5" s="8" t="s">
        <v>68</v>
      </c>
      <c r="D5" s="8" t="s">
        <v>279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>
        <v>596317</v>
      </c>
      <c r="P5" s="16">
        <v>570522</v>
      </c>
      <c r="Q5" s="16">
        <v>616580</v>
      </c>
      <c r="R5" s="16">
        <v>701512</v>
      </c>
      <c r="S5" s="16">
        <v>626825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x14ac:dyDescent="0.35">
      <c r="A6" s="5" t="s">
        <v>179</v>
      </c>
      <c r="B6" s="5" t="s">
        <v>180</v>
      </c>
      <c r="C6" s="8" t="s">
        <v>68</v>
      </c>
      <c r="D6" s="8" t="s">
        <v>280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>
        <v>164082</v>
      </c>
      <c r="P6" s="16">
        <v>151623</v>
      </c>
      <c r="Q6" s="16">
        <v>128869</v>
      </c>
      <c r="R6" s="16">
        <v>138925</v>
      </c>
      <c r="S6" s="16">
        <v>143010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x14ac:dyDescent="0.35">
      <c r="A7" s="5" t="s">
        <v>179</v>
      </c>
      <c r="B7" s="5" t="s">
        <v>180</v>
      </c>
      <c r="C7" s="8" t="s">
        <v>68</v>
      </c>
      <c r="D7" s="8" t="s">
        <v>360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>
        <f>SUM(O3:O6)</f>
        <v>4683375</v>
      </c>
      <c r="P7" s="13">
        <f t="shared" ref="P7:S7" si="0">SUM(P3:P6)</f>
        <v>4442633</v>
      </c>
      <c r="Q7" s="13">
        <f t="shared" si="0"/>
        <v>4520617</v>
      </c>
      <c r="R7" s="13">
        <f t="shared" si="0"/>
        <v>4410226</v>
      </c>
      <c r="S7" s="13">
        <f t="shared" si="0"/>
        <v>4594823</v>
      </c>
      <c r="T7" s="16">
        <v>4548370</v>
      </c>
      <c r="U7" s="16">
        <v>4426622</v>
      </c>
      <c r="V7" s="16">
        <v>4640160</v>
      </c>
      <c r="W7" s="16">
        <v>5004630</v>
      </c>
      <c r="X7" s="16">
        <v>5102777</v>
      </c>
      <c r="Y7" s="16">
        <v>5333289</v>
      </c>
      <c r="Z7" s="16">
        <v>5442877</v>
      </c>
      <c r="AA7" s="16">
        <v>5945950</v>
      </c>
      <c r="AB7" s="16"/>
      <c r="AC7" s="16"/>
      <c r="AD7" s="16"/>
      <c r="AE7" s="16"/>
      <c r="AF7" s="16"/>
      <c r="AG7" s="16"/>
      <c r="AH7" s="16"/>
      <c r="AI7" s="16"/>
    </row>
    <row r="8" spans="1:35" x14ac:dyDescent="0.35">
      <c r="A8" s="5" t="s">
        <v>179</v>
      </c>
      <c r="B8" s="5" t="s">
        <v>180</v>
      </c>
      <c r="C8" s="8" t="s">
        <v>68</v>
      </c>
      <c r="D8" s="8" t="s">
        <v>281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455555</v>
      </c>
      <c r="P8" s="16">
        <v>45802</v>
      </c>
      <c r="Q8" s="16">
        <v>31465</v>
      </c>
      <c r="R8" s="16">
        <v>86491</v>
      </c>
      <c r="S8" s="16">
        <v>47288</v>
      </c>
      <c r="T8" s="16">
        <v>49553</v>
      </c>
      <c r="U8" s="16">
        <v>52298</v>
      </c>
      <c r="V8" s="16">
        <v>48220</v>
      </c>
      <c r="W8" s="16">
        <v>54591</v>
      </c>
      <c r="X8" s="16">
        <v>54409</v>
      </c>
      <c r="Y8" s="16">
        <v>58454</v>
      </c>
      <c r="Z8" s="16">
        <v>55672</v>
      </c>
      <c r="AA8" s="16">
        <v>61966</v>
      </c>
      <c r="AB8" s="16"/>
      <c r="AC8" s="16"/>
      <c r="AD8" s="16"/>
      <c r="AE8" s="16"/>
      <c r="AF8" s="16"/>
      <c r="AG8" s="16"/>
      <c r="AH8" s="16"/>
      <c r="AI8" s="16"/>
    </row>
    <row r="9" spans="1:35" x14ac:dyDescent="0.35">
      <c r="A9" s="5" t="s">
        <v>179</v>
      </c>
      <c r="B9" s="5" t="s">
        <v>180</v>
      </c>
      <c r="C9" s="8" t="s">
        <v>68</v>
      </c>
      <c r="D9" s="8" t="s">
        <v>282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193655</v>
      </c>
      <c r="P9" s="16">
        <v>198659</v>
      </c>
      <c r="Q9" s="16">
        <v>192345</v>
      </c>
      <c r="R9" s="16">
        <v>227339</v>
      </c>
      <c r="S9" s="16">
        <v>224547</v>
      </c>
      <c r="T9" s="16">
        <v>226806</v>
      </c>
      <c r="U9" s="16">
        <v>224146</v>
      </c>
      <c r="V9" s="16">
        <v>223643</v>
      </c>
      <c r="W9" s="16">
        <v>222650</v>
      </c>
      <c r="X9" s="16">
        <v>222822</v>
      </c>
      <c r="Y9" s="16">
        <v>222822</v>
      </c>
      <c r="Z9" s="16">
        <v>222822</v>
      </c>
      <c r="AA9" s="16">
        <v>222822</v>
      </c>
      <c r="AB9" s="16"/>
      <c r="AC9" s="16"/>
      <c r="AD9" s="16"/>
      <c r="AE9" s="16"/>
      <c r="AF9" s="16"/>
      <c r="AG9" s="16"/>
      <c r="AH9" s="16"/>
      <c r="AI9" s="16"/>
    </row>
    <row r="10" spans="1:35" x14ac:dyDescent="0.35">
      <c r="A10" s="5" t="s">
        <v>179</v>
      </c>
      <c r="B10" s="5" t="s">
        <v>180</v>
      </c>
      <c r="C10" s="8" t="s">
        <v>68</v>
      </c>
      <c r="D10" s="8" t="s">
        <v>283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157873</v>
      </c>
      <c r="P10" s="16">
        <v>175906</v>
      </c>
      <c r="Q10" s="16">
        <v>173661</v>
      </c>
      <c r="R10" s="16">
        <v>174674</v>
      </c>
      <c r="S10" s="16">
        <v>218781</v>
      </c>
      <c r="T10" s="16">
        <v>0</v>
      </c>
      <c r="U10" s="16">
        <v>0</v>
      </c>
      <c r="V10" s="16">
        <v>0</v>
      </c>
      <c r="W10" s="16">
        <v>0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35">
      <c r="A11" s="5" t="s">
        <v>179</v>
      </c>
      <c r="B11" s="5" t="s">
        <v>180</v>
      </c>
      <c r="C11" s="8" t="s">
        <v>68</v>
      </c>
      <c r="D11" s="8" t="s">
        <v>284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>
        <v>0</v>
      </c>
      <c r="P11" s="16">
        <v>305200</v>
      </c>
      <c r="Q11" s="16">
        <v>182000</v>
      </c>
      <c r="R11" s="16">
        <v>113400</v>
      </c>
      <c r="S11" s="16">
        <v>117600</v>
      </c>
      <c r="T11" s="16">
        <v>358260</v>
      </c>
      <c r="U11" s="16">
        <v>61460</v>
      </c>
      <c r="V11" s="16">
        <v>230960</v>
      </c>
      <c r="W11" s="16">
        <v>121800</v>
      </c>
      <c r="X11" s="16">
        <v>157660</v>
      </c>
      <c r="Y11" s="16">
        <v>155710</v>
      </c>
      <c r="Z11" s="16">
        <v>99660</v>
      </c>
      <c r="AA11" s="16">
        <v>89410</v>
      </c>
      <c r="AB11" s="16"/>
      <c r="AC11" s="16"/>
      <c r="AD11" s="16"/>
      <c r="AE11" s="16"/>
      <c r="AF11" s="16"/>
      <c r="AG11" s="16"/>
      <c r="AH11" s="16"/>
      <c r="AI11" s="16"/>
    </row>
    <row r="12" spans="1:35" x14ac:dyDescent="0.35">
      <c r="A12" s="5" t="s">
        <v>179</v>
      </c>
      <c r="B12" s="5" t="s">
        <v>180</v>
      </c>
      <c r="C12" s="8" t="s">
        <v>68</v>
      </c>
      <c r="D12" s="8" t="s">
        <v>285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>
        <v>92965</v>
      </c>
      <c r="P12" s="16">
        <v>92793</v>
      </c>
      <c r="Q12" s="16">
        <v>88642</v>
      </c>
      <c r="R12" s="16">
        <v>89811</v>
      </c>
      <c r="S12" s="16">
        <v>93286</v>
      </c>
      <c r="T12" s="16">
        <v>85773</v>
      </c>
      <c r="U12" s="16">
        <v>69552</v>
      </c>
      <c r="V12" s="16">
        <v>73299</v>
      </c>
      <c r="W12" s="16">
        <v>81928</v>
      </c>
      <c r="X12" s="16">
        <v>83823</v>
      </c>
      <c r="Y12" s="16">
        <v>88192</v>
      </c>
      <c r="Z12" s="16">
        <v>81989</v>
      </c>
      <c r="AA12" s="16">
        <v>90249</v>
      </c>
      <c r="AB12" s="16"/>
      <c r="AC12" s="16"/>
      <c r="AD12" s="16"/>
      <c r="AE12" s="16"/>
      <c r="AF12" s="16"/>
      <c r="AG12" s="16"/>
      <c r="AH12" s="16"/>
      <c r="AI12" s="16"/>
    </row>
    <row r="13" spans="1:35" x14ac:dyDescent="0.35">
      <c r="A13" s="5" t="s">
        <v>179</v>
      </c>
      <c r="B13" s="5" t="s">
        <v>180</v>
      </c>
      <c r="C13" s="8" t="s">
        <v>68</v>
      </c>
      <c r="D13" s="8" t="s">
        <v>286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>
        <v>45300</v>
      </c>
      <c r="P13" s="16">
        <v>56150</v>
      </c>
      <c r="Q13" s="16">
        <v>46216</v>
      </c>
      <c r="R13" s="16">
        <v>39990</v>
      </c>
      <c r="S13" s="16">
        <v>0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35">
      <c r="A14" s="5" t="s">
        <v>179</v>
      </c>
      <c r="B14" s="5" t="s">
        <v>180</v>
      </c>
      <c r="C14" s="8" t="s">
        <v>68</v>
      </c>
      <c r="D14" s="8" t="s">
        <v>287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>
        <v>34396</v>
      </c>
      <c r="P14" s="16">
        <v>16685</v>
      </c>
      <c r="Q14" s="16">
        <v>23274</v>
      </c>
      <c r="R14" s="16">
        <v>35443</v>
      </c>
      <c r="S14" s="16">
        <v>127084</v>
      </c>
      <c r="T14" s="16">
        <v>51526</v>
      </c>
      <c r="U14" s="16">
        <v>121690</v>
      </c>
      <c r="V14" s="16">
        <v>136261</v>
      </c>
      <c r="W14" s="16">
        <v>283705</v>
      </c>
      <c r="X14" s="16">
        <v>250993</v>
      </c>
      <c r="Y14" s="16">
        <v>220655</v>
      </c>
      <c r="Z14" s="16">
        <v>233200</v>
      </c>
      <c r="AA14" s="16">
        <v>131013</v>
      </c>
      <c r="AB14" s="16"/>
      <c r="AC14" s="16"/>
      <c r="AD14" s="16"/>
      <c r="AE14" s="16"/>
      <c r="AF14" s="16"/>
      <c r="AG14" s="16"/>
      <c r="AH14" s="16"/>
      <c r="AI14" s="16"/>
    </row>
    <row r="15" spans="1:35" x14ac:dyDescent="0.35">
      <c r="A15" s="5" t="s">
        <v>179</v>
      </c>
      <c r="B15" s="5" t="s">
        <v>180</v>
      </c>
      <c r="C15" s="8" t="s">
        <v>68</v>
      </c>
      <c r="D15" s="8" t="s">
        <v>288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>
        <v>157873</v>
      </c>
      <c r="P15" s="16">
        <v>153660</v>
      </c>
      <c r="Q15" s="16">
        <v>180616</v>
      </c>
      <c r="R15" s="16">
        <v>0</v>
      </c>
      <c r="S15" s="16">
        <v>0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x14ac:dyDescent="0.35">
      <c r="A16" s="5" t="s">
        <v>179</v>
      </c>
      <c r="B16" s="5" t="s">
        <v>180</v>
      </c>
      <c r="C16" s="8" t="s">
        <v>68</v>
      </c>
      <c r="D16" s="8" t="s">
        <v>289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>
        <v>0</v>
      </c>
      <c r="P16" s="16">
        <v>0</v>
      </c>
      <c r="Q16" s="16">
        <v>0</v>
      </c>
      <c r="R16" s="16">
        <v>0</v>
      </c>
      <c r="S16" s="16">
        <v>0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x14ac:dyDescent="0.35">
      <c r="A17" s="5" t="s">
        <v>179</v>
      </c>
      <c r="B17" s="5" t="s">
        <v>180</v>
      </c>
      <c r="C17" s="8" t="s">
        <v>68</v>
      </c>
      <c r="D17" s="8" t="s">
        <v>290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>
        <v>288677</v>
      </c>
      <c r="P17" s="16">
        <v>52368</v>
      </c>
      <c r="Q17" s="16">
        <v>158428</v>
      </c>
      <c r="R17" s="16">
        <v>1017</v>
      </c>
      <c r="S17" s="16">
        <v>88749</v>
      </c>
      <c r="T17" s="16">
        <v>0</v>
      </c>
      <c r="U17" s="16">
        <v>0</v>
      </c>
      <c r="V17" s="16">
        <v>0</v>
      </c>
      <c r="W17" s="16"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35">
      <c r="A18" s="5" t="s">
        <v>179</v>
      </c>
      <c r="B18" s="5" t="s">
        <v>180</v>
      </c>
      <c r="C18" s="8" t="s">
        <v>68</v>
      </c>
      <c r="D18" s="8" t="s">
        <v>361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6"/>
      <c r="Q18" s="16"/>
      <c r="R18" s="16"/>
      <c r="S18" s="16"/>
      <c r="T18" s="16">
        <v>46909</v>
      </c>
      <c r="U18" s="16">
        <v>140780</v>
      </c>
      <c r="V18" s="16">
        <v>17908</v>
      </c>
      <c r="W18" s="16">
        <v>8621</v>
      </c>
      <c r="X18" s="16">
        <v>39216</v>
      </c>
      <c r="Y18" s="16">
        <v>11594</v>
      </c>
      <c r="Z18" s="16">
        <v>27337</v>
      </c>
      <c r="AA18" s="16">
        <v>25253</v>
      </c>
      <c r="AB18" s="16"/>
      <c r="AC18" s="16"/>
      <c r="AD18" s="16"/>
      <c r="AE18" s="16"/>
      <c r="AF18" s="16"/>
      <c r="AG18" s="16"/>
      <c r="AH18" s="16"/>
      <c r="AI18" s="16"/>
    </row>
    <row r="19" spans="1:35" x14ac:dyDescent="0.35">
      <c r="A19" s="5" t="s">
        <v>179</v>
      </c>
      <c r="B19" s="5" t="s">
        <v>180</v>
      </c>
      <c r="C19" s="12" t="s">
        <v>68</v>
      </c>
      <c r="D19" s="12" t="s">
        <v>69</v>
      </c>
      <c r="E19" s="15">
        <f t="shared" ref="E19:N19" si="1">SUM(E3:E14)</f>
        <v>0</v>
      </c>
      <c r="F19" s="15">
        <f t="shared" si="1"/>
        <v>0</v>
      </c>
      <c r="G19" s="15">
        <f t="shared" si="1"/>
        <v>0</v>
      </c>
      <c r="H19" s="15">
        <f t="shared" si="1"/>
        <v>0</v>
      </c>
      <c r="I19" s="15">
        <f t="shared" si="1"/>
        <v>0</v>
      </c>
      <c r="J19" s="15">
        <f t="shared" si="1"/>
        <v>0</v>
      </c>
      <c r="K19" s="15">
        <f t="shared" si="1"/>
        <v>0</v>
      </c>
      <c r="L19" s="15">
        <f t="shared" si="1"/>
        <v>0</v>
      </c>
      <c r="M19" s="15">
        <f t="shared" si="1"/>
        <v>0</v>
      </c>
      <c r="N19" s="15">
        <f t="shared" si="1"/>
        <v>0</v>
      </c>
      <c r="O19" s="19">
        <v>5722330</v>
      </c>
      <c r="P19" s="15">
        <f>SUM(P7:P18)</f>
        <v>5539856</v>
      </c>
      <c r="Q19" s="15">
        <f t="shared" ref="Q19:W19" si="2">SUM(Q7:Q18)</f>
        <v>5597264</v>
      </c>
      <c r="R19" s="15">
        <f t="shared" si="2"/>
        <v>5178391</v>
      </c>
      <c r="S19" s="15">
        <f t="shared" si="2"/>
        <v>5512158</v>
      </c>
      <c r="T19" s="15">
        <f t="shared" si="2"/>
        <v>5367197</v>
      </c>
      <c r="U19" s="15">
        <f t="shared" si="2"/>
        <v>5096548</v>
      </c>
      <c r="V19" s="15">
        <f t="shared" si="2"/>
        <v>5370451</v>
      </c>
      <c r="W19" s="15">
        <f>SUM(W7:W18)</f>
        <v>5777925</v>
      </c>
      <c r="X19" s="15">
        <f t="shared" ref="X19:AA19" si="3">SUM(X7:X18)</f>
        <v>5911700</v>
      </c>
      <c r="Y19" s="15">
        <f t="shared" si="3"/>
        <v>6090716</v>
      </c>
      <c r="Z19" s="15">
        <f t="shared" si="3"/>
        <v>6163557</v>
      </c>
      <c r="AA19" s="15">
        <f t="shared" si="3"/>
        <v>6566663</v>
      </c>
      <c r="AB19" s="15">
        <f t="shared" ref="X19:AI19" si="4">SUM(AB3:AB14)</f>
        <v>0</v>
      </c>
      <c r="AC19" s="15">
        <f t="shared" si="4"/>
        <v>0</v>
      </c>
      <c r="AD19" s="15">
        <f t="shared" si="4"/>
        <v>0</v>
      </c>
      <c r="AE19" s="15">
        <f t="shared" si="4"/>
        <v>0</v>
      </c>
      <c r="AF19" s="15">
        <f t="shared" si="4"/>
        <v>0</v>
      </c>
      <c r="AG19" s="15">
        <f t="shared" si="4"/>
        <v>0</v>
      </c>
      <c r="AH19" s="15">
        <f t="shared" si="4"/>
        <v>0</v>
      </c>
      <c r="AI19" s="15">
        <f t="shared" si="4"/>
        <v>0</v>
      </c>
    </row>
    <row r="20" spans="1:35" x14ac:dyDescent="0.35">
      <c r="A20" s="5" t="s">
        <v>179</v>
      </c>
      <c r="B20" s="5" t="s">
        <v>180</v>
      </c>
      <c r="C20" s="8" t="s">
        <v>70</v>
      </c>
      <c r="D20" s="8" t="s">
        <v>291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>
        <v>1169166</v>
      </c>
      <c r="P20" s="16">
        <v>1161560</v>
      </c>
      <c r="Q20" s="16">
        <v>1160767</v>
      </c>
      <c r="R20" s="16">
        <v>1332944</v>
      </c>
      <c r="S20" s="16">
        <v>1512313</v>
      </c>
      <c r="T20" s="16">
        <v>1266645</v>
      </c>
      <c r="U20" s="16">
        <v>1288858</v>
      </c>
      <c r="V20" s="16">
        <v>1255614</v>
      </c>
      <c r="W20" s="16">
        <v>1271815</v>
      </c>
      <c r="X20" s="16">
        <v>1334408</v>
      </c>
      <c r="Y20" s="16">
        <v>1369995</v>
      </c>
      <c r="Z20" s="16">
        <v>1491229</v>
      </c>
      <c r="AA20" s="16">
        <v>1550560</v>
      </c>
      <c r="AB20" s="16"/>
      <c r="AC20" s="16"/>
      <c r="AD20" s="16"/>
      <c r="AE20" s="16"/>
      <c r="AF20" s="16"/>
      <c r="AG20" s="16"/>
      <c r="AH20" s="16"/>
      <c r="AI20" s="16"/>
    </row>
    <row r="21" spans="1:35" x14ac:dyDescent="0.35">
      <c r="A21" s="5" t="s">
        <v>179</v>
      </c>
      <c r="B21" s="5" t="s">
        <v>180</v>
      </c>
      <c r="C21" s="8" t="s">
        <v>70</v>
      </c>
      <c r="D21" s="8" t="s">
        <v>362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>
        <v>1348603</v>
      </c>
      <c r="T21" s="16">
        <v>1391673</v>
      </c>
      <c r="U21" s="16">
        <v>1435558</v>
      </c>
      <c r="V21" s="16">
        <v>1474854</v>
      </c>
      <c r="W21" s="16">
        <v>1517117</v>
      </c>
      <c r="X21" s="16">
        <v>1643510</v>
      </c>
      <c r="Y21" s="16">
        <v>1764940</v>
      </c>
      <c r="Z21" s="16">
        <v>1920976</v>
      </c>
      <c r="AA21" s="16">
        <v>2132099</v>
      </c>
      <c r="AB21" s="16"/>
      <c r="AC21" s="16"/>
      <c r="AD21" s="16"/>
      <c r="AE21" s="16"/>
      <c r="AF21" s="16"/>
      <c r="AG21" s="16"/>
      <c r="AH21" s="16"/>
      <c r="AI21" s="16"/>
    </row>
    <row r="22" spans="1:35" x14ac:dyDescent="0.35">
      <c r="A22" s="5" t="s">
        <v>179</v>
      </c>
      <c r="B22" s="5" t="s">
        <v>180</v>
      </c>
      <c r="C22" s="8" t="s">
        <v>70</v>
      </c>
      <c r="D22" s="8" t="s">
        <v>292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>
        <v>313548</v>
      </c>
      <c r="P22" s="16">
        <v>326579</v>
      </c>
      <c r="Q22" s="16">
        <v>319671</v>
      </c>
      <c r="R22" s="16">
        <v>360635</v>
      </c>
      <c r="S22" s="16">
        <v>448490</v>
      </c>
      <c r="T22" s="16">
        <v>450350</v>
      </c>
      <c r="U22" s="16">
        <v>438828</v>
      </c>
      <c r="V22" s="16">
        <v>487757</v>
      </c>
      <c r="W22" s="16">
        <v>488559</v>
      </c>
      <c r="X22" s="16">
        <v>523251</v>
      </c>
      <c r="Y22" s="16">
        <v>539032</v>
      </c>
      <c r="Z22" s="16">
        <v>549419</v>
      </c>
      <c r="AA22" s="16">
        <v>592542</v>
      </c>
      <c r="AB22" s="16"/>
      <c r="AC22" s="16"/>
      <c r="AD22" s="16"/>
      <c r="AE22" s="16"/>
      <c r="AF22" s="16"/>
      <c r="AG22" s="16"/>
      <c r="AH22" s="16"/>
      <c r="AI22" s="16"/>
    </row>
    <row r="23" spans="1:35" x14ac:dyDescent="0.35">
      <c r="A23" s="5" t="s">
        <v>179</v>
      </c>
      <c r="B23" s="5" t="s">
        <v>180</v>
      </c>
      <c r="C23" s="8" t="s">
        <v>70</v>
      </c>
      <c r="D23" s="8" t="s">
        <v>293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>
        <v>237488</v>
      </c>
      <c r="P23" s="16">
        <v>282333</v>
      </c>
      <c r="Q23" s="16">
        <v>294537</v>
      </c>
      <c r="R23" s="16">
        <v>267045</v>
      </c>
      <c r="S23" s="16">
        <f>286817+29861</f>
        <v>316678</v>
      </c>
      <c r="T23" s="16">
        <f>36305+282465</f>
        <v>318770</v>
      </c>
      <c r="U23" s="16">
        <f>39382+253127</f>
        <v>292509</v>
      </c>
      <c r="V23" s="16">
        <f>39995+298113</f>
        <v>338108</v>
      </c>
      <c r="W23" s="16">
        <f>43975+367113</f>
        <v>411088</v>
      </c>
      <c r="X23" s="16">
        <f>365649+47520</f>
        <v>413169</v>
      </c>
      <c r="Y23" s="16">
        <f>344262+55767</f>
        <v>400029</v>
      </c>
      <c r="Z23" s="16">
        <f>391987+47798</f>
        <v>439785</v>
      </c>
      <c r="AA23" s="16">
        <f>435653+44983</f>
        <v>480636</v>
      </c>
      <c r="AB23" s="16"/>
      <c r="AC23" s="16"/>
      <c r="AD23" s="16"/>
      <c r="AE23" s="16"/>
      <c r="AF23" s="16"/>
      <c r="AG23" s="16"/>
      <c r="AH23" s="16"/>
      <c r="AI23" s="16"/>
    </row>
    <row r="24" spans="1:35" x14ac:dyDescent="0.35">
      <c r="A24" s="5" t="s">
        <v>179</v>
      </c>
      <c r="B24" s="5" t="s">
        <v>180</v>
      </c>
      <c r="C24" s="8" t="s">
        <v>70</v>
      </c>
      <c r="D24" s="8" t="s">
        <v>363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156971</v>
      </c>
      <c r="T24" s="16">
        <v>179992</v>
      </c>
      <c r="U24" s="16">
        <v>172077</v>
      </c>
      <c r="V24" s="16">
        <v>187631</v>
      </c>
      <c r="W24" s="16">
        <v>208800</v>
      </c>
      <c r="X24" s="16">
        <v>210400</v>
      </c>
      <c r="Y24" s="16">
        <v>175673</v>
      </c>
      <c r="Z24" s="16">
        <v>246396</v>
      </c>
      <c r="AA24" s="16">
        <v>207558</v>
      </c>
      <c r="AB24" s="16"/>
      <c r="AC24" s="16"/>
      <c r="AD24" s="16"/>
      <c r="AE24" s="16"/>
      <c r="AF24" s="16"/>
      <c r="AG24" s="16"/>
      <c r="AH24" s="16"/>
      <c r="AI24" s="16"/>
    </row>
    <row r="25" spans="1:35" x14ac:dyDescent="0.35">
      <c r="A25" s="5" t="s">
        <v>179</v>
      </c>
      <c r="B25" s="5" t="s">
        <v>180</v>
      </c>
      <c r="C25" s="8" t="s">
        <v>70</v>
      </c>
      <c r="D25" s="8" t="s">
        <v>294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>
        <v>597083</v>
      </c>
      <c r="P25" s="16">
        <v>1268311</v>
      </c>
      <c r="Q25" s="16">
        <v>1875872</v>
      </c>
      <c r="R25" s="16">
        <v>1881055</v>
      </c>
      <c r="S25" s="16">
        <v>229319</v>
      </c>
      <c r="T25" s="16">
        <v>143913</v>
      </c>
      <c r="U25" s="16">
        <v>140988</v>
      </c>
      <c r="V25" s="16">
        <v>107289</v>
      </c>
      <c r="W25" s="16">
        <v>141101</v>
      </c>
      <c r="X25" s="16">
        <v>139445</v>
      </c>
      <c r="Y25" s="16">
        <v>166804</v>
      </c>
      <c r="Z25" s="16">
        <v>138910</v>
      </c>
      <c r="AA25" s="16">
        <v>128738</v>
      </c>
      <c r="AB25" s="16"/>
      <c r="AC25" s="16"/>
      <c r="AD25" s="16"/>
      <c r="AE25" s="16"/>
      <c r="AF25" s="16"/>
      <c r="AG25" s="16"/>
      <c r="AH25" s="16"/>
      <c r="AI25" s="16"/>
    </row>
    <row r="26" spans="1:35" x14ac:dyDescent="0.35">
      <c r="A26" s="5" t="s">
        <v>179</v>
      </c>
      <c r="B26" s="5" t="s">
        <v>180</v>
      </c>
      <c r="C26" s="8" t="s">
        <v>70</v>
      </c>
      <c r="D26" s="8" t="s">
        <v>361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>
        <v>112729</v>
      </c>
      <c r="T26" s="16">
        <v>127364</v>
      </c>
      <c r="U26" s="16">
        <v>242176</v>
      </c>
      <c r="V26" s="16">
        <v>89502</v>
      </c>
      <c r="W26" s="16">
        <v>273016</v>
      </c>
      <c r="X26" s="16">
        <v>413235</v>
      </c>
      <c r="Y26" s="16">
        <v>359644</v>
      </c>
      <c r="Z26" s="16">
        <v>396420</v>
      </c>
      <c r="AA26" s="16">
        <v>412535</v>
      </c>
      <c r="AB26" s="16"/>
      <c r="AC26" s="16"/>
      <c r="AD26" s="16"/>
      <c r="AE26" s="16"/>
      <c r="AF26" s="16"/>
      <c r="AG26" s="16"/>
      <c r="AH26" s="16"/>
      <c r="AI26" s="16"/>
    </row>
    <row r="27" spans="1:35" x14ac:dyDescent="0.35">
      <c r="A27" s="5" t="s">
        <v>179</v>
      </c>
      <c r="B27" s="5" t="s">
        <v>180</v>
      </c>
      <c r="C27" s="8" t="s">
        <v>70</v>
      </c>
      <c r="D27" s="8" t="s">
        <v>364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>
        <v>47560</v>
      </c>
      <c r="T27" s="16">
        <v>65780</v>
      </c>
      <c r="U27" s="16">
        <v>76614</v>
      </c>
      <c r="V27" s="16">
        <v>76057</v>
      </c>
      <c r="W27" s="16">
        <v>74712</v>
      </c>
      <c r="X27" s="16">
        <v>68360</v>
      </c>
      <c r="Y27" s="16">
        <v>60030</v>
      </c>
      <c r="Z27" s="16">
        <v>53787</v>
      </c>
      <c r="AA27" s="16">
        <v>53802</v>
      </c>
      <c r="AB27" s="16"/>
      <c r="AC27" s="16"/>
      <c r="AD27" s="16"/>
      <c r="AE27" s="16"/>
      <c r="AF27" s="16"/>
      <c r="AG27" s="16"/>
      <c r="AH27" s="16"/>
      <c r="AI27" s="16"/>
    </row>
    <row r="28" spans="1:35" x14ac:dyDescent="0.35">
      <c r="A28" s="5" t="s">
        <v>179</v>
      </c>
      <c r="B28" s="5" t="s">
        <v>180</v>
      </c>
      <c r="C28" s="8" t="s">
        <v>70</v>
      </c>
      <c r="D28" s="8" t="s">
        <v>365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>
        <v>139007</v>
      </c>
      <c r="T28" s="16">
        <v>47232</v>
      </c>
      <c r="U28" s="16">
        <v>42954</v>
      </c>
      <c r="V28" s="16">
        <v>40006</v>
      </c>
      <c r="W28" s="16">
        <v>39680</v>
      </c>
      <c r="X28" s="16">
        <v>38069</v>
      </c>
      <c r="Y28" s="16">
        <v>56558</v>
      </c>
      <c r="Z28" s="16">
        <v>45244</v>
      </c>
      <c r="AA28" s="16">
        <v>44632</v>
      </c>
      <c r="AB28" s="16"/>
      <c r="AC28" s="16"/>
      <c r="AD28" s="16"/>
      <c r="AE28" s="16"/>
      <c r="AF28" s="16"/>
      <c r="AG28" s="16"/>
      <c r="AH28" s="16"/>
      <c r="AI28" s="16"/>
    </row>
    <row r="29" spans="1:35" x14ac:dyDescent="0.35">
      <c r="A29" s="5" t="s">
        <v>179</v>
      </c>
      <c r="B29" s="5" t="s">
        <v>180</v>
      </c>
      <c r="C29" s="8" t="s">
        <v>70</v>
      </c>
      <c r="D29" s="8" t="s">
        <v>295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>
        <v>161466</v>
      </c>
      <c r="P29" s="16">
        <v>177722</v>
      </c>
      <c r="Q29" s="16">
        <v>246659</v>
      </c>
      <c r="R29" s="16">
        <v>201863</v>
      </c>
      <c r="S29" s="16">
        <v>258544</v>
      </c>
      <c r="T29" s="16">
        <v>168913</v>
      </c>
      <c r="U29" s="16">
        <v>177491</v>
      </c>
      <c r="V29" s="16">
        <v>198512</v>
      </c>
      <c r="W29" s="16">
        <v>201493</v>
      </c>
      <c r="X29" s="16">
        <v>206592</v>
      </c>
      <c r="Y29" s="16">
        <v>217962</v>
      </c>
      <c r="Z29" s="16">
        <v>203655</v>
      </c>
      <c r="AA29" s="16">
        <v>213535</v>
      </c>
      <c r="AB29" s="16"/>
      <c r="AC29" s="16"/>
      <c r="AD29" s="16"/>
      <c r="AE29" s="16"/>
      <c r="AF29" s="16"/>
      <c r="AG29" s="16"/>
      <c r="AH29" s="16"/>
      <c r="AI29" s="16"/>
    </row>
    <row r="30" spans="1:35" x14ac:dyDescent="0.35">
      <c r="A30" s="5" t="s">
        <v>179</v>
      </c>
      <c r="B30" s="5" t="s">
        <v>180</v>
      </c>
      <c r="C30" s="12" t="s">
        <v>70</v>
      </c>
      <c r="D30" s="12" t="s">
        <v>71</v>
      </c>
      <c r="E30" s="15">
        <f t="shared" ref="E30:AI30" si="5">SUM(E20:E29)</f>
        <v>0</v>
      </c>
      <c r="F30" s="15">
        <f t="shared" si="5"/>
        <v>0</v>
      </c>
      <c r="G30" s="15">
        <f t="shared" si="5"/>
        <v>0</v>
      </c>
      <c r="H30" s="15">
        <f t="shared" si="5"/>
        <v>0</v>
      </c>
      <c r="I30" s="15">
        <f t="shared" si="5"/>
        <v>0</v>
      </c>
      <c r="J30" s="15">
        <f t="shared" si="5"/>
        <v>0</v>
      </c>
      <c r="K30" s="15">
        <f t="shared" si="5"/>
        <v>0</v>
      </c>
      <c r="L30" s="15">
        <f t="shared" si="5"/>
        <v>0</v>
      </c>
      <c r="M30" s="15">
        <f t="shared" si="5"/>
        <v>0</v>
      </c>
      <c r="N30" s="15">
        <f t="shared" si="5"/>
        <v>0</v>
      </c>
      <c r="O30" s="15">
        <f t="shared" si="5"/>
        <v>2478751</v>
      </c>
      <c r="P30" s="15">
        <f t="shared" si="5"/>
        <v>3216505</v>
      </c>
      <c r="Q30" s="15">
        <f t="shared" si="5"/>
        <v>3897506</v>
      </c>
      <c r="R30" s="15">
        <f t="shared" si="5"/>
        <v>4043542</v>
      </c>
      <c r="S30" s="15">
        <f>SUM(S20:S29)</f>
        <v>4570214</v>
      </c>
      <c r="T30" s="15">
        <f>SUM(T20:T29)</f>
        <v>4160632</v>
      </c>
      <c r="U30" s="15">
        <f t="shared" si="5"/>
        <v>4308053</v>
      </c>
      <c r="V30" s="15">
        <f t="shared" si="5"/>
        <v>4255330</v>
      </c>
      <c r="W30" s="15">
        <f t="shared" si="5"/>
        <v>4627381</v>
      </c>
      <c r="X30" s="15">
        <f t="shared" si="5"/>
        <v>4990439</v>
      </c>
      <c r="Y30" s="15">
        <f t="shared" si="5"/>
        <v>5110667</v>
      </c>
      <c r="Z30" s="15">
        <f t="shared" si="5"/>
        <v>5485821</v>
      </c>
      <c r="AA30" s="15">
        <f t="shared" si="5"/>
        <v>5816637</v>
      </c>
      <c r="AB30" s="15">
        <f t="shared" si="5"/>
        <v>0</v>
      </c>
      <c r="AC30" s="15">
        <f t="shared" si="5"/>
        <v>0</v>
      </c>
      <c r="AD30" s="15">
        <f t="shared" si="5"/>
        <v>0</v>
      </c>
      <c r="AE30" s="15">
        <f t="shared" si="5"/>
        <v>0</v>
      </c>
      <c r="AF30" s="15">
        <f t="shared" si="5"/>
        <v>0</v>
      </c>
      <c r="AG30" s="15">
        <f t="shared" si="5"/>
        <v>0</v>
      </c>
      <c r="AH30" s="15">
        <f t="shared" si="5"/>
        <v>0</v>
      </c>
      <c r="AI30" s="15">
        <f t="shared" si="5"/>
        <v>0</v>
      </c>
    </row>
    <row r="31" spans="1:35" x14ac:dyDescent="0.35">
      <c r="A31" s="5" t="s">
        <v>179</v>
      </c>
      <c r="B31" s="5" t="s">
        <v>180</v>
      </c>
      <c r="C31" s="12" t="s">
        <v>72</v>
      </c>
      <c r="D31" s="12" t="s">
        <v>301</v>
      </c>
      <c r="E31" s="18">
        <f t="shared" ref="E31:AI31" si="6">E19-E30</f>
        <v>0</v>
      </c>
      <c r="F31" s="18">
        <f t="shared" si="6"/>
        <v>0</v>
      </c>
      <c r="G31" s="18">
        <f t="shared" si="6"/>
        <v>0</v>
      </c>
      <c r="H31" s="18">
        <f t="shared" si="6"/>
        <v>0</v>
      </c>
      <c r="I31" s="18">
        <f t="shared" si="6"/>
        <v>0</v>
      </c>
      <c r="J31" s="18">
        <f t="shared" si="6"/>
        <v>0</v>
      </c>
      <c r="K31" s="18">
        <f t="shared" si="6"/>
        <v>0</v>
      </c>
      <c r="L31" s="18">
        <f t="shared" si="6"/>
        <v>0</v>
      </c>
      <c r="M31" s="18">
        <f t="shared" si="6"/>
        <v>0</v>
      </c>
      <c r="N31" s="18">
        <f t="shared" si="6"/>
        <v>0</v>
      </c>
      <c r="O31" s="18">
        <f t="shared" si="6"/>
        <v>3243579</v>
      </c>
      <c r="P31" s="18">
        <f t="shared" si="6"/>
        <v>2323351</v>
      </c>
      <c r="Q31" s="18">
        <f t="shared" si="6"/>
        <v>1699758</v>
      </c>
      <c r="R31" s="18">
        <f t="shared" si="6"/>
        <v>1134849</v>
      </c>
      <c r="S31" s="18">
        <f t="shared" si="6"/>
        <v>941944</v>
      </c>
      <c r="T31" s="18">
        <f t="shared" si="6"/>
        <v>1206565</v>
      </c>
      <c r="U31" s="18">
        <f t="shared" si="6"/>
        <v>788495</v>
      </c>
      <c r="V31" s="18">
        <f t="shared" si="6"/>
        <v>1115121</v>
      </c>
      <c r="W31" s="18">
        <f t="shared" si="6"/>
        <v>1150544</v>
      </c>
      <c r="X31" s="18">
        <f t="shared" si="6"/>
        <v>921261</v>
      </c>
      <c r="Y31" s="18">
        <f t="shared" si="6"/>
        <v>980049</v>
      </c>
      <c r="Z31" s="18">
        <f t="shared" si="6"/>
        <v>677736</v>
      </c>
      <c r="AA31" s="18">
        <f t="shared" si="6"/>
        <v>750026</v>
      </c>
      <c r="AB31" s="18">
        <f t="shared" si="6"/>
        <v>0</v>
      </c>
      <c r="AC31" s="18">
        <f t="shared" si="6"/>
        <v>0</v>
      </c>
      <c r="AD31" s="18">
        <f t="shared" si="6"/>
        <v>0</v>
      </c>
      <c r="AE31" s="18">
        <f t="shared" si="6"/>
        <v>0</v>
      </c>
      <c r="AF31" s="18">
        <f t="shared" si="6"/>
        <v>0</v>
      </c>
      <c r="AG31" s="18">
        <f t="shared" si="6"/>
        <v>0</v>
      </c>
      <c r="AH31" s="18">
        <f t="shared" si="6"/>
        <v>0</v>
      </c>
      <c r="AI31" s="18">
        <f t="shared" si="6"/>
        <v>0</v>
      </c>
    </row>
    <row r="32" spans="1:35" x14ac:dyDescent="0.35">
      <c r="A32" s="5" t="s">
        <v>179</v>
      </c>
      <c r="B32" s="5" t="s">
        <v>180</v>
      </c>
      <c r="C32" s="8" t="s">
        <v>72</v>
      </c>
      <c r="D32" s="8" t="s">
        <v>296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>
        <v>430906</v>
      </c>
      <c r="P32" s="16">
        <v>399120</v>
      </c>
      <c r="Q32" s="16">
        <v>471195</v>
      </c>
      <c r="R32" s="16">
        <v>513695</v>
      </c>
      <c r="S32" s="16">
        <v>221980</v>
      </c>
      <c r="T32" s="16">
        <v>203003</v>
      </c>
      <c r="U32" s="16">
        <v>152653</v>
      </c>
      <c r="V32" s="16">
        <v>275336</v>
      </c>
      <c r="W32" s="16">
        <v>296106</v>
      </c>
      <c r="X32" s="16">
        <v>430296</v>
      </c>
      <c r="Y32" s="16">
        <v>374412</v>
      </c>
      <c r="Z32" s="16">
        <v>83347</v>
      </c>
      <c r="AA32" s="16">
        <v>132925</v>
      </c>
      <c r="AC32" s="16"/>
      <c r="AD32" s="16"/>
      <c r="AE32" s="16"/>
      <c r="AF32" s="16"/>
      <c r="AG32" s="16"/>
      <c r="AH32" s="16"/>
      <c r="AI32" s="16"/>
    </row>
    <row r="33" spans="1:35" x14ac:dyDescent="0.35">
      <c r="A33" s="5" t="s">
        <v>179</v>
      </c>
      <c r="B33" s="5" t="s">
        <v>180</v>
      </c>
      <c r="C33" s="8" t="s">
        <v>72</v>
      </c>
      <c r="D33" s="8" t="s">
        <v>297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>
        <v>0</v>
      </c>
      <c r="P33" s="16">
        <v>0</v>
      </c>
      <c r="Q33" s="16">
        <v>0</v>
      </c>
      <c r="R33" s="16">
        <v>182835</v>
      </c>
      <c r="S33" s="16">
        <v>83869</v>
      </c>
      <c r="T33" s="16">
        <v>81521</v>
      </c>
      <c r="U33" s="16">
        <v>67621</v>
      </c>
      <c r="V33" s="16">
        <v>88576</v>
      </c>
      <c r="W33" s="16">
        <v>133271</v>
      </c>
      <c r="X33" s="16">
        <v>166299</v>
      </c>
      <c r="Y33" s="16">
        <v>131521</v>
      </c>
      <c r="Z33" s="16">
        <v>55217</v>
      </c>
      <c r="AA33" s="16">
        <v>12631</v>
      </c>
      <c r="AB33" s="16"/>
      <c r="AC33" s="16"/>
      <c r="AD33" s="16"/>
      <c r="AE33" s="16"/>
      <c r="AF33" s="16"/>
      <c r="AG33" s="16"/>
      <c r="AH33" s="16"/>
      <c r="AI33" s="16"/>
    </row>
    <row r="34" spans="1:35" x14ac:dyDescent="0.35">
      <c r="A34" s="5" t="s">
        <v>179</v>
      </c>
      <c r="B34" s="5" t="s">
        <v>180</v>
      </c>
      <c r="C34" s="8" t="s">
        <v>72</v>
      </c>
      <c r="D34" s="8" t="s">
        <v>298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>
        <v>0</v>
      </c>
      <c r="P34" s="16">
        <v>287000</v>
      </c>
      <c r="Q34" s="16">
        <v>0</v>
      </c>
      <c r="R34" s="16">
        <v>0</v>
      </c>
      <c r="S34" s="16">
        <v>90299</v>
      </c>
      <c r="T34" s="16">
        <v>27643</v>
      </c>
      <c r="U34" s="16">
        <v>0</v>
      </c>
      <c r="V34" s="16">
        <v>275926</v>
      </c>
      <c r="W34" s="16">
        <v>383596</v>
      </c>
      <c r="X34" s="16">
        <v>683759</v>
      </c>
      <c r="Y34" s="16">
        <v>272699</v>
      </c>
      <c r="Z34" s="16">
        <v>263642</v>
      </c>
      <c r="AA34" s="16">
        <v>139440</v>
      </c>
      <c r="AB34" s="16"/>
      <c r="AC34" s="16"/>
      <c r="AD34" s="16"/>
      <c r="AE34" s="16"/>
      <c r="AF34" s="16"/>
      <c r="AG34" s="16"/>
      <c r="AH34" s="16"/>
      <c r="AI34" s="16"/>
    </row>
    <row r="35" spans="1:35" x14ac:dyDescent="0.35">
      <c r="A35" s="5" t="s">
        <v>179</v>
      </c>
      <c r="B35" s="5" t="s">
        <v>180</v>
      </c>
      <c r="C35" s="8" t="s">
        <v>72</v>
      </c>
      <c r="D35" s="8" t="s">
        <v>299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>
        <v>-12079</v>
      </c>
      <c r="P35" s="16">
        <v>0</v>
      </c>
      <c r="Q35" s="16">
        <v>0</v>
      </c>
      <c r="R35" s="16">
        <v>0</v>
      </c>
      <c r="S35" s="16">
        <v>-134235</v>
      </c>
      <c r="T35" s="16">
        <v>0</v>
      </c>
      <c r="U35" s="16">
        <v>-6328</v>
      </c>
      <c r="V35" s="16">
        <v>0</v>
      </c>
      <c r="W35" s="16">
        <v>0</v>
      </c>
      <c r="X35" s="16">
        <v>-22780</v>
      </c>
      <c r="Y35" s="16">
        <v>0</v>
      </c>
      <c r="Z35" s="16">
        <v>0</v>
      </c>
      <c r="AA35" s="16">
        <v>22198</v>
      </c>
      <c r="AB35" s="16"/>
      <c r="AC35" s="16"/>
      <c r="AD35" s="16"/>
      <c r="AE35" s="16"/>
      <c r="AF35" s="16"/>
      <c r="AG35" s="16"/>
      <c r="AH35" s="16"/>
      <c r="AI35" s="16"/>
    </row>
    <row r="36" spans="1:35" x14ac:dyDescent="0.35">
      <c r="A36" s="5" t="s">
        <v>179</v>
      </c>
      <c r="B36" s="5" t="s">
        <v>180</v>
      </c>
      <c r="C36" s="8" t="s">
        <v>72</v>
      </c>
      <c r="D36" s="8" t="s">
        <v>300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>
        <v>-659299</v>
      </c>
      <c r="P36" s="16">
        <v>-638432</v>
      </c>
      <c r="Q36" s="16">
        <v>-532902</v>
      </c>
      <c r="R36" s="16">
        <v>-539221</v>
      </c>
      <c r="S36" s="16">
        <v>-503737</v>
      </c>
      <c r="T36" s="16">
        <v>-537787</v>
      </c>
      <c r="U36" s="16">
        <v>-388385</v>
      </c>
      <c r="V36" s="16">
        <v>-408360</v>
      </c>
      <c r="W36" s="16">
        <v>-342909</v>
      </c>
      <c r="X36" s="16">
        <v>-521576</v>
      </c>
      <c r="Y36" s="16">
        <v>-507509</v>
      </c>
      <c r="Z36" s="16">
        <v>-566876</v>
      </c>
      <c r="AA36" s="16">
        <v>-590512</v>
      </c>
      <c r="AB36" s="16"/>
      <c r="AC36" s="16"/>
      <c r="AD36" s="16"/>
      <c r="AE36" s="16"/>
      <c r="AF36" s="16"/>
      <c r="AG36" s="16"/>
      <c r="AH36" s="16"/>
      <c r="AI36" s="16"/>
    </row>
    <row r="37" spans="1:35" x14ac:dyDescent="0.35">
      <c r="A37" s="5" t="s">
        <v>179</v>
      </c>
      <c r="B37" s="5" t="s">
        <v>180</v>
      </c>
      <c r="C37" s="8" t="s">
        <v>72</v>
      </c>
      <c r="D37" s="8" t="s">
        <v>366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>
        <v>-16460</v>
      </c>
      <c r="T37" s="16">
        <v>-32060</v>
      </c>
      <c r="U37" s="16">
        <v>-74443</v>
      </c>
      <c r="V37" s="16">
        <v>-35169</v>
      </c>
      <c r="W37" s="16">
        <v>-74443</v>
      </c>
      <c r="X37" s="16">
        <v>-82099</v>
      </c>
      <c r="Y37" s="16">
        <v>-89755</v>
      </c>
      <c r="Z37" s="16">
        <v>-89755</v>
      </c>
      <c r="AA37" s="16">
        <v>-89755</v>
      </c>
      <c r="AB37" s="16"/>
      <c r="AC37" s="16"/>
      <c r="AD37" s="16"/>
      <c r="AE37" s="16"/>
      <c r="AF37" s="16"/>
      <c r="AG37" s="16"/>
      <c r="AH37" s="16"/>
      <c r="AI37" s="16"/>
    </row>
    <row r="38" spans="1:35" x14ac:dyDescent="0.35">
      <c r="A38" s="5" t="s">
        <v>179</v>
      </c>
      <c r="B38" s="5" t="s">
        <v>180</v>
      </c>
      <c r="C38" s="8" t="s">
        <v>72</v>
      </c>
      <c r="D38" s="8" t="s">
        <v>367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>
        <v>0</v>
      </c>
      <c r="T38" s="16">
        <v>-10806</v>
      </c>
      <c r="U38" s="16">
        <v>-2337</v>
      </c>
      <c r="V38" s="16">
        <v>-6821</v>
      </c>
      <c r="W38" s="16">
        <v>-5923</v>
      </c>
      <c r="X38" s="16">
        <v>-4200</v>
      </c>
      <c r="Y38" s="16">
        <v>-5094</v>
      </c>
      <c r="Z38" s="16">
        <v>-4240</v>
      </c>
      <c r="AA38" s="16">
        <v>-4240</v>
      </c>
      <c r="AB38" s="16"/>
      <c r="AC38" s="16"/>
      <c r="AD38" s="16"/>
      <c r="AE38" s="16"/>
      <c r="AF38" s="16"/>
      <c r="AG38" s="16"/>
      <c r="AH38" s="16"/>
      <c r="AI38" s="16"/>
    </row>
    <row r="39" spans="1:35" x14ac:dyDescent="0.35">
      <c r="A39" s="5" t="s">
        <v>179</v>
      </c>
      <c r="B39" s="5" t="s">
        <v>180</v>
      </c>
      <c r="C39" s="8" t="s">
        <v>72</v>
      </c>
      <c r="D39" s="8" t="s">
        <v>368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>
        <v>0</v>
      </c>
      <c r="T39" s="16">
        <v>0</v>
      </c>
      <c r="U39" s="16">
        <v>109124</v>
      </c>
      <c r="V39" s="16">
        <v>592007</v>
      </c>
      <c r="W39" s="16">
        <v>45936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x14ac:dyDescent="0.35">
      <c r="A40" s="5" t="s">
        <v>179</v>
      </c>
      <c r="B40" s="5" t="s">
        <v>180</v>
      </c>
      <c r="C40" s="8" t="s">
        <v>72</v>
      </c>
      <c r="D40" s="8" t="s">
        <v>369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>
        <v>0</v>
      </c>
      <c r="T40" s="16">
        <v>0</v>
      </c>
      <c r="U40" s="16">
        <v>0</v>
      </c>
      <c r="V40" s="16">
        <v>479</v>
      </c>
      <c r="W40" s="16">
        <v>441</v>
      </c>
      <c r="X40" s="16">
        <v>700</v>
      </c>
      <c r="Y40" s="16">
        <v>541</v>
      </c>
      <c r="Z40" s="16">
        <v>1734</v>
      </c>
      <c r="AA40" s="16">
        <v>2421</v>
      </c>
      <c r="AB40" s="16"/>
      <c r="AC40" s="16"/>
      <c r="AD40" s="16"/>
      <c r="AE40" s="16"/>
      <c r="AF40" s="16"/>
      <c r="AG40" s="16"/>
      <c r="AH40" s="16"/>
      <c r="AI40" s="16"/>
    </row>
    <row r="41" spans="1:35" x14ac:dyDescent="0.35">
      <c r="A41" s="5" t="s">
        <v>179</v>
      </c>
      <c r="B41" s="5" t="s">
        <v>180</v>
      </c>
      <c r="C41" s="12" t="s">
        <v>72</v>
      </c>
      <c r="D41" s="12" t="s">
        <v>73</v>
      </c>
      <c r="E41" s="15">
        <f t="shared" ref="E41:N41" si="7">SUM(E31:E36)</f>
        <v>0</v>
      </c>
      <c r="F41" s="15">
        <f t="shared" si="7"/>
        <v>0</v>
      </c>
      <c r="G41" s="15">
        <f t="shared" si="7"/>
        <v>0</v>
      </c>
      <c r="H41" s="15">
        <f t="shared" si="7"/>
        <v>0</v>
      </c>
      <c r="I41" s="15">
        <f t="shared" si="7"/>
        <v>0</v>
      </c>
      <c r="J41" s="15">
        <f t="shared" si="7"/>
        <v>0</v>
      </c>
      <c r="K41" s="15">
        <f t="shared" si="7"/>
        <v>0</v>
      </c>
      <c r="L41" s="15">
        <f t="shared" si="7"/>
        <v>0</v>
      </c>
      <c r="M41" s="15">
        <f t="shared" si="7"/>
        <v>0</v>
      </c>
      <c r="N41" s="15">
        <f t="shared" si="7"/>
        <v>0</v>
      </c>
      <c r="O41" s="15">
        <f>SUM(O32:O36)</f>
        <v>-240472</v>
      </c>
      <c r="P41" s="15">
        <f>SUM(P32:P36)</f>
        <v>47688</v>
      </c>
      <c r="Q41" s="15">
        <f>SUM(Q32:Q36)</f>
        <v>-61707</v>
      </c>
      <c r="R41" s="15">
        <f>SUM(R32:R36)</f>
        <v>157309</v>
      </c>
      <c r="S41" s="15">
        <f>SUM(S32:S40)</f>
        <v>-258284</v>
      </c>
      <c r="T41" s="15">
        <f t="shared" ref="T41:AA41" si="8">SUM(T32:T40)</f>
        <v>-268486</v>
      </c>
      <c r="U41" s="15">
        <f t="shared" si="8"/>
        <v>-142095</v>
      </c>
      <c r="V41" s="15">
        <f t="shared" si="8"/>
        <v>781974</v>
      </c>
      <c r="W41" s="15">
        <f t="shared" si="8"/>
        <v>436075</v>
      </c>
      <c r="X41" s="15">
        <f t="shared" si="8"/>
        <v>650399</v>
      </c>
      <c r="Y41" s="15">
        <f t="shared" si="8"/>
        <v>176815</v>
      </c>
      <c r="Z41" s="15">
        <f t="shared" si="8"/>
        <v>-256931</v>
      </c>
      <c r="AA41" s="15">
        <f>SUM(AA32:AA40)</f>
        <v>-374892</v>
      </c>
      <c r="AB41" s="15">
        <f t="shared" ref="X41:AI41" si="9">SUM(AB31:AB36)</f>
        <v>0</v>
      </c>
      <c r="AC41" s="15">
        <f t="shared" si="9"/>
        <v>0</v>
      </c>
      <c r="AD41" s="15">
        <f t="shared" si="9"/>
        <v>0</v>
      </c>
      <c r="AE41" s="15">
        <f t="shared" si="9"/>
        <v>0</v>
      </c>
      <c r="AF41" s="15">
        <f t="shared" si="9"/>
        <v>0</v>
      </c>
      <c r="AG41" s="15">
        <f t="shared" si="9"/>
        <v>0</v>
      </c>
      <c r="AH41" s="15">
        <f t="shared" si="9"/>
        <v>0</v>
      </c>
      <c r="AI41" s="15">
        <f t="shared" si="9"/>
        <v>0</v>
      </c>
    </row>
    <row r="42" spans="1:35" x14ac:dyDescent="0.35">
      <c r="A42" s="5" t="s">
        <v>179</v>
      </c>
      <c r="B42" s="5" t="s">
        <v>180</v>
      </c>
      <c r="C42" s="12" t="s">
        <v>74</v>
      </c>
      <c r="D42" s="12" t="s">
        <v>75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>
        <f>O41</f>
        <v>-240472</v>
      </c>
      <c r="P42" s="15">
        <f t="shared" ref="P42:R42" si="10">P41</f>
        <v>47688</v>
      </c>
      <c r="Q42" s="15">
        <f t="shared" si="10"/>
        <v>-61707</v>
      </c>
      <c r="R42" s="15">
        <f t="shared" si="10"/>
        <v>157309</v>
      </c>
      <c r="S42" s="15">
        <f>S41</f>
        <v>-258284</v>
      </c>
      <c r="T42" s="15">
        <f t="shared" ref="T42:AA42" si="11">T41</f>
        <v>-268486</v>
      </c>
      <c r="U42" s="15">
        <f t="shared" si="11"/>
        <v>-142095</v>
      </c>
      <c r="V42" s="15">
        <f t="shared" si="11"/>
        <v>781974</v>
      </c>
      <c r="W42" s="15">
        <f t="shared" si="11"/>
        <v>436075</v>
      </c>
      <c r="X42" s="15">
        <f t="shared" si="11"/>
        <v>650399</v>
      </c>
      <c r="Y42" s="15">
        <f t="shared" si="11"/>
        <v>176815</v>
      </c>
      <c r="Z42" s="15">
        <f t="shared" si="11"/>
        <v>-256931</v>
      </c>
      <c r="AA42" s="15">
        <f t="shared" si="11"/>
        <v>-374892</v>
      </c>
      <c r="AB42" s="15"/>
      <c r="AC42" s="15"/>
      <c r="AD42" s="15"/>
      <c r="AE42" s="15"/>
      <c r="AF42" s="15"/>
      <c r="AG42" s="15"/>
      <c r="AH42" s="15"/>
      <c r="AI42" s="15"/>
    </row>
    <row r="43" spans="1:35" x14ac:dyDescent="0.35">
      <c r="A43" s="5" t="s">
        <v>179</v>
      </c>
      <c r="B43" s="5" t="s">
        <v>180</v>
      </c>
      <c r="C43" s="12" t="s">
        <v>76</v>
      </c>
      <c r="D43" s="12" t="s">
        <v>76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>
        <f>O31+O42</f>
        <v>3003107</v>
      </c>
      <c r="P43" s="15">
        <f t="shared" ref="P43:R43" si="12">P31+P42</f>
        <v>2371039</v>
      </c>
      <c r="Q43" s="15">
        <f t="shared" si="12"/>
        <v>1638051</v>
      </c>
      <c r="R43" s="15">
        <f t="shared" si="12"/>
        <v>1292158</v>
      </c>
      <c r="S43" s="15">
        <f>S31+S42</f>
        <v>683660</v>
      </c>
      <c r="T43" s="15">
        <f t="shared" ref="T43:AA43" si="13">T31+T42</f>
        <v>938079</v>
      </c>
      <c r="U43" s="15">
        <f t="shared" si="13"/>
        <v>646400</v>
      </c>
      <c r="V43" s="15">
        <f t="shared" si="13"/>
        <v>1897095</v>
      </c>
      <c r="W43" s="15">
        <f t="shared" si="13"/>
        <v>1586619</v>
      </c>
      <c r="X43" s="15">
        <f t="shared" si="13"/>
        <v>1571660</v>
      </c>
      <c r="Y43" s="15">
        <f t="shared" si="13"/>
        <v>1156864</v>
      </c>
      <c r="Z43" s="15">
        <f t="shared" si="13"/>
        <v>420805</v>
      </c>
      <c r="AA43" s="15">
        <f t="shared" si="13"/>
        <v>375134</v>
      </c>
      <c r="AB43" s="15"/>
      <c r="AC43" s="15"/>
      <c r="AD43" s="15"/>
      <c r="AE43" s="15"/>
      <c r="AF43" s="15"/>
      <c r="AG43" s="15"/>
      <c r="AH43" s="15"/>
      <c r="AI43" s="15"/>
    </row>
    <row r="44" spans="1:35" x14ac:dyDescent="0.35">
      <c r="A44" s="5" t="s">
        <v>179</v>
      </c>
      <c r="B44" s="5" t="s">
        <v>180</v>
      </c>
      <c r="C44" s="12" t="s">
        <v>77</v>
      </c>
      <c r="D44" s="12" t="s">
        <v>78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>
        <v>38899029</v>
      </c>
      <c r="P44" s="15">
        <v>41902136</v>
      </c>
      <c r="Q44" s="15">
        <v>36245132</v>
      </c>
      <c r="R44" s="15">
        <v>32229229</v>
      </c>
      <c r="S44" s="15">
        <v>33521387</v>
      </c>
      <c r="T44" s="15">
        <v>39859001</v>
      </c>
      <c r="U44" s="15">
        <v>40797080</v>
      </c>
      <c r="V44" s="15">
        <v>41443480</v>
      </c>
      <c r="W44" s="15">
        <v>43340575</v>
      </c>
      <c r="X44" s="15">
        <v>44927194</v>
      </c>
      <c r="Y44" s="15">
        <v>46498854</v>
      </c>
      <c r="Z44" s="15">
        <v>47755718</v>
      </c>
      <c r="AA44" s="15">
        <v>48175924</v>
      </c>
      <c r="AB44" s="15"/>
      <c r="AC44" s="15"/>
      <c r="AD44" s="15"/>
      <c r="AE44" s="15"/>
      <c r="AF44" s="15"/>
      <c r="AG44" s="15"/>
      <c r="AH44" s="15"/>
      <c r="AI44" s="15"/>
    </row>
    <row r="45" spans="1:35" x14ac:dyDescent="0.35">
      <c r="A45" s="5" t="s">
        <v>179</v>
      </c>
      <c r="B45" s="5" t="s">
        <v>180</v>
      </c>
      <c r="C45" s="12" t="s">
        <v>77</v>
      </c>
      <c r="D45" s="12" t="s">
        <v>79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>
        <v>41902136</v>
      </c>
      <c r="P45" s="15">
        <v>36245132</v>
      </c>
      <c r="Q45" s="15">
        <v>37883183</v>
      </c>
      <c r="R45" s="15">
        <v>33521387</v>
      </c>
      <c r="S45" s="15">
        <v>34205047</v>
      </c>
      <c r="T45" s="15">
        <v>40797080</v>
      </c>
      <c r="U45" s="15">
        <v>41443480</v>
      </c>
      <c r="V45" s="15">
        <v>43340575</v>
      </c>
      <c r="W45" s="15">
        <v>44927194</v>
      </c>
      <c r="X45" s="15">
        <v>46498854</v>
      </c>
      <c r="Y45" s="15">
        <v>47655718</v>
      </c>
      <c r="Z45" s="15">
        <v>48175924</v>
      </c>
      <c r="AA45" s="15">
        <v>48551058</v>
      </c>
      <c r="AB45" s="15"/>
      <c r="AC45" s="15"/>
      <c r="AD45" s="15"/>
      <c r="AE45" s="15"/>
      <c r="AF45" s="15"/>
      <c r="AG45" s="15"/>
      <c r="AH45" s="15"/>
      <c r="AI45" s="15"/>
    </row>
    <row r="46" spans="1:35" x14ac:dyDescent="0.35">
      <c r="A46" s="5" t="s">
        <v>179</v>
      </c>
      <c r="B46" s="5" t="s">
        <v>180</v>
      </c>
      <c r="C46" s="12" t="s">
        <v>80</v>
      </c>
      <c r="D46" s="12" t="s">
        <v>80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>
        <f>O45-O44</f>
        <v>3003107</v>
      </c>
      <c r="P46" s="15">
        <f t="shared" ref="P46:AA46" si="14">P45-P44</f>
        <v>-5657004</v>
      </c>
      <c r="Q46" s="15">
        <f t="shared" si="14"/>
        <v>1638051</v>
      </c>
      <c r="R46" s="15">
        <f t="shared" si="14"/>
        <v>1292158</v>
      </c>
      <c r="S46" s="15">
        <f t="shared" si="14"/>
        <v>683660</v>
      </c>
      <c r="T46" s="15">
        <f t="shared" si="14"/>
        <v>938079</v>
      </c>
      <c r="U46" s="15">
        <f t="shared" si="14"/>
        <v>646400</v>
      </c>
      <c r="V46" s="15">
        <f t="shared" si="14"/>
        <v>1897095</v>
      </c>
      <c r="W46" s="15">
        <f t="shared" si="14"/>
        <v>1586619</v>
      </c>
      <c r="X46" s="15">
        <f t="shared" si="14"/>
        <v>1571660</v>
      </c>
      <c r="Y46" s="15">
        <f t="shared" si="14"/>
        <v>1156864</v>
      </c>
      <c r="Z46" s="15">
        <f t="shared" si="14"/>
        <v>420206</v>
      </c>
      <c r="AA46" s="15">
        <f t="shared" si="14"/>
        <v>375134</v>
      </c>
      <c r="AB46" s="15"/>
      <c r="AC46" s="15"/>
      <c r="AD46" s="15"/>
      <c r="AE46" s="15"/>
      <c r="AF46" s="15"/>
      <c r="AG46" s="15"/>
      <c r="AH46" s="15"/>
      <c r="AI46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I55"/>
  <sheetViews>
    <sheetView tabSelected="1" zoomScale="80" zoomScaleNormal="80" workbookViewId="0">
      <pane xSplit="2680" topLeftCell="X1"/>
      <selection pane="topRight" activeCell="AB52" sqref="AB52"/>
    </sheetView>
  </sheetViews>
  <sheetFormatPr defaultColWidth="8.90625" defaultRowHeight="14.5" x14ac:dyDescent="0.35"/>
  <cols>
    <col min="1" max="2" width="8.90625" style="8"/>
    <col min="3" max="3" width="27.90625" style="8" bestFit="1" customWidth="1"/>
    <col min="4" max="14" width="8.90625" style="8"/>
    <col min="15" max="19" width="14" style="8" bestFit="1" customWidth="1"/>
    <col min="20" max="23" width="14.26953125" style="8" bestFit="1" customWidth="1"/>
    <col min="24" max="24" width="11.7265625" style="8" bestFit="1" customWidth="1"/>
    <col min="25" max="25" width="11.90625" style="8" customWidth="1"/>
    <col min="26" max="27" width="11.7265625" style="8" bestFit="1" customWidth="1"/>
    <col min="28" max="16384" width="8.90625" style="8"/>
  </cols>
  <sheetData>
    <row r="1" spans="1:35" x14ac:dyDescent="0.35">
      <c r="E1" s="13"/>
      <c r="F1" s="14" t="s">
        <v>33</v>
      </c>
      <c r="G1" s="15"/>
      <c r="H1" s="15"/>
      <c r="I1" s="15"/>
      <c r="J1" s="15"/>
      <c r="K1" s="15"/>
      <c r="L1" s="13"/>
      <c r="M1" s="13"/>
      <c r="N1" s="13"/>
      <c r="O1" s="13"/>
      <c r="P1" s="16"/>
      <c r="Q1" s="16"/>
      <c r="R1" s="16"/>
      <c r="S1" s="16"/>
      <c r="T1" s="16"/>
      <c r="U1" s="16"/>
      <c r="V1" s="16"/>
      <c r="W1" s="16"/>
      <c r="X1" s="16"/>
      <c r="Y1" s="17" t="s">
        <v>34</v>
      </c>
      <c r="Z1" s="16"/>
      <c r="AA1" s="16"/>
      <c r="AB1" s="16"/>
      <c r="AC1" s="17" t="s">
        <v>35</v>
      </c>
      <c r="AD1" s="16"/>
      <c r="AE1" s="16"/>
      <c r="AF1" s="16"/>
      <c r="AG1" s="16"/>
      <c r="AH1" s="16"/>
    </row>
    <row r="2" spans="1:35" x14ac:dyDescent="0.35">
      <c r="A2" s="6" t="s">
        <v>0</v>
      </c>
      <c r="B2" s="6" t="s">
        <v>1</v>
      </c>
      <c r="C2" s="6" t="s">
        <v>36</v>
      </c>
      <c r="D2" s="6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7" t="s">
        <v>43</v>
      </c>
      <c r="K2" s="7" t="s">
        <v>44</v>
      </c>
      <c r="L2" s="7" t="s">
        <v>45</v>
      </c>
      <c r="M2" s="7" t="s">
        <v>46</v>
      </c>
      <c r="N2" s="7" t="s">
        <v>47</v>
      </c>
      <c r="O2" s="7" t="s">
        <v>48</v>
      </c>
      <c r="P2" s="7" t="s">
        <v>49</v>
      </c>
      <c r="Q2" s="7" t="s">
        <v>50</v>
      </c>
      <c r="R2" s="7" t="s">
        <v>51</v>
      </c>
      <c r="S2" s="7" t="s">
        <v>52</v>
      </c>
      <c r="T2" s="7" t="s">
        <v>53</v>
      </c>
      <c r="U2" s="7" t="s">
        <v>54</v>
      </c>
      <c r="V2" s="7" t="s">
        <v>55</v>
      </c>
      <c r="W2" s="7" t="s">
        <v>56</v>
      </c>
      <c r="X2" s="7" t="s">
        <v>57</v>
      </c>
      <c r="Y2" s="7" t="s">
        <v>58</v>
      </c>
      <c r="Z2" s="7" t="s">
        <v>59</v>
      </c>
      <c r="AA2" s="7" t="s">
        <v>60</v>
      </c>
      <c r="AB2" s="7" t="s">
        <v>61</v>
      </c>
      <c r="AC2" s="7" t="s">
        <v>62</v>
      </c>
      <c r="AD2" s="7" t="s">
        <v>63</v>
      </c>
      <c r="AE2" s="7" t="s">
        <v>64</v>
      </c>
      <c r="AF2" s="7" t="s">
        <v>65</v>
      </c>
      <c r="AG2" s="7" t="s">
        <v>66</v>
      </c>
      <c r="AH2" s="7" t="s">
        <v>67</v>
      </c>
      <c r="AI2" s="7" t="s">
        <v>81</v>
      </c>
    </row>
    <row r="3" spans="1:35" x14ac:dyDescent="0.35">
      <c r="A3" s="5" t="s">
        <v>179</v>
      </c>
      <c r="B3" s="5" t="s">
        <v>180</v>
      </c>
      <c r="C3" s="8" t="s">
        <v>158</v>
      </c>
      <c r="D3" s="8" t="s">
        <v>302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>
        <v>2559126</v>
      </c>
      <c r="P3" s="16">
        <v>2880434</v>
      </c>
      <c r="Q3" s="16">
        <v>2953210</v>
      </c>
      <c r="R3" s="16">
        <v>364146</v>
      </c>
      <c r="S3" s="16">
        <v>3060640</v>
      </c>
      <c r="T3" s="16">
        <v>3827034</v>
      </c>
      <c r="U3" s="16">
        <v>3844570</v>
      </c>
      <c r="V3" s="16">
        <v>3501906</v>
      </c>
      <c r="W3" s="16">
        <v>3547658</v>
      </c>
      <c r="X3" s="16">
        <v>2260502</v>
      </c>
      <c r="Y3" s="16">
        <v>942256</v>
      </c>
      <c r="Z3" s="16">
        <v>953107</v>
      </c>
      <c r="AA3" s="16">
        <v>243063</v>
      </c>
      <c r="AB3" s="16"/>
      <c r="AC3" s="16"/>
      <c r="AD3" s="16"/>
      <c r="AE3" s="16"/>
      <c r="AF3" s="16"/>
      <c r="AG3" s="16"/>
      <c r="AH3" s="16"/>
      <c r="AI3" s="16"/>
    </row>
    <row r="4" spans="1:35" x14ac:dyDescent="0.35">
      <c r="A4" s="5" t="s">
        <v>179</v>
      </c>
      <c r="B4" s="5" t="s">
        <v>180</v>
      </c>
      <c r="C4" s="8" t="s">
        <v>158</v>
      </c>
      <c r="D4" s="8" t="s">
        <v>390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6"/>
      <c r="R4" s="16"/>
      <c r="S4" s="16"/>
      <c r="T4" s="16"/>
      <c r="U4" s="16"/>
      <c r="V4" s="16"/>
      <c r="W4" s="16">
        <v>0</v>
      </c>
      <c r="X4" s="16">
        <v>1200000</v>
      </c>
      <c r="Y4" s="16">
        <v>1958315</v>
      </c>
      <c r="Z4" s="16">
        <v>288000</v>
      </c>
      <c r="AA4" s="16">
        <v>0</v>
      </c>
      <c r="AB4" s="16"/>
      <c r="AC4" s="16"/>
      <c r="AD4" s="16"/>
      <c r="AE4" s="16"/>
      <c r="AF4" s="16"/>
      <c r="AG4" s="16"/>
      <c r="AH4" s="16"/>
      <c r="AI4" s="16"/>
    </row>
    <row r="5" spans="1:35" x14ac:dyDescent="0.35">
      <c r="A5" s="5" t="s">
        <v>179</v>
      </c>
      <c r="B5" s="5" t="s">
        <v>180</v>
      </c>
      <c r="C5" s="8" t="s">
        <v>158</v>
      </c>
      <c r="D5" s="8" t="s">
        <v>303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>
        <v>286277</v>
      </c>
      <c r="P5" s="16">
        <v>255932</v>
      </c>
      <c r="Q5" s="16">
        <v>403066</v>
      </c>
      <c r="R5" s="16">
        <v>493999</v>
      </c>
      <c r="S5" s="16">
        <v>291858</v>
      </c>
      <c r="T5" s="16">
        <v>342862</v>
      </c>
      <c r="U5" s="16">
        <v>408863</v>
      </c>
      <c r="V5" s="16">
        <v>470530</v>
      </c>
      <c r="W5" s="16">
        <v>401989</v>
      </c>
      <c r="X5" s="16">
        <v>488602</v>
      </c>
      <c r="Y5" s="16">
        <v>497069</v>
      </c>
      <c r="Z5" s="16">
        <v>494744</v>
      </c>
      <c r="AA5" s="16">
        <v>617546</v>
      </c>
      <c r="AC5" s="16"/>
      <c r="AD5" s="16"/>
      <c r="AE5" s="16"/>
      <c r="AF5" s="16"/>
      <c r="AG5" s="16"/>
      <c r="AH5" s="16"/>
      <c r="AI5" s="16"/>
    </row>
    <row r="6" spans="1:35" x14ac:dyDescent="0.35">
      <c r="A6" s="5" t="s">
        <v>179</v>
      </c>
      <c r="B6" s="5" t="s">
        <v>180</v>
      </c>
      <c r="C6" s="8" t="s">
        <v>158</v>
      </c>
      <c r="D6" s="8" t="s">
        <v>304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>
        <v>34804</v>
      </c>
      <c r="P6" s="16">
        <v>33999</v>
      </c>
      <c r="Q6" s="16">
        <v>35817</v>
      </c>
      <c r="R6" s="16">
        <v>37917</v>
      </c>
      <c r="S6" s="16">
        <v>39475</v>
      </c>
      <c r="T6" s="16">
        <v>50410</v>
      </c>
      <c r="U6" s="16">
        <v>89084</v>
      </c>
      <c r="V6" s="16">
        <v>45011</v>
      </c>
      <c r="W6" s="16">
        <v>71683</v>
      </c>
      <c r="X6" s="16">
        <v>20634</v>
      </c>
      <c r="Y6" s="16">
        <v>27235</v>
      </c>
      <c r="Z6" s="16">
        <v>43933</v>
      </c>
      <c r="AA6" s="16">
        <v>4482</v>
      </c>
      <c r="AE6" s="16"/>
      <c r="AF6" s="16"/>
      <c r="AG6" s="16"/>
      <c r="AH6" s="16"/>
      <c r="AI6" s="16"/>
    </row>
    <row r="7" spans="1:35" x14ac:dyDescent="0.35">
      <c r="A7" s="5" t="s">
        <v>179</v>
      </c>
      <c r="B7" s="5" t="s">
        <v>180</v>
      </c>
      <c r="C7" s="8" t="s">
        <v>158</v>
      </c>
      <c r="D7" s="8" t="s">
        <v>305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>
        <v>30577</v>
      </c>
      <c r="P7" s="16">
        <v>32698</v>
      </c>
      <c r="Q7" s="16">
        <v>12793</v>
      </c>
      <c r="R7" s="16">
        <v>39022</v>
      </c>
      <c r="S7" s="16">
        <v>17517</v>
      </c>
      <c r="T7" s="16">
        <v>8262</v>
      </c>
      <c r="U7" s="16">
        <v>41198</v>
      </c>
      <c r="V7" s="16">
        <v>94333</v>
      </c>
      <c r="W7" s="16">
        <v>66996</v>
      </c>
      <c r="X7" s="16">
        <v>48561</v>
      </c>
      <c r="Y7" s="16">
        <v>24628</v>
      </c>
      <c r="Z7" s="16">
        <v>2636</v>
      </c>
      <c r="AA7" s="16">
        <v>0</v>
      </c>
      <c r="AC7" s="16"/>
      <c r="AD7" s="16"/>
      <c r="AE7" s="16"/>
      <c r="AF7" s="16"/>
      <c r="AG7" s="16"/>
      <c r="AH7" s="16"/>
      <c r="AI7" s="16"/>
    </row>
    <row r="8" spans="1:35" x14ac:dyDescent="0.35">
      <c r="A8" s="5" t="s">
        <v>179</v>
      </c>
      <c r="B8" s="5" t="s">
        <v>180</v>
      </c>
      <c r="C8" s="8" t="s">
        <v>158</v>
      </c>
      <c r="D8" s="8" t="s">
        <v>306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681710</v>
      </c>
      <c r="P8" s="16">
        <v>602419</v>
      </c>
      <c r="Q8" s="16">
        <v>594559</v>
      </c>
      <c r="R8" s="16">
        <v>555168</v>
      </c>
      <c r="S8" s="16">
        <v>612107</v>
      </c>
      <c r="T8" s="16">
        <v>607103</v>
      </c>
      <c r="U8" s="16">
        <v>534360</v>
      </c>
      <c r="V8" s="16">
        <v>613138</v>
      </c>
      <c r="W8" s="16">
        <v>721373</v>
      </c>
      <c r="X8" s="16">
        <v>673427</v>
      </c>
      <c r="Y8" s="16">
        <v>686214</v>
      </c>
      <c r="Z8" s="16">
        <v>714408</v>
      </c>
      <c r="AA8" s="16">
        <v>811523</v>
      </c>
      <c r="AB8" s="16"/>
      <c r="AC8" s="16"/>
      <c r="AD8" s="16"/>
      <c r="AE8" s="16"/>
      <c r="AF8" s="16"/>
      <c r="AG8" s="16"/>
      <c r="AH8" s="16"/>
      <c r="AI8" s="16"/>
    </row>
    <row r="9" spans="1:35" x14ac:dyDescent="0.35">
      <c r="A9" s="5" t="s">
        <v>179</v>
      </c>
      <c r="B9" s="5" t="s">
        <v>180</v>
      </c>
      <c r="C9" s="8" t="s">
        <v>158</v>
      </c>
      <c r="D9" s="8" t="s">
        <v>307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>
        <v>0</v>
      </c>
      <c r="P9" s="16">
        <v>0</v>
      </c>
      <c r="Q9" s="16">
        <v>0</v>
      </c>
      <c r="R9" s="16">
        <v>2413608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/>
      <c r="AC9" s="16"/>
      <c r="AD9" s="16"/>
      <c r="AE9" s="16"/>
      <c r="AF9" s="16"/>
      <c r="AG9" s="16"/>
      <c r="AH9" s="16"/>
      <c r="AI9" s="16"/>
    </row>
    <row r="10" spans="1:35" x14ac:dyDescent="0.35">
      <c r="A10" s="5" t="s">
        <v>179</v>
      </c>
      <c r="B10" s="5" t="s">
        <v>180</v>
      </c>
      <c r="C10" s="8" t="s">
        <v>158</v>
      </c>
      <c r="D10" s="8" t="s">
        <v>308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>
        <v>622156</v>
      </c>
      <c r="P10" s="16">
        <v>598121</v>
      </c>
      <c r="Q10" s="16">
        <v>443672</v>
      </c>
      <c r="R10" s="16">
        <v>579731</v>
      </c>
      <c r="S10" s="16">
        <v>493388</v>
      </c>
      <c r="T10" s="16">
        <v>522366</v>
      </c>
      <c r="U10" s="16">
        <v>458327</v>
      </c>
      <c r="V10" s="16">
        <v>617602</v>
      </c>
      <c r="W10" s="16">
        <v>634456</v>
      </c>
      <c r="X10" s="16">
        <v>547499</v>
      </c>
      <c r="Y10" s="16">
        <v>545049</v>
      </c>
      <c r="Z10" s="16">
        <v>749608</v>
      </c>
      <c r="AA10" s="16">
        <v>949156</v>
      </c>
      <c r="AB10" s="16"/>
      <c r="AC10" s="16"/>
      <c r="AD10" s="16"/>
      <c r="AE10" s="16"/>
      <c r="AF10" s="16"/>
      <c r="AG10" s="16"/>
      <c r="AH10" s="16"/>
      <c r="AI10" s="16"/>
    </row>
    <row r="11" spans="1:35" x14ac:dyDescent="0.35">
      <c r="A11" s="5" t="s">
        <v>179</v>
      </c>
      <c r="B11" s="5" t="s">
        <v>180</v>
      </c>
      <c r="C11" s="8" t="s">
        <v>158</v>
      </c>
      <c r="D11" s="8" t="s">
        <v>309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>
        <v>27257</v>
      </c>
      <c r="P11" s="16">
        <v>31792</v>
      </c>
      <c r="Q11" s="16">
        <v>38156</v>
      </c>
      <c r="R11" s="16">
        <v>46687</v>
      </c>
      <c r="S11" s="16">
        <v>61852</v>
      </c>
      <c r="T11" s="16">
        <v>25390</v>
      </c>
      <c r="U11" s="16">
        <v>37617</v>
      </c>
      <c r="V11" s="16">
        <v>52886</v>
      </c>
      <c r="W11" s="16">
        <v>57116</v>
      </c>
      <c r="X11" s="16">
        <v>86352</v>
      </c>
      <c r="Y11" s="16">
        <v>56686</v>
      </c>
      <c r="Z11" s="16">
        <v>55969</v>
      </c>
      <c r="AA11" s="16">
        <v>49247</v>
      </c>
      <c r="AB11" s="16"/>
      <c r="AC11" s="16"/>
      <c r="AD11" s="16"/>
      <c r="AE11" s="16"/>
      <c r="AF11" s="16"/>
      <c r="AG11" s="16"/>
      <c r="AH11" s="16"/>
      <c r="AI11" s="16"/>
    </row>
    <row r="12" spans="1:35" x14ac:dyDescent="0.35">
      <c r="A12" s="5" t="s">
        <v>179</v>
      </c>
      <c r="B12" s="5" t="s">
        <v>180</v>
      </c>
      <c r="C12" s="12" t="s">
        <v>158</v>
      </c>
      <c r="D12" s="8" t="s">
        <v>310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>
        <f>SUM(O3:O11)</f>
        <v>4241907</v>
      </c>
      <c r="P12" s="13">
        <f t="shared" ref="P12:S12" si="0">SUM(P3:P11)</f>
        <v>4435395</v>
      </c>
      <c r="Q12" s="13">
        <f t="shared" si="0"/>
        <v>4481273</v>
      </c>
      <c r="R12" s="13">
        <f t="shared" si="0"/>
        <v>4530278</v>
      </c>
      <c r="S12" s="13">
        <f t="shared" si="0"/>
        <v>4576837</v>
      </c>
      <c r="T12" s="16">
        <f>SUM(T3:T11)</f>
        <v>5383427</v>
      </c>
      <c r="U12" s="16">
        <f t="shared" ref="U12:AA12" si="1">SUM(U3:U11)</f>
        <v>5414019</v>
      </c>
      <c r="V12" s="16">
        <f t="shared" si="1"/>
        <v>5395406</v>
      </c>
      <c r="W12" s="16">
        <f t="shared" si="1"/>
        <v>5501271</v>
      </c>
      <c r="X12" s="16">
        <f t="shared" si="1"/>
        <v>5325577</v>
      </c>
      <c r="Y12" s="16">
        <f t="shared" si="1"/>
        <v>4737452</v>
      </c>
      <c r="Z12" s="16">
        <f t="shared" si="1"/>
        <v>3302405</v>
      </c>
      <c r="AA12" s="16">
        <f t="shared" si="1"/>
        <v>2675017</v>
      </c>
      <c r="AB12" s="16"/>
      <c r="AC12" s="16"/>
      <c r="AD12" s="16"/>
      <c r="AE12" s="16"/>
      <c r="AF12" s="16"/>
      <c r="AG12" s="16"/>
      <c r="AH12" s="16"/>
      <c r="AI12" s="16"/>
    </row>
    <row r="13" spans="1:35" x14ac:dyDescent="0.35">
      <c r="A13" s="5" t="s">
        <v>179</v>
      </c>
      <c r="B13" s="5" t="s">
        <v>180</v>
      </c>
      <c r="C13" s="8" t="s">
        <v>159</v>
      </c>
      <c r="D13" s="8" t="s">
        <v>311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>
        <v>8530800</v>
      </c>
      <c r="P13" s="16">
        <v>8745863</v>
      </c>
      <c r="Q13" s="16">
        <v>8919062</v>
      </c>
      <c r="R13" s="16">
        <v>9275678</v>
      </c>
      <c r="S13" s="16">
        <v>8809198</v>
      </c>
      <c r="T13" s="16">
        <v>11953140</v>
      </c>
      <c r="U13" s="16">
        <v>11542182</v>
      </c>
      <c r="V13" s="16">
        <v>11495733</v>
      </c>
      <c r="W13" s="16">
        <v>4836898</v>
      </c>
      <c r="X13" s="16">
        <v>11100565</v>
      </c>
      <c r="Y13" s="16">
        <v>6753505</v>
      </c>
      <c r="Z13" s="16">
        <v>2915808</v>
      </c>
      <c r="AA13" s="16">
        <v>2832100</v>
      </c>
      <c r="AB13" s="16"/>
      <c r="AC13" s="16"/>
      <c r="AD13" s="16"/>
      <c r="AE13" s="16"/>
      <c r="AF13" s="16"/>
      <c r="AG13" s="16"/>
      <c r="AH13" s="16"/>
      <c r="AI13" s="16"/>
    </row>
    <row r="14" spans="1:35" x14ac:dyDescent="0.35">
      <c r="A14" s="5" t="s">
        <v>179</v>
      </c>
      <c r="B14" s="5" t="s">
        <v>180</v>
      </c>
      <c r="C14" s="8" t="s">
        <v>159</v>
      </c>
      <c r="D14" s="8" t="s">
        <v>391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6"/>
      <c r="Q14" s="16"/>
      <c r="R14" s="16"/>
      <c r="S14" s="16"/>
      <c r="T14" s="16"/>
      <c r="U14" s="16"/>
      <c r="V14" s="16"/>
      <c r="W14" s="16">
        <v>0</v>
      </c>
      <c r="X14" s="16">
        <v>0</v>
      </c>
      <c r="Y14" s="16">
        <v>0</v>
      </c>
      <c r="Z14" s="16">
        <v>99401</v>
      </c>
      <c r="AA14" s="16">
        <v>173405</v>
      </c>
      <c r="AB14" s="16"/>
      <c r="AC14" s="16"/>
      <c r="AD14" s="16"/>
      <c r="AE14" s="16"/>
      <c r="AF14" s="16"/>
      <c r="AG14" s="16"/>
      <c r="AH14" s="16"/>
      <c r="AI14" s="16"/>
    </row>
    <row r="15" spans="1:35" s="20" customFormat="1" x14ac:dyDescent="0.35">
      <c r="A15" s="5" t="s">
        <v>179</v>
      </c>
      <c r="B15" s="5" t="s">
        <v>180</v>
      </c>
      <c r="C15" s="20" t="s">
        <v>159</v>
      </c>
      <c r="D15" s="20" t="s">
        <v>312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>
        <v>54637677</v>
      </c>
      <c r="P15" s="21">
        <v>41503129</v>
      </c>
      <c r="Q15" s="21">
        <v>41645069</v>
      </c>
      <c r="R15" s="21">
        <v>41227168</v>
      </c>
      <c r="S15" s="21">
        <v>40962682</v>
      </c>
      <c r="T15" s="21">
        <v>41416712</v>
      </c>
      <c r="U15" s="21">
        <v>40896810</v>
      </c>
      <c r="V15" s="21">
        <v>41254506</v>
      </c>
      <c r="W15" s="21">
        <v>48559107</v>
      </c>
      <c r="X15" s="21">
        <v>53258369</v>
      </c>
      <c r="Y15" s="21">
        <v>57927706</v>
      </c>
      <c r="Z15" s="21">
        <v>60434733</v>
      </c>
      <c r="AA15" s="21">
        <v>59621141</v>
      </c>
      <c r="AB15" s="21"/>
      <c r="AC15" s="21"/>
      <c r="AD15" s="21"/>
      <c r="AE15" s="21"/>
      <c r="AF15" s="21"/>
      <c r="AG15" s="21"/>
      <c r="AH15" s="21"/>
      <c r="AI15" s="21"/>
    </row>
    <row r="16" spans="1:35" x14ac:dyDescent="0.35">
      <c r="A16" s="5" t="s">
        <v>179</v>
      </c>
      <c r="B16" s="5" t="s">
        <v>180</v>
      </c>
      <c r="C16" s="8" t="s">
        <v>159</v>
      </c>
      <c r="D16" s="20" t="s">
        <v>313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>
        <v>695502</v>
      </c>
      <c r="P16" s="16">
        <v>640474</v>
      </c>
      <c r="Q16" s="16">
        <v>584878</v>
      </c>
      <c r="R16" s="16">
        <v>157202</v>
      </c>
      <c r="S16" s="16">
        <v>139447</v>
      </c>
      <c r="T16" s="16">
        <v>326496</v>
      </c>
      <c r="U16" s="16">
        <v>291329</v>
      </c>
      <c r="V16" s="16">
        <v>256161</v>
      </c>
      <c r="W16" s="16">
        <v>220994</v>
      </c>
      <c r="X16" s="16">
        <v>346598</v>
      </c>
      <c r="Y16" s="16">
        <v>296119</v>
      </c>
      <c r="Z16" s="16">
        <v>245640</v>
      </c>
      <c r="AA16" s="16">
        <v>195161</v>
      </c>
      <c r="AB16" s="16"/>
      <c r="AC16" s="16"/>
      <c r="AD16" s="16"/>
      <c r="AE16" s="16"/>
      <c r="AF16" s="16"/>
      <c r="AG16" s="16"/>
      <c r="AH16" s="16"/>
      <c r="AI16" s="16"/>
    </row>
    <row r="17" spans="1:35" x14ac:dyDescent="0.35">
      <c r="A17" s="5" t="s">
        <v>179</v>
      </c>
      <c r="B17" s="5" t="s">
        <v>180</v>
      </c>
      <c r="C17" s="12" t="s">
        <v>159</v>
      </c>
      <c r="D17" s="20" t="s">
        <v>314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>
        <f>SUM(O13:O16)</f>
        <v>63863979</v>
      </c>
      <c r="P17" s="16">
        <f t="shared" ref="P17:AA17" si="2">SUM(P13:P16)</f>
        <v>50889466</v>
      </c>
      <c r="Q17" s="16">
        <f t="shared" si="2"/>
        <v>51149009</v>
      </c>
      <c r="R17" s="16">
        <f t="shared" si="2"/>
        <v>50660048</v>
      </c>
      <c r="S17" s="16">
        <f>SUM(S13:S16)</f>
        <v>49911327</v>
      </c>
      <c r="T17" s="16">
        <f t="shared" si="2"/>
        <v>53696348</v>
      </c>
      <c r="U17" s="16">
        <f t="shared" si="2"/>
        <v>52730321</v>
      </c>
      <c r="V17" s="16">
        <f t="shared" si="2"/>
        <v>53006400</v>
      </c>
      <c r="W17" s="16">
        <f t="shared" si="2"/>
        <v>53616999</v>
      </c>
      <c r="X17" s="16">
        <f t="shared" si="2"/>
        <v>64705532</v>
      </c>
      <c r="Y17" s="16">
        <f t="shared" si="2"/>
        <v>64977330</v>
      </c>
      <c r="Z17" s="16">
        <f t="shared" si="2"/>
        <v>63695582</v>
      </c>
      <c r="AA17" s="16">
        <f t="shared" si="2"/>
        <v>62821807</v>
      </c>
      <c r="AB17" s="16"/>
      <c r="AC17" s="16"/>
      <c r="AD17" s="16"/>
      <c r="AE17" s="16"/>
      <c r="AF17" s="16"/>
      <c r="AG17" s="16"/>
      <c r="AH17" s="16"/>
      <c r="AI17" s="16"/>
    </row>
    <row r="18" spans="1:35" x14ac:dyDescent="0.35">
      <c r="A18" s="5" t="s">
        <v>179</v>
      </c>
      <c r="B18" s="5" t="s">
        <v>180</v>
      </c>
      <c r="C18" s="8" t="s">
        <v>160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 x14ac:dyDescent="0.35">
      <c r="A19" s="5" t="s">
        <v>179</v>
      </c>
      <c r="B19" s="5" t="s">
        <v>180</v>
      </c>
      <c r="C19" s="8" t="s">
        <v>160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x14ac:dyDescent="0.35">
      <c r="A20" s="5" t="s">
        <v>179</v>
      </c>
      <c r="B20" s="5" t="s">
        <v>180</v>
      </c>
      <c r="C20" s="8" t="s">
        <v>160</v>
      </c>
      <c r="D20" s="12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35">
      <c r="A21" s="5" t="s">
        <v>179</v>
      </c>
      <c r="B21" s="5" t="s">
        <v>180</v>
      </c>
      <c r="C21" s="8" t="s">
        <v>160</v>
      </c>
      <c r="D21" s="12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spans="1:35" x14ac:dyDescent="0.35">
      <c r="A22" s="5" t="s">
        <v>179</v>
      </c>
      <c r="B22" s="5" t="s">
        <v>180</v>
      </c>
      <c r="C22" s="12" t="s">
        <v>160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x14ac:dyDescent="0.35">
      <c r="A23" s="5" t="s">
        <v>179</v>
      </c>
      <c r="B23" s="5" t="s">
        <v>180</v>
      </c>
      <c r="C23" s="20" t="s">
        <v>161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 x14ac:dyDescent="0.35">
      <c r="A24" s="5" t="s">
        <v>179</v>
      </c>
      <c r="B24" s="5" t="s">
        <v>180</v>
      </c>
      <c r="C24" s="20" t="s">
        <v>161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x14ac:dyDescent="0.35">
      <c r="A25" s="5" t="s">
        <v>179</v>
      </c>
      <c r="B25" s="5" t="s">
        <v>180</v>
      </c>
      <c r="C25" s="20" t="s">
        <v>161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x14ac:dyDescent="0.35">
      <c r="A26" s="5" t="s">
        <v>179</v>
      </c>
      <c r="B26" s="5" t="s">
        <v>180</v>
      </c>
      <c r="C26" s="12" t="s">
        <v>161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35">
      <c r="A27" s="5" t="s">
        <v>179</v>
      </c>
      <c r="B27" s="5" t="s">
        <v>180</v>
      </c>
      <c r="C27" s="20" t="s">
        <v>161</v>
      </c>
      <c r="D27" s="12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35">
      <c r="A28" s="5" t="s">
        <v>179</v>
      </c>
      <c r="B28" s="5" t="s">
        <v>180</v>
      </c>
      <c r="C28" s="12" t="s">
        <v>162</v>
      </c>
      <c r="D28" s="12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>
        <f>SUM(O12,O17,O22,O26)</f>
        <v>68105886</v>
      </c>
      <c r="P28" s="15">
        <f t="shared" ref="P28:AA28" si="3">SUM(P12,P17,P22,P26)</f>
        <v>55324861</v>
      </c>
      <c r="Q28" s="15">
        <f t="shared" si="3"/>
        <v>55630282</v>
      </c>
      <c r="R28" s="15">
        <f t="shared" si="3"/>
        <v>55190326</v>
      </c>
      <c r="S28" s="15">
        <f t="shared" si="3"/>
        <v>54488164</v>
      </c>
      <c r="T28" s="15">
        <f t="shared" si="3"/>
        <v>59079775</v>
      </c>
      <c r="U28" s="15">
        <f t="shared" si="3"/>
        <v>58144340</v>
      </c>
      <c r="V28" s="15">
        <f t="shared" si="3"/>
        <v>58401806</v>
      </c>
      <c r="W28" s="15">
        <f t="shared" si="3"/>
        <v>59118270</v>
      </c>
      <c r="X28" s="15">
        <f t="shared" si="3"/>
        <v>70031109</v>
      </c>
      <c r="Y28" s="15">
        <f t="shared" si="3"/>
        <v>69714782</v>
      </c>
      <c r="Z28" s="15">
        <f t="shared" si="3"/>
        <v>66997987</v>
      </c>
      <c r="AA28" s="15">
        <f t="shared" si="3"/>
        <v>65496824</v>
      </c>
      <c r="AB28" s="15"/>
      <c r="AC28" s="15"/>
      <c r="AD28" s="15"/>
      <c r="AE28" s="15"/>
      <c r="AF28" s="15"/>
      <c r="AG28" s="15"/>
      <c r="AH28" s="15"/>
      <c r="AI28" s="15"/>
    </row>
    <row r="29" spans="1:35" s="20" customFormat="1" x14ac:dyDescent="0.35">
      <c r="A29" s="5" t="s">
        <v>179</v>
      </c>
      <c r="B29" s="5" t="s">
        <v>180</v>
      </c>
      <c r="C29" s="20" t="s">
        <v>163</v>
      </c>
      <c r="D29" s="20" t="s">
        <v>315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>
        <v>0</v>
      </c>
      <c r="P29" s="21">
        <v>0</v>
      </c>
      <c r="Q29" s="21">
        <v>0</v>
      </c>
      <c r="R29" s="21">
        <v>1418160</v>
      </c>
      <c r="S29" s="21">
        <v>1451178</v>
      </c>
      <c r="T29" s="21">
        <v>1639277</v>
      </c>
      <c r="U29" s="21">
        <v>1666773</v>
      </c>
      <c r="V29" s="21">
        <v>1690028</v>
      </c>
      <c r="W29" s="21">
        <v>1713367</v>
      </c>
      <c r="X29" s="21">
        <v>1751789</v>
      </c>
      <c r="Y29" s="21">
        <v>1785296</v>
      </c>
      <c r="Z29" s="21">
        <v>1823908</v>
      </c>
      <c r="AA29" s="21">
        <v>1859524</v>
      </c>
      <c r="AB29" s="21"/>
      <c r="AC29" s="21"/>
      <c r="AD29" s="21"/>
      <c r="AE29" s="21"/>
      <c r="AF29" s="21"/>
    </row>
    <row r="30" spans="1:35" s="20" customFormat="1" x14ac:dyDescent="0.35">
      <c r="A30" s="5" t="s">
        <v>179</v>
      </c>
      <c r="B30" s="5" t="s">
        <v>180</v>
      </c>
      <c r="C30" s="20" t="s">
        <v>163</v>
      </c>
      <c r="D30" s="20" t="s">
        <v>316</v>
      </c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>
        <v>108155</v>
      </c>
      <c r="P30" s="21">
        <v>51915</v>
      </c>
      <c r="Q30" s="21">
        <v>90457</v>
      </c>
      <c r="R30" s="21">
        <v>27685</v>
      </c>
      <c r="S30" s="21">
        <v>59547</v>
      </c>
      <c r="T30" s="21">
        <v>72722</v>
      </c>
      <c r="U30" s="21">
        <v>88419</v>
      </c>
      <c r="V30" s="21">
        <v>112938</v>
      </c>
      <c r="W30" s="21">
        <v>0</v>
      </c>
      <c r="X30" s="21">
        <v>0</v>
      </c>
      <c r="Y30" s="21">
        <v>138581</v>
      </c>
      <c r="Z30" s="21">
        <v>303084</v>
      </c>
      <c r="AA30" s="21">
        <v>311257</v>
      </c>
      <c r="AB30" s="21"/>
      <c r="AC30" s="21"/>
      <c r="AD30" s="21"/>
      <c r="AE30" s="21"/>
      <c r="AF30" s="21"/>
      <c r="AG30" s="21"/>
      <c r="AH30" s="21"/>
      <c r="AI30" s="21"/>
    </row>
    <row r="31" spans="1:35" s="20" customFormat="1" x14ac:dyDescent="0.35">
      <c r="A31" s="5" t="s">
        <v>179</v>
      </c>
      <c r="B31" s="5" t="s">
        <v>180</v>
      </c>
      <c r="C31" s="20" t="s">
        <v>163</v>
      </c>
      <c r="D31" s="20" t="s">
        <v>317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>
        <v>21233</v>
      </c>
      <c r="P31" s="21">
        <v>11572</v>
      </c>
      <c r="Q31" s="21">
        <v>12363</v>
      </c>
      <c r="R31" s="21">
        <v>14064</v>
      </c>
      <c r="S31" s="21">
        <v>12193</v>
      </c>
      <c r="T31" s="21">
        <v>5255</v>
      </c>
      <c r="U31" s="21">
        <v>0</v>
      </c>
      <c r="V31" s="21">
        <v>8599</v>
      </c>
      <c r="W31" s="21">
        <v>82218</v>
      </c>
      <c r="X31" s="21">
        <v>107472</v>
      </c>
      <c r="Y31" s="21">
        <v>558</v>
      </c>
      <c r="Z31" s="21">
        <v>1119</v>
      </c>
      <c r="AA31" s="21">
        <v>53451</v>
      </c>
      <c r="AB31" s="21"/>
      <c r="AC31" s="21"/>
      <c r="AD31" s="21"/>
      <c r="AE31" s="21"/>
      <c r="AF31" s="21"/>
    </row>
    <row r="32" spans="1:35" s="20" customFormat="1" x14ac:dyDescent="0.35">
      <c r="A32" s="5" t="s">
        <v>179</v>
      </c>
      <c r="B32" s="5" t="s">
        <v>180</v>
      </c>
      <c r="C32" s="20" t="s">
        <v>163</v>
      </c>
      <c r="D32" s="20" t="s">
        <v>318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>
        <v>236337</v>
      </c>
      <c r="P32" s="21">
        <v>225335</v>
      </c>
      <c r="Q32" s="21">
        <v>213365</v>
      </c>
      <c r="R32" s="21">
        <v>200238</v>
      </c>
      <c r="S32" s="21">
        <v>185820</v>
      </c>
      <c r="T32" s="21">
        <v>169614</v>
      </c>
      <c r="U32" s="21">
        <v>161364</v>
      </c>
      <c r="V32" s="21">
        <v>152914</v>
      </c>
      <c r="W32" s="21">
        <v>9832</v>
      </c>
      <c r="X32" s="21">
        <v>1161</v>
      </c>
      <c r="Y32" s="21">
        <v>310545</v>
      </c>
      <c r="Z32" s="21">
        <v>296595</v>
      </c>
      <c r="AA32" s="21">
        <v>281235</v>
      </c>
      <c r="AB32" s="21"/>
      <c r="AC32" s="21"/>
      <c r="AD32" s="21"/>
      <c r="AE32" s="21"/>
      <c r="AF32" s="21"/>
      <c r="AG32" s="21"/>
      <c r="AH32" s="21"/>
    </row>
    <row r="33" spans="1:27" s="20" customFormat="1" x14ac:dyDescent="0.35">
      <c r="A33" s="5" t="s">
        <v>179</v>
      </c>
      <c r="B33" s="5" t="s">
        <v>180</v>
      </c>
      <c r="C33" s="20" t="s">
        <v>163</v>
      </c>
      <c r="D33" s="20" t="s">
        <v>319</v>
      </c>
      <c r="O33" s="21">
        <v>53457</v>
      </c>
      <c r="P33" s="21">
        <v>57535</v>
      </c>
      <c r="Q33" s="21">
        <v>21087</v>
      </c>
      <c r="R33" s="21">
        <v>83245</v>
      </c>
      <c r="S33" s="21">
        <v>145079</v>
      </c>
      <c r="T33" s="21">
        <v>153202</v>
      </c>
      <c r="U33" s="21">
        <v>163046</v>
      </c>
      <c r="V33" s="21">
        <v>96280</v>
      </c>
      <c r="W33" s="21">
        <v>143454</v>
      </c>
      <c r="X33" s="26">
        <v>339920</v>
      </c>
      <c r="Y33" s="26">
        <v>126127</v>
      </c>
      <c r="Z33" s="26">
        <v>138581</v>
      </c>
      <c r="AA33" s="26">
        <v>192878</v>
      </c>
    </row>
    <row r="34" spans="1:27" s="20" customFormat="1" x14ac:dyDescent="0.35">
      <c r="A34" s="5" t="s">
        <v>179</v>
      </c>
      <c r="B34" s="5" t="s">
        <v>180</v>
      </c>
      <c r="C34" s="20" t="s">
        <v>163</v>
      </c>
      <c r="D34" s="20" t="s">
        <v>320</v>
      </c>
      <c r="O34" s="21">
        <v>7743</v>
      </c>
      <c r="P34" s="21">
        <v>7150</v>
      </c>
      <c r="Q34" s="21">
        <v>4784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467312</v>
      </c>
      <c r="X34" s="26">
        <v>1303666</v>
      </c>
      <c r="Y34" s="26">
        <v>327050</v>
      </c>
      <c r="Z34" s="20">
        <v>0</v>
      </c>
      <c r="AA34" s="20">
        <v>0</v>
      </c>
    </row>
    <row r="35" spans="1:27" s="20" customFormat="1" x14ac:dyDescent="0.35">
      <c r="A35" s="5" t="s">
        <v>179</v>
      </c>
      <c r="B35" s="5" t="s">
        <v>180</v>
      </c>
      <c r="C35" s="20" t="s">
        <v>163</v>
      </c>
      <c r="D35" s="20" t="s">
        <v>321</v>
      </c>
      <c r="O35" s="21">
        <v>356</v>
      </c>
      <c r="P35" s="21">
        <v>1015</v>
      </c>
      <c r="Q35" s="21">
        <v>2174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387775</v>
      </c>
      <c r="X35" s="21">
        <v>225706</v>
      </c>
      <c r="Y35" s="21">
        <v>0</v>
      </c>
      <c r="Z35" s="21">
        <v>0</v>
      </c>
      <c r="AA35" s="21">
        <v>0</v>
      </c>
    </row>
    <row r="36" spans="1:27" s="20" customFormat="1" x14ac:dyDescent="0.35">
      <c r="A36" s="5" t="s">
        <v>179</v>
      </c>
      <c r="B36" s="5" t="s">
        <v>180</v>
      </c>
      <c r="C36" s="20" t="s">
        <v>163</v>
      </c>
      <c r="D36" s="20" t="s">
        <v>322</v>
      </c>
      <c r="O36" s="21">
        <v>32485</v>
      </c>
      <c r="P36" s="21">
        <v>19921</v>
      </c>
      <c r="Q36" s="21">
        <v>48313</v>
      </c>
      <c r="R36" s="21">
        <v>79307</v>
      </c>
      <c r="S36" s="21">
        <v>7190</v>
      </c>
      <c r="T36" s="21">
        <v>11865</v>
      </c>
      <c r="U36" s="21">
        <v>32507</v>
      </c>
      <c r="V36" s="21">
        <v>19754</v>
      </c>
      <c r="W36" s="21">
        <v>103946</v>
      </c>
      <c r="X36" s="26">
        <v>113689</v>
      </c>
      <c r="Y36" s="26">
        <v>9655</v>
      </c>
      <c r="Z36" s="20">
        <v>0</v>
      </c>
      <c r="AA36" s="20">
        <v>0</v>
      </c>
    </row>
    <row r="37" spans="1:27" s="20" customFormat="1" x14ac:dyDescent="0.35">
      <c r="A37" s="5" t="s">
        <v>179</v>
      </c>
      <c r="B37" s="5" t="s">
        <v>180</v>
      </c>
      <c r="C37" s="20" t="s">
        <v>163</v>
      </c>
      <c r="D37" s="20" t="s">
        <v>392</v>
      </c>
      <c r="O37" s="21"/>
      <c r="P37" s="21"/>
      <c r="Q37" s="21"/>
      <c r="R37" s="21"/>
      <c r="S37" s="21"/>
      <c r="T37" s="21"/>
      <c r="U37" s="21"/>
      <c r="V37" s="21"/>
      <c r="W37" s="21">
        <v>6400</v>
      </c>
      <c r="X37" s="26">
        <v>14966</v>
      </c>
      <c r="Y37" s="26">
        <v>1536971</v>
      </c>
      <c r="Z37" s="21">
        <v>232136</v>
      </c>
      <c r="AA37" s="21">
        <v>0</v>
      </c>
    </row>
    <row r="38" spans="1:27" s="20" customFormat="1" x14ac:dyDescent="0.35">
      <c r="A38" s="5" t="s">
        <v>179</v>
      </c>
      <c r="B38" s="5" t="s">
        <v>180</v>
      </c>
      <c r="C38" s="20" t="s">
        <v>163</v>
      </c>
      <c r="D38" s="20" t="s">
        <v>323</v>
      </c>
      <c r="O38" s="21">
        <v>10550</v>
      </c>
      <c r="P38" s="21">
        <v>11596</v>
      </c>
      <c r="Q38" s="21">
        <v>0</v>
      </c>
      <c r="R38" s="21">
        <v>22459</v>
      </c>
      <c r="S38" s="21">
        <v>10291</v>
      </c>
      <c r="T38" s="21">
        <v>45407</v>
      </c>
      <c r="U38" s="21">
        <v>30222</v>
      </c>
      <c r="V38" s="21">
        <v>72931</v>
      </c>
      <c r="W38" s="21">
        <v>43076</v>
      </c>
      <c r="X38" s="26">
        <v>152704</v>
      </c>
      <c r="Y38" s="26">
        <v>61300</v>
      </c>
      <c r="Z38" s="26">
        <v>36109</v>
      </c>
      <c r="AA38" s="26">
        <v>57274</v>
      </c>
    </row>
    <row r="39" spans="1:27" s="20" customFormat="1" x14ac:dyDescent="0.35">
      <c r="A39" s="5" t="s">
        <v>179</v>
      </c>
      <c r="B39" s="5" t="s">
        <v>180</v>
      </c>
      <c r="C39" s="20" t="s">
        <v>163</v>
      </c>
      <c r="D39" s="20" t="s">
        <v>324</v>
      </c>
      <c r="O39" s="21">
        <v>0</v>
      </c>
      <c r="P39" s="21">
        <v>0</v>
      </c>
      <c r="Q39" s="21">
        <v>13227</v>
      </c>
      <c r="R39" s="21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</row>
    <row r="40" spans="1:27" s="20" customFormat="1" x14ac:dyDescent="0.35">
      <c r="A40" s="5" t="s">
        <v>179</v>
      </c>
      <c r="B40" s="5" t="s">
        <v>180</v>
      </c>
      <c r="C40" s="20" t="s">
        <v>163</v>
      </c>
      <c r="D40" s="20" t="s">
        <v>325</v>
      </c>
      <c r="O40" s="21">
        <v>1324581</v>
      </c>
      <c r="P40" s="21">
        <v>1352362</v>
      </c>
      <c r="Q40" s="21">
        <v>1380222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</row>
    <row r="41" spans="1:27" s="12" customFormat="1" x14ac:dyDescent="0.35">
      <c r="A41" s="5" t="s">
        <v>179</v>
      </c>
      <c r="B41" s="5" t="s">
        <v>180</v>
      </c>
      <c r="C41" s="12" t="s">
        <v>163</v>
      </c>
      <c r="D41" s="12" t="s">
        <v>326</v>
      </c>
      <c r="O41" s="22">
        <f>SUM(O29:O40)</f>
        <v>1794897</v>
      </c>
      <c r="P41" s="22">
        <f t="shared" ref="P41:R41" si="4">SUM(P29:P40)</f>
        <v>1738401</v>
      </c>
      <c r="Q41" s="22">
        <f t="shared" si="4"/>
        <v>1785992</v>
      </c>
      <c r="R41" s="22">
        <f t="shared" si="4"/>
        <v>1845158</v>
      </c>
      <c r="S41" s="22">
        <f>SUM(S29:S40)</f>
        <v>1871298</v>
      </c>
      <c r="T41" s="22">
        <f t="shared" ref="T41:AA41" si="5">SUM(T29:T40)</f>
        <v>2097342</v>
      </c>
      <c r="U41" s="22">
        <f t="shared" si="5"/>
        <v>2142331</v>
      </c>
      <c r="V41" s="22">
        <f t="shared" si="5"/>
        <v>2153444</v>
      </c>
      <c r="W41" s="22">
        <f t="shared" si="5"/>
        <v>2957380</v>
      </c>
      <c r="X41" s="22">
        <f t="shared" si="5"/>
        <v>4011073</v>
      </c>
      <c r="Y41" s="27">
        <v>4283901</v>
      </c>
      <c r="Z41" s="22">
        <f t="shared" si="5"/>
        <v>2831532</v>
      </c>
      <c r="AA41" s="22">
        <f t="shared" si="5"/>
        <v>2755619</v>
      </c>
    </row>
    <row r="42" spans="1:27" s="20" customFormat="1" x14ac:dyDescent="0.35">
      <c r="A42" s="5" t="s">
        <v>179</v>
      </c>
      <c r="B42" s="5" t="s">
        <v>180</v>
      </c>
      <c r="C42" s="20" t="s">
        <v>164</v>
      </c>
      <c r="D42" s="20" t="s">
        <v>328</v>
      </c>
      <c r="O42" s="21">
        <v>18693690</v>
      </c>
      <c r="P42" s="21">
        <v>17341328</v>
      </c>
      <c r="Q42" s="21">
        <v>15961107</v>
      </c>
      <c r="R42" s="21">
        <v>14169827</v>
      </c>
      <c r="S42" s="21">
        <v>12757865</v>
      </c>
      <c r="T42" s="21">
        <v>16185353</v>
      </c>
      <c r="U42" s="21">
        <v>14558529</v>
      </c>
      <c r="V42" s="21">
        <v>12907787</v>
      </c>
      <c r="W42" s="21">
        <v>11233696</v>
      </c>
      <c r="X42" s="26">
        <v>19521182</v>
      </c>
      <c r="Y42" s="26">
        <v>17775163</v>
      </c>
      <c r="Z42" s="26">
        <v>15990531</v>
      </c>
      <c r="AA42" s="26">
        <v>14170302</v>
      </c>
    </row>
    <row r="43" spans="1:27" s="12" customFormat="1" x14ac:dyDescent="0.35">
      <c r="A43" s="5" t="s">
        <v>179</v>
      </c>
      <c r="B43" s="5" t="s">
        <v>180</v>
      </c>
      <c r="C43" s="12" t="s">
        <v>164</v>
      </c>
      <c r="D43" s="12" t="s">
        <v>327</v>
      </c>
      <c r="O43" s="22">
        <f>SUM(O42)</f>
        <v>18693690</v>
      </c>
      <c r="P43" s="22">
        <f t="shared" ref="P43:S43" si="6">SUM(P42)</f>
        <v>17341328</v>
      </c>
      <c r="Q43" s="22">
        <f t="shared" si="6"/>
        <v>15961107</v>
      </c>
      <c r="R43" s="22">
        <f t="shared" si="6"/>
        <v>14169827</v>
      </c>
      <c r="S43" s="22">
        <f t="shared" si="6"/>
        <v>12757865</v>
      </c>
      <c r="T43" s="22">
        <f t="shared" ref="T43:AA43" si="7">SUM(T42)</f>
        <v>16185353</v>
      </c>
      <c r="U43" s="22">
        <f t="shared" si="7"/>
        <v>14558529</v>
      </c>
      <c r="V43" s="22">
        <f t="shared" si="7"/>
        <v>12907787</v>
      </c>
      <c r="W43" s="22">
        <f t="shared" si="7"/>
        <v>11233696</v>
      </c>
      <c r="X43" s="22">
        <f t="shared" si="7"/>
        <v>19521182</v>
      </c>
      <c r="Y43" s="22">
        <f t="shared" si="7"/>
        <v>17775163</v>
      </c>
      <c r="Z43" s="22">
        <f t="shared" si="7"/>
        <v>15990531</v>
      </c>
      <c r="AA43" s="22">
        <f t="shared" si="7"/>
        <v>14170302</v>
      </c>
    </row>
    <row r="44" spans="1:27" s="20" customFormat="1" x14ac:dyDescent="0.35">
      <c r="A44" s="5" t="s">
        <v>179</v>
      </c>
      <c r="B44" s="5" t="s">
        <v>180</v>
      </c>
      <c r="C44" s="20" t="s">
        <v>164</v>
      </c>
      <c r="D44" s="20" t="s">
        <v>393</v>
      </c>
      <c r="O44" s="28"/>
      <c r="P44" s="28"/>
      <c r="Q44" s="28"/>
      <c r="R44" s="28"/>
      <c r="S44" s="28"/>
      <c r="T44" s="28"/>
      <c r="U44" s="28"/>
      <c r="V44" s="28"/>
      <c r="W44" s="28">
        <v>0</v>
      </c>
      <c r="X44" s="28">
        <v>0</v>
      </c>
      <c r="Y44" s="28">
        <v>0</v>
      </c>
      <c r="Z44" s="28">
        <v>0</v>
      </c>
      <c r="AA44" s="28">
        <v>19845</v>
      </c>
    </row>
    <row r="45" spans="1:27" s="12" customFormat="1" x14ac:dyDescent="0.35">
      <c r="A45" s="5" t="s">
        <v>179</v>
      </c>
      <c r="B45" s="5" t="s">
        <v>180</v>
      </c>
      <c r="C45" s="12" t="s">
        <v>165</v>
      </c>
      <c r="D45" s="12" t="s">
        <v>165</v>
      </c>
      <c r="O45" s="22">
        <f>SUM(O41,O43)</f>
        <v>20488587</v>
      </c>
      <c r="P45" s="22">
        <f t="shared" ref="P45:S45" si="8">SUM(P41,P43)</f>
        <v>19079729</v>
      </c>
      <c r="Q45" s="22">
        <f t="shared" si="8"/>
        <v>17747099</v>
      </c>
      <c r="R45" s="22">
        <f t="shared" si="8"/>
        <v>16014985</v>
      </c>
      <c r="S45" s="22">
        <f t="shared" si="8"/>
        <v>14629163</v>
      </c>
      <c r="T45" s="22">
        <f t="shared" ref="T45:AA45" si="9">SUM(T41,T43)</f>
        <v>18282695</v>
      </c>
      <c r="U45" s="22">
        <f t="shared" si="9"/>
        <v>16700860</v>
      </c>
      <c r="V45" s="22">
        <f t="shared" si="9"/>
        <v>15061231</v>
      </c>
      <c r="W45" s="22">
        <f t="shared" si="9"/>
        <v>14191076</v>
      </c>
      <c r="X45" s="22">
        <f t="shared" si="9"/>
        <v>23532255</v>
      </c>
      <c r="Y45" s="22">
        <f t="shared" si="9"/>
        <v>22059064</v>
      </c>
      <c r="Z45" s="22">
        <f>SUM(Z41,Z43)</f>
        <v>18822063</v>
      </c>
      <c r="AA45" s="22">
        <f>SUM(AA41,AA43:AA44)</f>
        <v>16945766</v>
      </c>
    </row>
    <row r="46" spans="1:27" s="20" customFormat="1" x14ac:dyDescent="0.35">
      <c r="A46" s="5" t="s">
        <v>179</v>
      </c>
      <c r="B46" s="5" t="s">
        <v>180</v>
      </c>
      <c r="C46" s="20" t="s">
        <v>166</v>
      </c>
      <c r="D46" s="20" t="s">
        <v>330</v>
      </c>
      <c r="O46" s="20">
        <v>5715163</v>
      </c>
      <c r="P46" s="20">
        <v>0</v>
      </c>
      <c r="Q46" s="20">
        <v>0</v>
      </c>
      <c r="R46" s="20">
        <v>5653954</v>
      </c>
      <c r="S46" s="20">
        <v>5653954</v>
      </c>
      <c r="T46" s="20">
        <v>0</v>
      </c>
      <c r="U46" s="20">
        <v>0</v>
      </c>
      <c r="V46" s="20">
        <v>0</v>
      </c>
      <c r="W46" s="20">
        <v>0</v>
      </c>
    </row>
    <row r="47" spans="1:27" s="20" customFormat="1" x14ac:dyDescent="0.35">
      <c r="A47" s="5" t="s">
        <v>179</v>
      </c>
      <c r="B47" s="5" t="s">
        <v>180</v>
      </c>
      <c r="C47" s="20" t="s">
        <v>166</v>
      </c>
      <c r="D47" s="20" t="s">
        <v>331</v>
      </c>
      <c r="O47" s="20">
        <v>8530800</v>
      </c>
      <c r="P47" s="20">
        <v>8745863</v>
      </c>
      <c r="Q47" s="20">
        <v>8919062</v>
      </c>
      <c r="R47" s="20">
        <v>9275678</v>
      </c>
      <c r="S47" s="20">
        <v>8809198</v>
      </c>
      <c r="T47" s="20">
        <v>0</v>
      </c>
      <c r="U47" s="20">
        <v>0</v>
      </c>
      <c r="V47" s="20">
        <v>0</v>
      </c>
      <c r="W47" s="20">
        <v>0</v>
      </c>
    </row>
    <row r="48" spans="1:27" s="20" customFormat="1" x14ac:dyDescent="0.35">
      <c r="A48" s="5" t="s">
        <v>179</v>
      </c>
      <c r="B48" s="5" t="s">
        <v>180</v>
      </c>
      <c r="C48" s="20" t="s">
        <v>166</v>
      </c>
      <c r="D48" s="20" t="s">
        <v>332</v>
      </c>
      <c r="O48" s="20">
        <v>33371336</v>
      </c>
      <c r="P48" s="20">
        <v>27499269</v>
      </c>
      <c r="Q48" s="20">
        <v>28964121</v>
      </c>
      <c r="R48" s="20">
        <v>23180702</v>
      </c>
      <c r="S48" s="20">
        <v>24606868</v>
      </c>
      <c r="T48" s="20">
        <v>0</v>
      </c>
      <c r="U48" s="20">
        <v>0</v>
      </c>
      <c r="V48" s="20">
        <v>0</v>
      </c>
      <c r="W48" s="20">
        <v>0</v>
      </c>
    </row>
    <row r="49" spans="1:27" s="20" customFormat="1" x14ac:dyDescent="0.35">
      <c r="A49" s="5" t="s">
        <v>179</v>
      </c>
      <c r="B49" s="5" t="s">
        <v>180</v>
      </c>
      <c r="C49" s="20" t="s">
        <v>166</v>
      </c>
      <c r="D49" s="20" t="s">
        <v>333</v>
      </c>
      <c r="O49" s="20">
        <v>0</v>
      </c>
      <c r="P49" s="20">
        <v>0</v>
      </c>
      <c r="Q49" s="20">
        <v>0</v>
      </c>
      <c r="R49" s="20">
        <v>165007</v>
      </c>
      <c r="S49" s="20">
        <v>788981</v>
      </c>
      <c r="T49" s="20">
        <v>0</v>
      </c>
      <c r="U49" s="20">
        <v>0</v>
      </c>
      <c r="V49" s="20">
        <v>0</v>
      </c>
      <c r="W49" s="20">
        <v>0</v>
      </c>
    </row>
    <row r="50" spans="1:27" s="20" customFormat="1" x14ac:dyDescent="0.35">
      <c r="A50" s="5" t="s">
        <v>179</v>
      </c>
      <c r="B50" s="5" t="s">
        <v>180</v>
      </c>
      <c r="C50" s="20" t="s">
        <v>166</v>
      </c>
      <c r="D50" s="20" t="s">
        <v>370</v>
      </c>
      <c r="S50" s="20">
        <v>0</v>
      </c>
      <c r="T50" s="20">
        <v>23592082</v>
      </c>
      <c r="U50" s="20">
        <v>24671509</v>
      </c>
      <c r="V50" s="20">
        <v>26656691</v>
      </c>
      <c r="W50" s="20">
        <v>35612044</v>
      </c>
      <c r="X50" s="26">
        <v>43432561</v>
      </c>
      <c r="Y50" s="26">
        <v>45416871</v>
      </c>
      <c r="Z50" s="26">
        <v>45781742</v>
      </c>
      <c r="AA50" s="26">
        <v>46618576</v>
      </c>
    </row>
    <row r="51" spans="1:27" s="20" customFormat="1" x14ac:dyDescent="0.35">
      <c r="A51" s="5" t="s">
        <v>179</v>
      </c>
      <c r="B51" s="5" t="s">
        <v>180</v>
      </c>
      <c r="C51" s="20" t="s">
        <v>166</v>
      </c>
      <c r="D51" s="20" t="s">
        <v>371</v>
      </c>
      <c r="S51" s="20">
        <v>0</v>
      </c>
      <c r="T51" s="20">
        <v>11953140</v>
      </c>
      <c r="U51" s="20">
        <v>11542182</v>
      </c>
      <c r="V51" s="20">
        <v>11495733</v>
      </c>
      <c r="W51" s="20">
        <v>4836898</v>
      </c>
    </row>
    <row r="52" spans="1:27" s="20" customFormat="1" x14ac:dyDescent="0.35">
      <c r="A52" s="5" t="s">
        <v>179</v>
      </c>
      <c r="B52" s="5" t="s">
        <v>180</v>
      </c>
      <c r="C52" s="20" t="s">
        <v>166</v>
      </c>
      <c r="D52" s="20" t="s">
        <v>372</v>
      </c>
      <c r="S52" s="20">
        <v>0</v>
      </c>
      <c r="T52" s="20">
        <v>5251858</v>
      </c>
      <c r="U52" s="20">
        <v>5229789</v>
      </c>
      <c r="V52" s="20">
        <v>5188151</v>
      </c>
      <c r="W52" s="20">
        <v>4478252</v>
      </c>
      <c r="X52" s="26">
        <v>3066293</v>
      </c>
      <c r="Y52" s="26">
        <v>2238847</v>
      </c>
      <c r="Z52" s="26">
        <v>2394182</v>
      </c>
      <c r="AA52" s="26">
        <v>1932482</v>
      </c>
    </row>
    <row r="53" spans="1:27" s="12" customFormat="1" x14ac:dyDescent="0.35">
      <c r="A53" s="5" t="s">
        <v>179</v>
      </c>
      <c r="B53" s="5" t="s">
        <v>180</v>
      </c>
      <c r="C53" s="12" t="s">
        <v>166</v>
      </c>
      <c r="D53" s="12" t="s">
        <v>334</v>
      </c>
      <c r="O53" s="12">
        <v>41902136</v>
      </c>
      <c r="P53" s="12">
        <v>36245132</v>
      </c>
      <c r="Q53" s="12">
        <v>37883183</v>
      </c>
      <c r="R53" s="12">
        <v>33521387</v>
      </c>
      <c r="S53" s="12">
        <v>34205047</v>
      </c>
      <c r="T53" s="12">
        <f>SUM(T50:T52)</f>
        <v>40797080</v>
      </c>
      <c r="U53" s="12">
        <f t="shared" ref="U53:W53" si="10">SUM(U50:U52)</f>
        <v>41443480</v>
      </c>
      <c r="V53" s="12">
        <f t="shared" si="10"/>
        <v>43340575</v>
      </c>
      <c r="W53" s="12">
        <f t="shared" si="10"/>
        <v>44927194</v>
      </c>
      <c r="X53" s="12">
        <f t="shared" ref="X53:AA53" si="11">SUM(X50:X52)</f>
        <v>46498854</v>
      </c>
      <c r="Y53" s="12">
        <f t="shared" si="11"/>
        <v>47655718</v>
      </c>
      <c r="Z53" s="12">
        <f t="shared" si="11"/>
        <v>48175924</v>
      </c>
      <c r="AA53" s="12">
        <f t="shared" si="11"/>
        <v>48551058</v>
      </c>
    </row>
    <row r="54" spans="1:27" s="12" customFormat="1" x14ac:dyDescent="0.35">
      <c r="A54" s="5" t="s">
        <v>179</v>
      </c>
      <c r="B54" s="5" t="s">
        <v>180</v>
      </c>
      <c r="C54" s="12" t="s">
        <v>166</v>
      </c>
      <c r="D54" s="12" t="s">
        <v>329</v>
      </c>
      <c r="O54" s="12">
        <f>SUM(O46,O53)</f>
        <v>47617299</v>
      </c>
      <c r="P54" s="12">
        <f t="shared" ref="P54:R54" si="12">SUM(P46,P53)</f>
        <v>36245132</v>
      </c>
      <c r="Q54" s="12">
        <f t="shared" si="12"/>
        <v>37883183</v>
      </c>
      <c r="R54" s="12">
        <f t="shared" si="12"/>
        <v>39175341</v>
      </c>
      <c r="S54" s="12">
        <f>SUM(S46,S53)</f>
        <v>39859001</v>
      </c>
      <c r="T54" s="12">
        <f>SUM(T46,T53)</f>
        <v>40797080</v>
      </c>
      <c r="U54" s="12">
        <f t="shared" ref="U54:W54" si="13">SUM(U46,U53)</f>
        <v>41443480</v>
      </c>
      <c r="V54" s="12">
        <f t="shared" si="13"/>
        <v>43340575</v>
      </c>
      <c r="W54" s="12">
        <f t="shared" si="13"/>
        <v>44927194</v>
      </c>
      <c r="X54" s="12">
        <f t="shared" ref="X54:AA54" si="14">SUM(X46,X53)</f>
        <v>46498854</v>
      </c>
      <c r="Y54" s="12">
        <f t="shared" si="14"/>
        <v>47655718</v>
      </c>
      <c r="Z54" s="12">
        <f t="shared" si="14"/>
        <v>48175924</v>
      </c>
      <c r="AA54" s="12">
        <f t="shared" si="14"/>
        <v>48551058</v>
      </c>
    </row>
    <row r="55" spans="1:27" s="12" customFormat="1" x14ac:dyDescent="0.35">
      <c r="A55" s="5" t="s">
        <v>179</v>
      </c>
      <c r="B55" s="5" t="s">
        <v>180</v>
      </c>
      <c r="C55" s="12" t="s">
        <v>167</v>
      </c>
      <c r="D55" s="12" t="s">
        <v>167</v>
      </c>
      <c r="O55" s="22">
        <f>SUM(O54,O45)</f>
        <v>68105886</v>
      </c>
      <c r="P55" s="22">
        <f t="shared" ref="P55:R55" si="15">SUM(P54,P45)</f>
        <v>55324861</v>
      </c>
      <c r="Q55" s="22">
        <f t="shared" si="15"/>
        <v>55630282</v>
      </c>
      <c r="R55" s="22">
        <f t="shared" si="15"/>
        <v>55190326</v>
      </c>
      <c r="S55" s="22">
        <f>SUM(S54,S45)</f>
        <v>54488164</v>
      </c>
      <c r="T55" s="22">
        <f>SUM(T54,T45)</f>
        <v>59079775</v>
      </c>
      <c r="U55" s="22">
        <f t="shared" ref="U55:W55" si="16">SUM(U54,U45)</f>
        <v>58144340</v>
      </c>
      <c r="V55" s="22">
        <f t="shared" si="16"/>
        <v>58401806</v>
      </c>
      <c r="W55" s="22">
        <f t="shared" si="16"/>
        <v>59118270</v>
      </c>
      <c r="X55" s="22">
        <f t="shared" ref="X55:AA55" si="17">SUM(X54,X45)</f>
        <v>70031109</v>
      </c>
      <c r="Y55" s="22">
        <f t="shared" si="17"/>
        <v>69714782</v>
      </c>
      <c r="Z55" s="22">
        <f t="shared" si="17"/>
        <v>66997987</v>
      </c>
      <c r="AA55" s="22">
        <f t="shared" si="17"/>
        <v>65496824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>
      <selection activeCell="A2" sqref="A2"/>
    </sheetView>
  </sheetViews>
  <sheetFormatPr defaultColWidth="8.90625" defaultRowHeight="14.5" x14ac:dyDescent="0.35"/>
  <cols>
    <col min="1" max="1" width="10" style="5" bestFit="1" customWidth="1"/>
    <col min="2" max="2" width="18.26953125" style="5" customWidth="1"/>
    <col min="3" max="3" width="6.81640625" style="5" bestFit="1" customWidth="1"/>
    <col min="4" max="4" width="11.1796875" style="5" bestFit="1" customWidth="1"/>
    <col min="5" max="5" width="16.453125" style="5" bestFit="1" customWidth="1"/>
    <col min="6" max="6" width="12.453125" style="5" bestFit="1" customWidth="1"/>
    <col min="7" max="8" width="12" style="5" bestFit="1" customWidth="1"/>
    <col min="9" max="9" width="8.54296875" style="5" bestFit="1" customWidth="1"/>
    <col min="10" max="10" width="7.7265625" style="5" bestFit="1" customWidth="1"/>
    <col min="11" max="11" width="5.6328125" style="5" bestFit="1" customWidth="1"/>
    <col min="12" max="12" width="18.90625" style="5" bestFit="1" customWidth="1"/>
    <col min="13" max="13" width="16.6328125" style="5" bestFit="1" customWidth="1"/>
    <col min="14" max="14" width="7.6328125" style="5" bestFit="1" customWidth="1"/>
    <col min="15" max="15" width="9.1796875" style="5" bestFit="1" customWidth="1"/>
    <col min="16" max="16" width="8.26953125" style="5" bestFit="1" customWidth="1"/>
    <col min="17" max="17" width="7" style="5" bestFit="1" customWidth="1"/>
    <col min="18" max="18" width="7.08984375" style="5" bestFit="1" customWidth="1"/>
    <col min="19" max="19" width="5.54296875" style="5" bestFit="1" customWidth="1"/>
    <col min="20" max="16384" width="8.90625" style="5"/>
  </cols>
  <sheetData>
    <row r="1" spans="1:19" x14ac:dyDescent="0.35">
      <c r="A1" s="4" t="s">
        <v>0</v>
      </c>
      <c r="B1" s="4" t="s">
        <v>27</v>
      </c>
      <c r="C1" s="4" t="s">
        <v>2</v>
      </c>
      <c r="D1" s="4" t="s">
        <v>24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4</v>
      </c>
      <c r="J1" s="4" t="s">
        <v>5</v>
      </c>
      <c r="K1" s="4" t="s">
        <v>91</v>
      </c>
      <c r="L1" s="4" t="s">
        <v>168</v>
      </c>
      <c r="M1" s="4" t="s">
        <v>169</v>
      </c>
      <c r="N1" s="4" t="s">
        <v>170</v>
      </c>
      <c r="O1" s="4" t="s">
        <v>172</v>
      </c>
      <c r="P1" s="4" t="s">
        <v>92</v>
      </c>
      <c r="Q1" s="4" t="s">
        <v>93</v>
      </c>
      <c r="R1" s="4" t="s">
        <v>94</v>
      </c>
      <c r="S1" s="4" t="s">
        <v>95</v>
      </c>
    </row>
    <row r="2" spans="1:19" x14ac:dyDescent="0.35">
      <c r="A2" s="5" t="s">
        <v>179</v>
      </c>
      <c r="B2" s="5" t="s">
        <v>180</v>
      </c>
      <c r="C2" s="5">
        <v>1990</v>
      </c>
      <c r="D2" s="5" t="s">
        <v>181</v>
      </c>
      <c r="E2" s="5" t="s">
        <v>182</v>
      </c>
      <c r="F2" s="5" t="s">
        <v>182</v>
      </c>
      <c r="G2" s="5" t="s">
        <v>182</v>
      </c>
    </row>
    <row r="3" spans="1:19" x14ac:dyDescent="0.35">
      <c r="A3" s="5" t="s">
        <v>179</v>
      </c>
    </row>
    <row r="4" spans="1:19" x14ac:dyDescent="0.35">
      <c r="A4" s="5" t="s">
        <v>179</v>
      </c>
      <c r="B4" s="5" t="s">
        <v>180</v>
      </c>
      <c r="C4" s="5">
        <v>2002</v>
      </c>
      <c r="D4" s="5" t="s">
        <v>181</v>
      </c>
      <c r="E4" s="5" t="s">
        <v>182</v>
      </c>
      <c r="F4" s="5" t="s">
        <v>183</v>
      </c>
      <c r="G4" s="5" t="s">
        <v>182</v>
      </c>
      <c r="H4" s="5">
        <v>11705000</v>
      </c>
      <c r="I4" s="5">
        <v>2002</v>
      </c>
      <c r="J4" s="5">
        <v>2014</v>
      </c>
      <c r="K4" s="5" t="s">
        <v>184</v>
      </c>
      <c r="L4" s="5" t="s">
        <v>182</v>
      </c>
      <c r="M4" s="5">
        <v>110</v>
      </c>
      <c r="N4" s="5" t="s">
        <v>182</v>
      </c>
      <c r="O4" s="5" t="s">
        <v>185</v>
      </c>
      <c r="P4" s="5" t="s">
        <v>186</v>
      </c>
      <c r="Q4" s="5" t="s">
        <v>185</v>
      </c>
      <c r="R4" s="5" t="s">
        <v>187</v>
      </c>
    </row>
    <row r="5" spans="1:19" x14ac:dyDescent="0.35">
      <c r="A5" s="5" t="s">
        <v>179</v>
      </c>
      <c r="B5" s="5" t="s">
        <v>180</v>
      </c>
      <c r="C5" s="5">
        <v>2006</v>
      </c>
      <c r="D5" s="5" t="s">
        <v>181</v>
      </c>
      <c r="E5" s="5" t="s">
        <v>335</v>
      </c>
      <c r="F5" s="5" t="s">
        <v>183</v>
      </c>
      <c r="G5" s="5" t="s">
        <v>182</v>
      </c>
      <c r="H5" s="5">
        <v>10000000</v>
      </c>
      <c r="I5" s="5">
        <v>2006</v>
      </c>
      <c r="J5" s="5">
        <v>2018</v>
      </c>
      <c r="K5" s="5" t="s">
        <v>182</v>
      </c>
      <c r="L5" s="5" t="s">
        <v>182</v>
      </c>
      <c r="M5" s="5">
        <v>110</v>
      </c>
      <c r="N5" s="5" t="s">
        <v>182</v>
      </c>
      <c r="O5" s="5" t="s">
        <v>185</v>
      </c>
      <c r="P5" s="5" t="s">
        <v>186</v>
      </c>
      <c r="Q5" s="5" t="s">
        <v>185</v>
      </c>
      <c r="R5" s="5" t="s">
        <v>336</v>
      </c>
    </row>
    <row r="6" spans="1:19" x14ac:dyDescent="0.35">
      <c r="A6" s="5" t="s">
        <v>179</v>
      </c>
      <c r="B6" s="5" t="s">
        <v>180</v>
      </c>
      <c r="C6" s="5">
        <v>2010</v>
      </c>
      <c r="D6" s="5" t="s">
        <v>181</v>
      </c>
      <c r="E6" s="5" t="s">
        <v>182</v>
      </c>
      <c r="F6" s="5" t="s">
        <v>375</v>
      </c>
      <c r="G6" s="5" t="s">
        <v>182</v>
      </c>
      <c r="H6" s="5">
        <v>15480000</v>
      </c>
      <c r="I6" s="5">
        <v>2010</v>
      </c>
      <c r="J6" s="5">
        <v>2032</v>
      </c>
      <c r="K6" s="5" t="s">
        <v>373</v>
      </c>
      <c r="L6" s="5" t="s">
        <v>182</v>
      </c>
      <c r="M6" s="5">
        <v>110</v>
      </c>
      <c r="N6" s="5" t="s">
        <v>182</v>
      </c>
      <c r="O6" s="5" t="s">
        <v>185</v>
      </c>
      <c r="P6" s="5" t="s">
        <v>186</v>
      </c>
      <c r="Q6" s="5" t="s">
        <v>185</v>
      </c>
      <c r="R6" s="5" t="s">
        <v>377</v>
      </c>
    </row>
    <row r="7" spans="1:19" x14ac:dyDescent="0.35">
      <c r="A7" s="5" t="s">
        <v>179</v>
      </c>
      <c r="B7" s="5" t="s">
        <v>180</v>
      </c>
      <c r="C7" s="5">
        <v>2010</v>
      </c>
      <c r="D7" s="5" t="s">
        <v>181</v>
      </c>
      <c r="E7" s="5" t="s">
        <v>182</v>
      </c>
      <c r="F7" s="5" t="s">
        <v>375</v>
      </c>
      <c r="G7" s="5" t="s">
        <v>182</v>
      </c>
      <c r="H7" s="5">
        <v>10245000</v>
      </c>
      <c r="I7" s="5">
        <v>2010</v>
      </c>
      <c r="J7" s="5">
        <v>2040</v>
      </c>
      <c r="K7" s="5" t="s">
        <v>374</v>
      </c>
      <c r="L7" s="5" t="s">
        <v>182</v>
      </c>
      <c r="M7" s="5">
        <v>110</v>
      </c>
      <c r="N7" s="5" t="s">
        <v>182</v>
      </c>
      <c r="O7" s="5" t="s">
        <v>185</v>
      </c>
      <c r="P7" s="5" t="s">
        <v>186</v>
      </c>
      <c r="Q7" s="5" t="s">
        <v>376</v>
      </c>
      <c r="R7" s="5" t="s">
        <v>377</v>
      </c>
      <c r="S7" s="5" t="s">
        <v>378</v>
      </c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selection activeCell="D11" sqref="D11"/>
    </sheetView>
  </sheetViews>
  <sheetFormatPr defaultColWidth="8.90625" defaultRowHeight="14.5" x14ac:dyDescent="0.35"/>
  <cols>
    <col min="1" max="16384" width="8.90625" style="8"/>
  </cols>
  <sheetData>
    <row r="1" spans="1:9" x14ac:dyDescent="0.35">
      <c r="A1" s="6" t="s">
        <v>0</v>
      </c>
      <c r="B1" s="6" t="s">
        <v>27</v>
      </c>
      <c r="C1" s="6" t="s">
        <v>2</v>
      </c>
      <c r="D1" s="6" t="s">
        <v>24</v>
      </c>
      <c r="E1" s="23" t="s">
        <v>109</v>
      </c>
      <c r="F1" s="7" t="s">
        <v>32</v>
      </c>
      <c r="G1" s="24" t="s">
        <v>155</v>
      </c>
      <c r="H1" s="6" t="s">
        <v>156</v>
      </c>
      <c r="I1" s="9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3"/>
  <sheetViews>
    <sheetView workbookViewId="0"/>
  </sheetViews>
  <sheetFormatPr defaultColWidth="21.26953125" defaultRowHeight="14.5" x14ac:dyDescent="0.35"/>
  <cols>
    <col min="1" max="1" width="10" style="8" bestFit="1" customWidth="1"/>
    <col min="2" max="2" width="21.26953125" style="8"/>
    <col min="3" max="3" width="6.81640625" style="8" bestFit="1" customWidth="1"/>
    <col min="4" max="4" width="10.08984375" style="8" bestFit="1" customWidth="1"/>
    <col min="5" max="5" width="12.1796875" style="8" bestFit="1" customWidth="1"/>
    <col min="6" max="6" width="11.81640625" style="8" bestFit="1" customWidth="1"/>
    <col min="7" max="7" width="6.453125" style="8" bestFit="1" customWidth="1"/>
    <col min="8" max="8" width="16.1796875" style="8" bestFit="1" customWidth="1"/>
    <col min="9" max="9" width="10.90625" style="8" bestFit="1" customWidth="1"/>
    <col min="10" max="10" width="16.453125" style="8" bestFit="1" customWidth="1"/>
    <col min="11" max="11" width="8.81640625" style="8" bestFit="1" customWidth="1"/>
    <col min="12" max="12" width="14.26953125" style="8" bestFit="1" customWidth="1"/>
    <col min="13" max="13" width="4.90625" style="8" bestFit="1" customWidth="1"/>
    <col min="14" max="16384" width="21.26953125" style="8"/>
  </cols>
  <sheetData>
    <row r="1" spans="1:13" x14ac:dyDescent="0.35">
      <c r="A1" s="6" t="s">
        <v>0</v>
      </c>
      <c r="B1" s="6" t="s">
        <v>27</v>
      </c>
      <c r="C1" s="6" t="s">
        <v>2</v>
      </c>
      <c r="D1" s="6" t="s">
        <v>96</v>
      </c>
      <c r="E1" s="6" t="s">
        <v>97</v>
      </c>
      <c r="F1" s="6" t="s">
        <v>98</v>
      </c>
      <c r="G1" s="6" t="s">
        <v>99</v>
      </c>
      <c r="H1" s="7" t="s">
        <v>100</v>
      </c>
      <c r="I1" s="6" t="s">
        <v>101</v>
      </c>
      <c r="J1" s="6" t="s">
        <v>102</v>
      </c>
      <c r="K1" s="6" t="s">
        <v>103</v>
      </c>
      <c r="L1" s="6" t="s">
        <v>104</v>
      </c>
      <c r="M1" s="6" t="s">
        <v>105</v>
      </c>
    </row>
    <row r="2" spans="1:13" x14ac:dyDescent="0.35">
      <c r="A2" s="5" t="s">
        <v>179</v>
      </c>
      <c r="B2" s="5" t="s">
        <v>180</v>
      </c>
      <c r="C2" s="5">
        <v>1990</v>
      </c>
    </row>
    <row r="3" spans="1:13" x14ac:dyDescent="0.35">
      <c r="A3" s="5" t="s">
        <v>179</v>
      </c>
      <c r="B3" s="5"/>
      <c r="C3" s="5"/>
    </row>
    <row r="4" spans="1:13" x14ac:dyDescent="0.35">
      <c r="A4" s="5" t="s">
        <v>179</v>
      </c>
      <c r="B4" s="5" t="s">
        <v>180</v>
      </c>
      <c r="C4" s="5">
        <v>2002</v>
      </c>
      <c r="D4" s="8" t="s">
        <v>184</v>
      </c>
      <c r="E4" s="8" t="s">
        <v>188</v>
      </c>
      <c r="F4" s="8">
        <v>2002</v>
      </c>
      <c r="G4" s="8" t="s">
        <v>189</v>
      </c>
      <c r="H4" s="8">
        <v>0</v>
      </c>
      <c r="I4" s="8" t="s">
        <v>182</v>
      </c>
      <c r="J4" s="8">
        <v>11705000</v>
      </c>
      <c r="K4" s="8" t="s">
        <v>182</v>
      </c>
      <c r="L4" s="8" t="s">
        <v>182</v>
      </c>
      <c r="M4" s="8" t="s">
        <v>182</v>
      </c>
    </row>
    <row r="5" spans="1:13" x14ac:dyDescent="0.35">
      <c r="A5" s="5" t="s">
        <v>179</v>
      </c>
      <c r="B5" s="5" t="s">
        <v>180</v>
      </c>
      <c r="C5" s="5">
        <v>2002</v>
      </c>
      <c r="D5" s="8" t="s">
        <v>184</v>
      </c>
      <c r="E5" s="8" t="s">
        <v>188</v>
      </c>
      <c r="F5" s="8">
        <v>2003</v>
      </c>
      <c r="G5" s="8" t="s">
        <v>189</v>
      </c>
      <c r="H5" s="8">
        <v>255000</v>
      </c>
      <c r="I5" s="8">
        <v>2</v>
      </c>
      <c r="J5" s="8">
        <f t="shared" ref="J5:J16" si="0">J4-H5</f>
        <v>11450000</v>
      </c>
      <c r="K5" s="8">
        <f>72691+169613</f>
        <v>242304</v>
      </c>
      <c r="L5" s="8">
        <v>1.35</v>
      </c>
      <c r="M5" s="8">
        <v>100.10599999999999</v>
      </c>
    </row>
    <row r="6" spans="1:13" x14ac:dyDescent="0.35">
      <c r="A6" s="5" t="s">
        <v>179</v>
      </c>
      <c r="B6" s="5" t="s">
        <v>180</v>
      </c>
      <c r="C6" s="5">
        <v>2002</v>
      </c>
      <c r="D6" s="8" t="s">
        <v>184</v>
      </c>
      <c r="E6" s="8" t="s">
        <v>188</v>
      </c>
      <c r="F6" s="8">
        <v>2004</v>
      </c>
      <c r="G6" s="8" t="s">
        <v>189</v>
      </c>
      <c r="H6" s="8">
        <v>825000</v>
      </c>
      <c r="I6" s="8">
        <v>2</v>
      </c>
      <c r="J6" s="8">
        <f t="shared" si="0"/>
        <v>10625000</v>
      </c>
      <c r="K6" s="8">
        <f>169613+161363</f>
        <v>330976</v>
      </c>
      <c r="L6" s="8">
        <v>1.7</v>
      </c>
      <c r="M6" s="8">
        <v>100.34399999999999</v>
      </c>
    </row>
    <row r="7" spans="1:13" x14ac:dyDescent="0.35">
      <c r="A7" s="5" t="s">
        <v>179</v>
      </c>
      <c r="B7" s="5" t="s">
        <v>180</v>
      </c>
      <c r="C7" s="5">
        <v>2002</v>
      </c>
      <c r="D7" s="8" t="s">
        <v>184</v>
      </c>
      <c r="E7" s="8" t="s">
        <v>188</v>
      </c>
      <c r="F7" s="8">
        <v>2005</v>
      </c>
      <c r="G7" s="8" t="s">
        <v>189</v>
      </c>
      <c r="H7" s="8">
        <v>845000</v>
      </c>
      <c r="I7" s="8">
        <v>2</v>
      </c>
      <c r="J7" s="8">
        <f>J6-H7</f>
        <v>9780000</v>
      </c>
      <c r="K7" s="8">
        <f>161363+152913</f>
        <v>314276</v>
      </c>
      <c r="L7" s="8">
        <v>1.95</v>
      </c>
      <c r="M7" s="8">
        <v>100.104</v>
      </c>
    </row>
    <row r="8" spans="1:13" x14ac:dyDescent="0.35">
      <c r="A8" s="5" t="s">
        <v>179</v>
      </c>
      <c r="B8" s="5" t="s">
        <v>180</v>
      </c>
      <c r="C8" s="5">
        <v>2002</v>
      </c>
      <c r="D8" s="8" t="s">
        <v>184</v>
      </c>
      <c r="E8" s="8" t="s">
        <v>188</v>
      </c>
      <c r="F8" s="8">
        <v>2006</v>
      </c>
      <c r="G8" s="8" t="s">
        <v>189</v>
      </c>
      <c r="H8" s="8">
        <v>860000</v>
      </c>
      <c r="I8" s="8">
        <v>2.2000000000000002</v>
      </c>
      <c r="J8" s="8">
        <f t="shared" si="0"/>
        <v>8920000</v>
      </c>
      <c r="K8" s="8">
        <f>152913+143453</f>
        <v>296366</v>
      </c>
      <c r="L8" s="8">
        <v>2.25</v>
      </c>
      <c r="M8" s="8">
        <v>99.846000000000004</v>
      </c>
    </row>
    <row r="9" spans="1:13" x14ac:dyDescent="0.35">
      <c r="A9" s="5" t="s">
        <v>179</v>
      </c>
      <c r="B9" s="5" t="s">
        <v>180</v>
      </c>
      <c r="C9" s="5">
        <v>2002</v>
      </c>
      <c r="D9" s="8" t="s">
        <v>184</v>
      </c>
      <c r="E9" s="8" t="s">
        <v>188</v>
      </c>
      <c r="F9" s="8">
        <v>2007</v>
      </c>
      <c r="G9" s="8" t="s">
        <v>189</v>
      </c>
      <c r="H9" s="8">
        <v>875000</v>
      </c>
      <c r="I9" s="8">
        <v>2.5</v>
      </c>
      <c r="J9" s="8">
        <f t="shared" si="0"/>
        <v>8045000</v>
      </c>
      <c r="K9" s="8">
        <f>143453+132516</f>
        <v>275969</v>
      </c>
      <c r="L9" s="8">
        <v>2.5499999999999998</v>
      </c>
      <c r="M9" s="8">
        <v>99.801000000000002</v>
      </c>
    </row>
    <row r="10" spans="1:13" x14ac:dyDescent="0.35">
      <c r="A10" s="5" t="s">
        <v>179</v>
      </c>
      <c r="B10" s="5" t="s">
        <v>180</v>
      </c>
      <c r="C10" s="5">
        <v>2002</v>
      </c>
      <c r="D10" s="8" t="s">
        <v>184</v>
      </c>
      <c r="E10" s="8" t="s">
        <v>188</v>
      </c>
      <c r="F10" s="8">
        <v>2008</v>
      </c>
      <c r="G10" s="8" t="s">
        <v>189</v>
      </c>
      <c r="H10" s="8">
        <v>905000</v>
      </c>
      <c r="I10" s="8">
        <v>2.75</v>
      </c>
      <c r="J10" s="8">
        <f t="shared" si="0"/>
        <v>7140000</v>
      </c>
      <c r="K10" s="8">
        <f>132516+120072</f>
        <v>252588</v>
      </c>
      <c r="L10" s="8">
        <v>2.85</v>
      </c>
      <c r="M10" s="8">
        <v>99.52</v>
      </c>
    </row>
    <row r="11" spans="1:13" x14ac:dyDescent="0.35">
      <c r="A11" s="5" t="s">
        <v>179</v>
      </c>
      <c r="B11" s="5" t="s">
        <v>180</v>
      </c>
      <c r="C11" s="5">
        <v>2002</v>
      </c>
      <c r="D11" s="8" t="s">
        <v>184</v>
      </c>
      <c r="E11" s="8" t="s">
        <v>188</v>
      </c>
      <c r="F11" s="8">
        <v>2009</v>
      </c>
      <c r="G11" s="8" t="s">
        <v>189</v>
      </c>
      <c r="H11" s="8">
        <v>930000</v>
      </c>
      <c r="I11" s="8">
        <v>3</v>
      </c>
      <c r="J11" s="8">
        <f t="shared" si="0"/>
        <v>6210000</v>
      </c>
      <c r="K11" s="8">
        <f>120072+106122</f>
        <v>226194</v>
      </c>
      <c r="L11" s="8">
        <v>3.07</v>
      </c>
      <c r="M11" s="8">
        <v>99.605999999999995</v>
      </c>
    </row>
    <row r="12" spans="1:13" x14ac:dyDescent="0.35">
      <c r="A12" s="5" t="s">
        <v>179</v>
      </c>
      <c r="B12" s="5" t="s">
        <v>180</v>
      </c>
      <c r="C12" s="5">
        <v>2002</v>
      </c>
      <c r="D12" s="8" t="s">
        <v>184</v>
      </c>
      <c r="E12" s="8" t="s">
        <v>188</v>
      </c>
      <c r="F12" s="8">
        <v>2010</v>
      </c>
      <c r="G12" s="8" t="s">
        <v>189</v>
      </c>
      <c r="H12" s="8">
        <v>960000</v>
      </c>
      <c r="I12" s="8">
        <v>3.2</v>
      </c>
      <c r="J12" s="8">
        <f t="shared" si="0"/>
        <v>5250000</v>
      </c>
      <c r="K12" s="8">
        <f>106122+90762</f>
        <v>196884</v>
      </c>
      <c r="L12" s="8">
        <v>3.3</v>
      </c>
      <c r="M12" s="8">
        <v>99.363</v>
      </c>
    </row>
    <row r="13" spans="1:13" x14ac:dyDescent="0.35">
      <c r="A13" s="5" t="s">
        <v>179</v>
      </c>
      <c r="B13" s="5" t="s">
        <v>180</v>
      </c>
      <c r="C13" s="5">
        <v>2002</v>
      </c>
      <c r="D13" s="8" t="s">
        <v>184</v>
      </c>
      <c r="E13" s="8" t="s">
        <v>188</v>
      </c>
      <c r="F13" s="8">
        <v>2011</v>
      </c>
      <c r="G13" s="8" t="s">
        <v>189</v>
      </c>
      <c r="H13" s="8">
        <v>1060000</v>
      </c>
      <c r="I13" s="8">
        <v>3.3</v>
      </c>
      <c r="J13" s="8">
        <f t="shared" si="0"/>
        <v>4190000</v>
      </c>
      <c r="K13" s="8">
        <f>90762+73272</f>
        <v>164034</v>
      </c>
      <c r="L13" s="8">
        <v>3.4</v>
      </c>
      <c r="M13" s="8">
        <v>99.289000000000001</v>
      </c>
    </row>
    <row r="14" spans="1:13" x14ac:dyDescent="0.35">
      <c r="A14" s="5" t="s">
        <v>179</v>
      </c>
      <c r="B14" s="5" t="s">
        <v>180</v>
      </c>
      <c r="C14" s="5">
        <v>2002</v>
      </c>
      <c r="D14" s="8" t="s">
        <v>184</v>
      </c>
      <c r="E14" s="8" t="s">
        <v>188</v>
      </c>
      <c r="F14" s="8">
        <v>2012</v>
      </c>
      <c r="G14" s="8" t="s">
        <v>189</v>
      </c>
      <c r="H14" s="8">
        <v>1900000</v>
      </c>
      <c r="I14" s="8">
        <v>3.4</v>
      </c>
      <c r="J14" s="8">
        <f t="shared" si="0"/>
        <v>2290000</v>
      </c>
      <c r="K14" s="8">
        <f>73272+40972</f>
        <v>114244</v>
      </c>
      <c r="L14" s="8">
        <v>3.5</v>
      </c>
      <c r="M14" s="8">
        <v>99.218000000000004</v>
      </c>
    </row>
    <row r="15" spans="1:13" x14ac:dyDescent="0.35">
      <c r="A15" s="5" t="s">
        <v>179</v>
      </c>
      <c r="B15" s="5" t="s">
        <v>180</v>
      </c>
      <c r="C15" s="5">
        <v>2002</v>
      </c>
      <c r="D15" s="8" t="s">
        <v>184</v>
      </c>
      <c r="E15" s="8" t="s">
        <v>188</v>
      </c>
      <c r="F15" s="8">
        <v>2013</v>
      </c>
      <c r="G15" s="8" t="s">
        <v>189</v>
      </c>
      <c r="H15" s="8">
        <v>1965000</v>
      </c>
      <c r="I15" s="8">
        <v>3.55</v>
      </c>
      <c r="J15" s="8">
        <f t="shared" si="0"/>
        <v>325000</v>
      </c>
      <c r="K15" s="8">
        <f>40972+6093</f>
        <v>47065</v>
      </c>
      <c r="L15" s="8">
        <v>3.65</v>
      </c>
      <c r="M15" s="8">
        <v>99.153000000000006</v>
      </c>
    </row>
    <row r="16" spans="1:13" x14ac:dyDescent="0.35">
      <c r="A16" s="5" t="s">
        <v>179</v>
      </c>
      <c r="B16" s="5" t="s">
        <v>180</v>
      </c>
      <c r="C16" s="5">
        <v>2002</v>
      </c>
      <c r="D16" s="8" t="s">
        <v>184</v>
      </c>
      <c r="E16" s="8" t="s">
        <v>188</v>
      </c>
      <c r="F16" s="8">
        <v>2014</v>
      </c>
      <c r="G16" s="8" t="s">
        <v>189</v>
      </c>
      <c r="H16" s="8">
        <v>325000</v>
      </c>
      <c r="I16" s="8">
        <v>3.75</v>
      </c>
      <c r="J16" s="8">
        <f t="shared" si="0"/>
        <v>0</v>
      </c>
      <c r="K16" s="8">
        <f>6093</f>
        <v>6093</v>
      </c>
      <c r="L16" s="8">
        <v>3.85</v>
      </c>
      <c r="M16" s="8">
        <v>99.094999999999999</v>
      </c>
    </row>
    <row r="17" spans="1:13" x14ac:dyDescent="0.35">
      <c r="A17" s="5" t="s">
        <v>179</v>
      </c>
      <c r="B17" s="5" t="s">
        <v>180</v>
      </c>
      <c r="C17" s="5">
        <v>2006</v>
      </c>
      <c r="D17" s="8" t="s">
        <v>182</v>
      </c>
      <c r="E17" s="8" t="s">
        <v>188</v>
      </c>
      <c r="F17" s="8">
        <v>2006</v>
      </c>
      <c r="G17" s="8" t="s">
        <v>337</v>
      </c>
      <c r="H17" s="8">
        <v>0</v>
      </c>
      <c r="I17" s="8" t="s">
        <v>182</v>
      </c>
      <c r="J17" s="8">
        <v>10000000</v>
      </c>
      <c r="K17" s="8" t="s">
        <v>182</v>
      </c>
      <c r="L17" s="8" t="s">
        <v>182</v>
      </c>
      <c r="M17" s="8" t="s">
        <v>182</v>
      </c>
    </row>
    <row r="18" spans="1:13" x14ac:dyDescent="0.35">
      <c r="A18" s="5" t="s">
        <v>179</v>
      </c>
      <c r="B18" s="5" t="s">
        <v>180</v>
      </c>
      <c r="C18" s="5">
        <v>2006</v>
      </c>
      <c r="D18" s="8" t="s">
        <v>182</v>
      </c>
      <c r="E18" s="8" t="s">
        <v>188</v>
      </c>
      <c r="F18" s="8">
        <v>2007</v>
      </c>
      <c r="G18" s="8" t="s">
        <v>337</v>
      </c>
      <c r="H18" s="8">
        <v>0</v>
      </c>
      <c r="I18" s="8" t="s">
        <v>182</v>
      </c>
      <c r="J18" s="8">
        <f t="shared" ref="J18:J25" si="1">J17-H18</f>
        <v>10000000</v>
      </c>
      <c r="K18" s="8">
        <v>207403.39</v>
      </c>
      <c r="L18" s="8" t="s">
        <v>182</v>
      </c>
      <c r="M18" s="8" t="s">
        <v>182</v>
      </c>
    </row>
    <row r="19" spans="1:13" x14ac:dyDescent="0.35">
      <c r="A19" s="5" t="s">
        <v>179</v>
      </c>
      <c r="B19" s="5" t="s">
        <v>180</v>
      </c>
      <c r="C19" s="5">
        <v>2006</v>
      </c>
      <c r="D19" s="8" t="s">
        <v>182</v>
      </c>
      <c r="E19" s="8" t="s">
        <v>188</v>
      </c>
      <c r="F19" s="8">
        <v>2008</v>
      </c>
      <c r="G19" s="8" t="s">
        <v>337</v>
      </c>
      <c r="H19" s="8">
        <v>0</v>
      </c>
      <c r="I19" s="8" t="s">
        <v>182</v>
      </c>
      <c r="J19" s="8">
        <f t="shared" si="1"/>
        <v>10000000</v>
      </c>
      <c r="K19" s="8">
        <v>190472.5</v>
      </c>
      <c r="L19" s="8" t="s">
        <v>182</v>
      </c>
      <c r="M19" s="8" t="s">
        <v>182</v>
      </c>
    </row>
    <row r="20" spans="1:13" x14ac:dyDescent="0.35">
      <c r="A20" s="5" t="s">
        <v>179</v>
      </c>
      <c r="B20" s="5" t="s">
        <v>180</v>
      </c>
      <c r="C20" s="5">
        <v>2006</v>
      </c>
      <c r="D20" s="8" t="s">
        <v>182</v>
      </c>
      <c r="E20" s="8" t="s">
        <v>188</v>
      </c>
      <c r="F20" s="8">
        <v>2009</v>
      </c>
      <c r="G20" s="8" t="s">
        <v>337</v>
      </c>
      <c r="H20" s="8">
        <v>0</v>
      </c>
      <c r="I20" s="8" t="s">
        <v>182</v>
      </c>
      <c r="J20" s="8">
        <f t="shared" si="1"/>
        <v>10000000</v>
      </c>
      <c r="K20" s="8">
        <v>190472.5</v>
      </c>
      <c r="L20" s="8" t="s">
        <v>182</v>
      </c>
      <c r="M20" s="8" t="s">
        <v>182</v>
      </c>
    </row>
    <row r="21" spans="1:13" x14ac:dyDescent="0.35">
      <c r="A21" s="5" t="s">
        <v>179</v>
      </c>
      <c r="B21" s="5" t="s">
        <v>180</v>
      </c>
      <c r="C21" s="5">
        <v>2006</v>
      </c>
      <c r="D21" s="8" t="s">
        <v>182</v>
      </c>
      <c r="E21" s="8" t="s">
        <v>188</v>
      </c>
      <c r="F21" s="8">
        <v>2010</v>
      </c>
      <c r="G21" s="8" t="s">
        <v>337</v>
      </c>
      <c r="H21" s="8">
        <v>0</v>
      </c>
      <c r="I21" s="8" t="s">
        <v>182</v>
      </c>
      <c r="J21" s="8">
        <f t="shared" si="1"/>
        <v>10000000</v>
      </c>
      <c r="K21" s="8">
        <v>190472.5</v>
      </c>
      <c r="L21" s="8" t="s">
        <v>182</v>
      </c>
      <c r="M21" s="8" t="s">
        <v>182</v>
      </c>
    </row>
    <row r="22" spans="1:13" x14ac:dyDescent="0.35">
      <c r="A22" s="5" t="s">
        <v>179</v>
      </c>
      <c r="B22" s="5" t="s">
        <v>180</v>
      </c>
      <c r="C22" s="5">
        <v>2006</v>
      </c>
      <c r="D22" s="8" t="s">
        <v>182</v>
      </c>
      <c r="E22" s="8" t="s">
        <v>188</v>
      </c>
      <c r="F22" s="8">
        <v>2011</v>
      </c>
      <c r="G22" s="8" t="s">
        <v>337</v>
      </c>
      <c r="H22" s="8">
        <v>0</v>
      </c>
      <c r="I22" s="8" t="s">
        <v>182</v>
      </c>
      <c r="J22" s="8">
        <f t="shared" si="1"/>
        <v>10000000</v>
      </c>
      <c r="K22" s="8">
        <v>190472.5</v>
      </c>
      <c r="L22" s="8" t="s">
        <v>182</v>
      </c>
      <c r="M22" s="8" t="s">
        <v>182</v>
      </c>
    </row>
    <row r="23" spans="1:13" x14ac:dyDescent="0.35">
      <c r="A23" s="5" t="s">
        <v>179</v>
      </c>
      <c r="B23" s="5" t="s">
        <v>180</v>
      </c>
      <c r="C23" s="5">
        <v>2006</v>
      </c>
      <c r="D23" s="8" t="s">
        <v>182</v>
      </c>
      <c r="E23" s="8" t="s">
        <v>188</v>
      </c>
      <c r="F23" s="8">
        <v>2012</v>
      </c>
      <c r="G23" s="8" t="s">
        <v>337</v>
      </c>
      <c r="H23" s="8">
        <v>0</v>
      </c>
      <c r="I23" s="8" t="s">
        <v>182</v>
      </c>
      <c r="J23" s="8">
        <f t="shared" si="1"/>
        <v>10000000</v>
      </c>
      <c r="K23" s="8">
        <v>190472.5</v>
      </c>
      <c r="L23" s="8" t="s">
        <v>182</v>
      </c>
      <c r="M23" s="8" t="s">
        <v>182</v>
      </c>
    </row>
    <row r="24" spans="1:13" x14ac:dyDescent="0.35">
      <c r="A24" s="5" t="s">
        <v>179</v>
      </c>
      <c r="B24" s="5" t="s">
        <v>180</v>
      </c>
      <c r="C24" s="5">
        <v>2006</v>
      </c>
      <c r="D24" s="8" t="s">
        <v>182</v>
      </c>
      <c r="E24" s="8" t="s">
        <v>188</v>
      </c>
      <c r="F24" s="8">
        <v>2013</v>
      </c>
      <c r="G24" s="8" t="s">
        <v>337</v>
      </c>
      <c r="H24" s="8">
        <v>0</v>
      </c>
      <c r="I24" s="8" t="s">
        <v>182</v>
      </c>
      <c r="J24" s="8">
        <f t="shared" si="1"/>
        <v>10000000</v>
      </c>
      <c r="K24" s="8">
        <v>190472.5</v>
      </c>
      <c r="L24" s="8" t="s">
        <v>182</v>
      </c>
      <c r="M24" s="8" t="s">
        <v>182</v>
      </c>
    </row>
    <row r="25" spans="1:13" x14ac:dyDescent="0.35">
      <c r="A25" s="5" t="s">
        <v>179</v>
      </c>
      <c r="B25" s="5" t="s">
        <v>180</v>
      </c>
      <c r="C25" s="5">
        <v>2006</v>
      </c>
      <c r="D25" s="8" t="s">
        <v>182</v>
      </c>
      <c r="E25" s="8" t="s">
        <v>188</v>
      </c>
      <c r="F25" s="8">
        <v>2014</v>
      </c>
      <c r="G25" s="8" t="s">
        <v>337</v>
      </c>
      <c r="H25" s="8">
        <v>1710000</v>
      </c>
      <c r="I25" s="8">
        <v>3.7</v>
      </c>
      <c r="J25" s="8">
        <f t="shared" si="1"/>
        <v>8290000</v>
      </c>
      <c r="K25" s="8">
        <v>190472.5</v>
      </c>
      <c r="L25" s="8">
        <v>3.73</v>
      </c>
      <c r="M25" s="8">
        <v>0.99814999999999998</v>
      </c>
    </row>
    <row r="26" spans="1:13" x14ac:dyDescent="0.35">
      <c r="A26" s="5" t="s">
        <v>179</v>
      </c>
      <c r="B26" s="5" t="s">
        <v>180</v>
      </c>
      <c r="C26" s="5">
        <v>2006</v>
      </c>
      <c r="D26" s="8" t="s">
        <v>182</v>
      </c>
      <c r="E26" s="8" t="s">
        <v>188</v>
      </c>
      <c r="F26" s="8">
        <v>2015</v>
      </c>
      <c r="G26" s="8" t="s">
        <v>337</v>
      </c>
      <c r="H26" s="8">
        <v>2110000</v>
      </c>
      <c r="I26" s="8">
        <v>3.75</v>
      </c>
      <c r="J26" s="8">
        <f>J25-H26</f>
        <v>6180000</v>
      </c>
      <c r="K26" s="8">
        <v>158837.5</v>
      </c>
      <c r="L26" s="8">
        <v>3.8</v>
      </c>
      <c r="M26" s="8">
        <v>0.99655000000000005</v>
      </c>
    </row>
    <row r="27" spans="1:13" x14ac:dyDescent="0.35">
      <c r="A27" s="5" t="s">
        <v>179</v>
      </c>
      <c r="B27" s="5" t="s">
        <v>180</v>
      </c>
      <c r="C27" s="5">
        <v>2006</v>
      </c>
      <c r="D27" s="8" t="s">
        <v>182</v>
      </c>
      <c r="E27" s="8" t="s">
        <v>188</v>
      </c>
      <c r="F27" s="8">
        <v>2016</v>
      </c>
      <c r="G27" s="8" t="s">
        <v>337</v>
      </c>
      <c r="H27" s="8">
        <v>2190000</v>
      </c>
      <c r="I27" s="8">
        <v>3.8</v>
      </c>
      <c r="J27" s="8">
        <f t="shared" ref="J27:J29" si="2">J26-H27</f>
        <v>3990000</v>
      </c>
      <c r="K27" s="8">
        <v>119275</v>
      </c>
      <c r="L27" s="8">
        <v>3.85</v>
      </c>
      <c r="M27" s="8">
        <v>0.99619999999999997</v>
      </c>
    </row>
    <row r="28" spans="1:13" x14ac:dyDescent="0.35">
      <c r="A28" s="5" t="s">
        <v>179</v>
      </c>
      <c r="B28" s="5" t="s">
        <v>180</v>
      </c>
      <c r="C28" s="5">
        <v>2006</v>
      </c>
      <c r="D28" s="8" t="s">
        <v>182</v>
      </c>
      <c r="E28" s="8" t="s">
        <v>188</v>
      </c>
      <c r="F28" s="8">
        <v>2017</v>
      </c>
      <c r="G28" s="8" t="s">
        <v>337</v>
      </c>
      <c r="H28" s="8">
        <v>2275000</v>
      </c>
      <c r="I28" s="8">
        <v>3.85</v>
      </c>
      <c r="J28" s="8">
        <f t="shared" si="2"/>
        <v>1715000</v>
      </c>
      <c r="K28" s="8">
        <v>77665</v>
      </c>
      <c r="L28" s="8">
        <v>3.9</v>
      </c>
      <c r="M28" s="8">
        <v>0.99587000000000003</v>
      </c>
    </row>
    <row r="29" spans="1:13" x14ac:dyDescent="0.35">
      <c r="A29" s="5" t="s">
        <v>179</v>
      </c>
      <c r="B29" s="5" t="s">
        <v>180</v>
      </c>
      <c r="C29" s="5">
        <v>2006</v>
      </c>
      <c r="D29" s="8" t="s">
        <v>182</v>
      </c>
      <c r="E29" s="8" t="s">
        <v>188</v>
      </c>
      <c r="F29" s="8">
        <v>2018</v>
      </c>
      <c r="G29" s="8" t="s">
        <v>337</v>
      </c>
      <c r="H29" s="8">
        <v>1715000</v>
      </c>
      <c r="I29" s="8">
        <v>3.95</v>
      </c>
      <c r="J29" s="8">
        <f t="shared" si="2"/>
        <v>0</v>
      </c>
      <c r="K29" s="8">
        <v>33871.25</v>
      </c>
      <c r="L29" s="8">
        <v>3.95</v>
      </c>
      <c r="M29" s="8">
        <v>1</v>
      </c>
    </row>
    <row r="30" spans="1:13" x14ac:dyDescent="0.35">
      <c r="A30" s="5" t="s">
        <v>179</v>
      </c>
      <c r="B30" s="5" t="s">
        <v>180</v>
      </c>
      <c r="C30" s="5">
        <v>2010</v>
      </c>
      <c r="D30" s="8" t="s">
        <v>373</v>
      </c>
      <c r="E30" s="8" t="s">
        <v>188</v>
      </c>
      <c r="F30" s="8">
        <v>2010</v>
      </c>
      <c r="G30" s="8" t="s">
        <v>189</v>
      </c>
      <c r="H30" s="8">
        <v>0</v>
      </c>
      <c r="I30" s="8" t="s">
        <v>182</v>
      </c>
      <c r="J30" s="8">
        <v>15480000</v>
      </c>
      <c r="K30" s="8" t="s">
        <v>182</v>
      </c>
      <c r="L30" s="8" t="s">
        <v>182</v>
      </c>
      <c r="M30" s="8" t="s">
        <v>182</v>
      </c>
    </row>
    <row r="31" spans="1:13" x14ac:dyDescent="0.35">
      <c r="A31" s="5" t="s">
        <v>179</v>
      </c>
      <c r="B31" s="5" t="s">
        <v>180</v>
      </c>
      <c r="C31" s="5">
        <v>2010</v>
      </c>
      <c r="D31" s="8" t="s">
        <v>373</v>
      </c>
      <c r="E31" s="8" t="s">
        <v>188</v>
      </c>
      <c r="F31" s="8">
        <v>2011</v>
      </c>
      <c r="G31" s="8" t="s">
        <v>189</v>
      </c>
      <c r="H31" s="8">
        <v>255000</v>
      </c>
      <c r="I31" s="8">
        <v>2</v>
      </c>
      <c r="J31" s="8">
        <f>J30-H31</f>
        <v>15225000</v>
      </c>
      <c r="K31" s="8">
        <v>44603.75</v>
      </c>
      <c r="L31" s="8">
        <v>0.5</v>
      </c>
      <c r="M31" s="8" t="s">
        <v>182</v>
      </c>
    </row>
    <row r="32" spans="1:13" x14ac:dyDescent="0.35">
      <c r="A32" s="5" t="s">
        <v>179</v>
      </c>
      <c r="B32" s="5" t="s">
        <v>180</v>
      </c>
      <c r="C32" s="5">
        <v>2010</v>
      </c>
      <c r="D32" s="8" t="s">
        <v>373</v>
      </c>
      <c r="E32" s="8" t="s">
        <v>188</v>
      </c>
      <c r="F32" s="8">
        <v>2012</v>
      </c>
      <c r="G32" s="8" t="s">
        <v>189</v>
      </c>
      <c r="H32" s="8">
        <v>570000</v>
      </c>
      <c r="I32" s="8">
        <v>2</v>
      </c>
      <c r="J32" s="8">
        <f t="shared" ref="J32:J52" si="3">J31-H32</f>
        <v>14655000</v>
      </c>
      <c r="K32" s="8">
        <v>265072.5</v>
      </c>
      <c r="L32" s="8">
        <v>1.07</v>
      </c>
      <c r="M32" s="8" t="s">
        <v>182</v>
      </c>
    </row>
    <row r="33" spans="1:13" x14ac:dyDescent="0.35">
      <c r="A33" s="5" t="s">
        <v>179</v>
      </c>
      <c r="B33" s="5" t="s">
        <v>180</v>
      </c>
      <c r="C33" s="5">
        <v>2010</v>
      </c>
      <c r="D33" s="8" t="s">
        <v>373</v>
      </c>
      <c r="E33" s="8" t="s">
        <v>188</v>
      </c>
      <c r="F33" s="8">
        <v>2013</v>
      </c>
      <c r="G33" s="8" t="s">
        <v>189</v>
      </c>
      <c r="H33" s="8">
        <v>585000</v>
      </c>
      <c r="I33" s="8">
        <v>2</v>
      </c>
      <c r="J33" s="8">
        <f t="shared" si="3"/>
        <v>14070000</v>
      </c>
      <c r="K33" s="8">
        <v>259372.5</v>
      </c>
      <c r="L33" s="8">
        <v>1.27</v>
      </c>
      <c r="M33" s="8" t="s">
        <v>182</v>
      </c>
    </row>
    <row r="34" spans="1:13" x14ac:dyDescent="0.35">
      <c r="A34" s="5" t="s">
        <v>179</v>
      </c>
      <c r="B34" s="5" t="s">
        <v>180</v>
      </c>
      <c r="C34" s="5">
        <v>2010</v>
      </c>
      <c r="D34" s="8" t="s">
        <v>373</v>
      </c>
      <c r="E34" s="8" t="s">
        <v>188</v>
      </c>
      <c r="F34" s="8">
        <v>2014</v>
      </c>
      <c r="G34" s="8" t="s">
        <v>189</v>
      </c>
      <c r="H34" s="8">
        <v>580000</v>
      </c>
      <c r="I34" s="8">
        <v>2</v>
      </c>
      <c r="J34" s="8">
        <f t="shared" si="3"/>
        <v>13490000</v>
      </c>
      <c r="K34" s="8">
        <v>253522.5</v>
      </c>
      <c r="L34" s="8">
        <v>1.51</v>
      </c>
      <c r="M34" s="8" t="s">
        <v>182</v>
      </c>
    </row>
    <row r="35" spans="1:13" x14ac:dyDescent="0.35">
      <c r="A35" s="5" t="s">
        <v>179</v>
      </c>
      <c r="B35" s="5" t="s">
        <v>180</v>
      </c>
      <c r="C35" s="5">
        <v>2010</v>
      </c>
      <c r="D35" s="8" t="s">
        <v>373</v>
      </c>
      <c r="E35" s="8" t="s">
        <v>188</v>
      </c>
      <c r="F35" s="8">
        <v>2015</v>
      </c>
      <c r="G35" s="8" t="s">
        <v>189</v>
      </c>
      <c r="H35" s="8">
        <v>575000</v>
      </c>
      <c r="I35" s="8">
        <v>2</v>
      </c>
      <c r="J35" s="8">
        <f t="shared" si="3"/>
        <v>12915000</v>
      </c>
      <c r="K35" s="8">
        <v>247722.5</v>
      </c>
      <c r="L35" s="8">
        <v>1.86</v>
      </c>
      <c r="M35" s="8" t="s">
        <v>182</v>
      </c>
    </row>
    <row r="36" spans="1:13" x14ac:dyDescent="0.35">
      <c r="A36" s="5" t="s">
        <v>179</v>
      </c>
      <c r="B36" s="5" t="s">
        <v>180</v>
      </c>
      <c r="C36" s="5">
        <v>2010</v>
      </c>
      <c r="D36" s="8" t="s">
        <v>373</v>
      </c>
      <c r="E36" s="8" t="s">
        <v>188</v>
      </c>
      <c r="F36" s="8">
        <v>2016</v>
      </c>
      <c r="G36" s="8" t="s">
        <v>189</v>
      </c>
      <c r="H36" s="8">
        <v>585000</v>
      </c>
      <c r="I36" s="8">
        <v>3</v>
      </c>
      <c r="J36" s="8">
        <f t="shared" si="3"/>
        <v>12330000</v>
      </c>
      <c r="K36" s="8">
        <v>241972.5</v>
      </c>
      <c r="L36" s="8">
        <v>2.13</v>
      </c>
      <c r="M36" s="8" t="s">
        <v>182</v>
      </c>
    </row>
    <row r="37" spans="1:13" x14ac:dyDescent="0.35">
      <c r="A37" s="5" t="s">
        <v>179</v>
      </c>
      <c r="B37" s="5" t="s">
        <v>180</v>
      </c>
      <c r="C37" s="5">
        <v>2010</v>
      </c>
      <c r="D37" s="8" t="s">
        <v>373</v>
      </c>
      <c r="E37" s="8" t="s">
        <v>188</v>
      </c>
      <c r="F37" s="8">
        <v>2017</v>
      </c>
      <c r="G37" s="8" t="s">
        <v>189</v>
      </c>
      <c r="H37" s="8">
        <v>600000</v>
      </c>
      <c r="I37" s="8">
        <v>3</v>
      </c>
      <c r="J37" s="8">
        <f t="shared" si="3"/>
        <v>11730000</v>
      </c>
      <c r="K37" s="8">
        <v>233197.5</v>
      </c>
      <c r="L37" s="8">
        <v>2.4</v>
      </c>
      <c r="M37" s="8" t="s">
        <v>182</v>
      </c>
    </row>
    <row r="38" spans="1:13" x14ac:dyDescent="0.35">
      <c r="A38" s="5" t="s">
        <v>179</v>
      </c>
      <c r="B38" s="5" t="s">
        <v>180</v>
      </c>
      <c r="C38" s="5">
        <v>2010</v>
      </c>
      <c r="D38" s="8" t="s">
        <v>373</v>
      </c>
      <c r="E38" s="8" t="s">
        <v>188</v>
      </c>
      <c r="F38" s="8">
        <v>2018</v>
      </c>
      <c r="G38" s="8" t="s">
        <v>189</v>
      </c>
      <c r="H38" s="8">
        <v>620000</v>
      </c>
      <c r="I38" s="8">
        <v>3</v>
      </c>
      <c r="J38" s="8">
        <f t="shared" si="3"/>
        <v>11110000</v>
      </c>
      <c r="K38" s="8">
        <v>224197.5</v>
      </c>
      <c r="L38" s="8">
        <v>2.64</v>
      </c>
      <c r="M38" s="8" t="s">
        <v>182</v>
      </c>
    </row>
    <row r="39" spans="1:13" x14ac:dyDescent="0.35">
      <c r="A39" s="5" t="s">
        <v>179</v>
      </c>
      <c r="B39" s="5" t="s">
        <v>180</v>
      </c>
      <c r="C39" s="5">
        <v>2010</v>
      </c>
      <c r="D39" s="8" t="s">
        <v>373</v>
      </c>
      <c r="E39" s="8" t="s">
        <v>188</v>
      </c>
      <c r="F39" s="8">
        <v>2019</v>
      </c>
      <c r="G39" s="8" t="s">
        <v>189</v>
      </c>
      <c r="H39" s="8">
        <v>640000</v>
      </c>
      <c r="I39" s="8">
        <v>3</v>
      </c>
      <c r="J39" s="8">
        <f t="shared" si="3"/>
        <v>10470000</v>
      </c>
      <c r="K39" s="8">
        <v>214897.5</v>
      </c>
      <c r="L39" s="8">
        <v>2.9</v>
      </c>
      <c r="M39" s="8" t="s">
        <v>182</v>
      </c>
    </row>
    <row r="40" spans="1:13" x14ac:dyDescent="0.35">
      <c r="A40" s="5" t="s">
        <v>179</v>
      </c>
      <c r="B40" s="5" t="s">
        <v>180</v>
      </c>
      <c r="C40" s="5">
        <v>2010</v>
      </c>
      <c r="D40" s="8" t="s">
        <v>373</v>
      </c>
      <c r="E40" s="8" t="s">
        <v>188</v>
      </c>
      <c r="F40" s="8">
        <v>2020</v>
      </c>
      <c r="G40" s="8" t="s">
        <v>189</v>
      </c>
      <c r="H40" s="8">
        <v>655000</v>
      </c>
      <c r="I40" s="8">
        <v>3</v>
      </c>
      <c r="J40" s="8">
        <f t="shared" si="3"/>
        <v>9815000</v>
      </c>
      <c r="K40" s="8">
        <v>205297.5</v>
      </c>
      <c r="L40" s="8">
        <v>3.09</v>
      </c>
      <c r="M40" s="8" t="s">
        <v>182</v>
      </c>
    </row>
    <row r="41" spans="1:13" x14ac:dyDescent="0.35">
      <c r="A41" s="5" t="s">
        <v>179</v>
      </c>
      <c r="B41" s="5" t="s">
        <v>180</v>
      </c>
      <c r="C41" s="5">
        <v>2010</v>
      </c>
      <c r="D41" s="8" t="s">
        <v>373</v>
      </c>
      <c r="E41" s="8" t="s">
        <v>188</v>
      </c>
      <c r="F41" s="8">
        <v>2021</v>
      </c>
      <c r="G41" s="8" t="s">
        <v>189</v>
      </c>
      <c r="H41" s="8">
        <v>675000</v>
      </c>
      <c r="I41" s="8">
        <v>3</v>
      </c>
      <c r="J41" s="8">
        <f t="shared" si="3"/>
        <v>9140000</v>
      </c>
      <c r="K41" s="8">
        <v>195472.5</v>
      </c>
      <c r="L41" s="8">
        <v>3.39</v>
      </c>
      <c r="M41" s="8" t="s">
        <v>182</v>
      </c>
    </row>
    <row r="42" spans="1:13" x14ac:dyDescent="0.35">
      <c r="A42" s="5" t="s">
        <v>179</v>
      </c>
      <c r="B42" s="5" t="s">
        <v>180</v>
      </c>
      <c r="C42" s="5">
        <v>2010</v>
      </c>
      <c r="D42" s="8" t="s">
        <v>373</v>
      </c>
      <c r="E42" s="8" t="s">
        <v>188</v>
      </c>
      <c r="F42" s="8">
        <v>2022</v>
      </c>
      <c r="G42" s="8" t="s">
        <v>189</v>
      </c>
      <c r="H42" s="8">
        <v>700000</v>
      </c>
      <c r="I42" s="8">
        <v>4</v>
      </c>
      <c r="J42" s="8">
        <f t="shared" si="3"/>
        <v>8440000</v>
      </c>
      <c r="K42" s="8">
        <v>183660</v>
      </c>
      <c r="L42" s="8">
        <v>3.52</v>
      </c>
      <c r="M42" s="8" t="s">
        <v>182</v>
      </c>
    </row>
    <row r="43" spans="1:13" x14ac:dyDescent="0.35">
      <c r="A43" s="5" t="s">
        <v>179</v>
      </c>
      <c r="B43" s="5" t="s">
        <v>180</v>
      </c>
      <c r="C43" s="5">
        <v>2010</v>
      </c>
      <c r="D43" s="8" t="s">
        <v>373</v>
      </c>
      <c r="E43" s="8" t="s">
        <v>188</v>
      </c>
      <c r="F43" s="8">
        <v>2023</v>
      </c>
      <c r="G43" s="8" t="s">
        <v>189</v>
      </c>
      <c r="H43" s="8">
        <v>730000</v>
      </c>
      <c r="I43" s="8">
        <v>4</v>
      </c>
      <c r="J43" s="8">
        <f t="shared" si="3"/>
        <v>7710000</v>
      </c>
      <c r="K43" s="8">
        <v>169660</v>
      </c>
      <c r="L43" s="8">
        <v>3.65</v>
      </c>
      <c r="M43" s="8" t="s">
        <v>182</v>
      </c>
    </row>
    <row r="44" spans="1:13" x14ac:dyDescent="0.35">
      <c r="A44" s="5" t="s">
        <v>179</v>
      </c>
      <c r="B44" s="5" t="s">
        <v>180</v>
      </c>
      <c r="C44" s="5">
        <v>2010</v>
      </c>
      <c r="D44" s="8" t="s">
        <v>373</v>
      </c>
      <c r="E44" s="8" t="s">
        <v>188</v>
      </c>
      <c r="F44" s="8">
        <v>2024</v>
      </c>
      <c r="G44" s="8" t="s">
        <v>189</v>
      </c>
      <c r="H44" s="8">
        <v>760000</v>
      </c>
      <c r="I44" s="8">
        <v>4</v>
      </c>
      <c r="J44" s="8">
        <f t="shared" si="3"/>
        <v>6950000</v>
      </c>
      <c r="K44" s="8">
        <v>155060</v>
      </c>
      <c r="L44" s="8">
        <v>3.75</v>
      </c>
      <c r="M44" s="8" t="s">
        <v>182</v>
      </c>
    </row>
    <row r="45" spans="1:13" x14ac:dyDescent="0.35">
      <c r="A45" s="5" t="s">
        <v>179</v>
      </c>
      <c r="B45" s="5" t="s">
        <v>180</v>
      </c>
      <c r="C45" s="5">
        <v>2010</v>
      </c>
      <c r="D45" s="8" t="s">
        <v>373</v>
      </c>
      <c r="E45" s="8" t="s">
        <v>188</v>
      </c>
      <c r="F45" s="8">
        <v>2025</v>
      </c>
      <c r="G45" s="8" t="s">
        <v>189</v>
      </c>
      <c r="H45" s="8">
        <v>790000</v>
      </c>
      <c r="I45" s="8">
        <v>4</v>
      </c>
      <c r="J45" s="8">
        <f t="shared" si="3"/>
        <v>6160000</v>
      </c>
      <c r="K45" s="8">
        <v>139860</v>
      </c>
      <c r="L45" s="8">
        <v>3.82</v>
      </c>
      <c r="M45" s="8" t="s">
        <v>182</v>
      </c>
    </row>
    <row r="46" spans="1:13" x14ac:dyDescent="0.35">
      <c r="A46" s="5" t="s">
        <v>179</v>
      </c>
      <c r="B46" s="5" t="s">
        <v>180</v>
      </c>
      <c r="C46" s="5">
        <v>2010</v>
      </c>
      <c r="D46" s="8" t="s">
        <v>373</v>
      </c>
      <c r="E46" s="8" t="s">
        <v>188</v>
      </c>
      <c r="F46" s="8">
        <v>2026</v>
      </c>
      <c r="G46" s="8" t="s">
        <v>189</v>
      </c>
      <c r="H46" s="8">
        <v>820000</v>
      </c>
      <c r="I46" s="8">
        <v>4</v>
      </c>
      <c r="J46" s="8">
        <f t="shared" si="3"/>
        <v>5340000</v>
      </c>
      <c r="K46" s="8">
        <v>124060</v>
      </c>
      <c r="L46" s="8">
        <v>3.9</v>
      </c>
      <c r="M46" s="8" t="s">
        <v>182</v>
      </c>
    </row>
    <row r="47" spans="1:13" x14ac:dyDescent="0.35">
      <c r="A47" s="5" t="s">
        <v>179</v>
      </c>
      <c r="B47" s="5" t="s">
        <v>180</v>
      </c>
      <c r="C47" s="5">
        <v>2010</v>
      </c>
      <c r="D47" s="8" t="s">
        <v>373</v>
      </c>
      <c r="E47" s="8" t="s">
        <v>188</v>
      </c>
      <c r="F47" s="8">
        <v>2027</v>
      </c>
      <c r="G47" s="8" t="s">
        <v>189</v>
      </c>
      <c r="H47" s="8">
        <v>855000</v>
      </c>
      <c r="I47" s="8">
        <v>4</v>
      </c>
      <c r="J47" s="8">
        <f t="shared" si="3"/>
        <v>4485000</v>
      </c>
      <c r="K47" s="8">
        <v>107660</v>
      </c>
      <c r="L47" s="8">
        <v>4</v>
      </c>
      <c r="M47" s="8" t="s">
        <v>182</v>
      </c>
    </row>
    <row r="48" spans="1:13" x14ac:dyDescent="0.35">
      <c r="A48" s="5" t="s">
        <v>179</v>
      </c>
      <c r="B48" s="5" t="s">
        <v>180</v>
      </c>
      <c r="C48" s="5">
        <v>2010</v>
      </c>
      <c r="D48" s="8" t="s">
        <v>373</v>
      </c>
      <c r="E48" s="8" t="s">
        <v>188</v>
      </c>
      <c r="F48" s="8">
        <v>2028</v>
      </c>
      <c r="G48" s="8" t="s">
        <v>189</v>
      </c>
      <c r="H48" s="8">
        <v>885000</v>
      </c>
      <c r="I48" s="8">
        <v>4</v>
      </c>
      <c r="J48" s="8">
        <f t="shared" si="3"/>
        <v>3600000</v>
      </c>
      <c r="K48" s="8">
        <v>90560</v>
      </c>
      <c r="L48" s="8">
        <v>4.0599999999999996</v>
      </c>
      <c r="M48" s="8" t="s">
        <v>182</v>
      </c>
    </row>
    <row r="49" spans="1:13" x14ac:dyDescent="0.35">
      <c r="A49" s="5" t="s">
        <v>179</v>
      </c>
      <c r="B49" s="5" t="s">
        <v>180</v>
      </c>
      <c r="C49" s="5">
        <v>2010</v>
      </c>
      <c r="D49" s="8" t="s">
        <v>373</v>
      </c>
      <c r="E49" s="8" t="s">
        <v>188</v>
      </c>
      <c r="F49" s="8">
        <v>2029</v>
      </c>
      <c r="G49" s="8" t="s">
        <v>189</v>
      </c>
      <c r="H49" s="8">
        <v>920000</v>
      </c>
      <c r="I49" s="8">
        <v>4</v>
      </c>
      <c r="J49" s="8">
        <f t="shared" si="3"/>
        <v>2680000</v>
      </c>
      <c r="K49" s="8">
        <v>72860</v>
      </c>
      <c r="L49" s="8" t="s">
        <v>182</v>
      </c>
      <c r="M49" s="8" t="s">
        <v>182</v>
      </c>
    </row>
    <row r="50" spans="1:13" x14ac:dyDescent="0.35">
      <c r="A50" s="5" t="s">
        <v>179</v>
      </c>
      <c r="B50" s="5" t="s">
        <v>180</v>
      </c>
      <c r="C50" s="5">
        <v>2010</v>
      </c>
      <c r="D50" s="8" t="s">
        <v>373</v>
      </c>
      <c r="E50" s="8" t="s">
        <v>188</v>
      </c>
      <c r="F50" s="8">
        <v>2030</v>
      </c>
      <c r="G50" s="8" t="s">
        <v>189</v>
      </c>
      <c r="H50" s="8">
        <v>960000</v>
      </c>
      <c r="I50" s="8">
        <v>4</v>
      </c>
      <c r="J50" s="8">
        <f t="shared" si="3"/>
        <v>1720000</v>
      </c>
      <c r="K50" s="8">
        <v>54460</v>
      </c>
      <c r="L50" s="8">
        <v>4.0910000000000002</v>
      </c>
      <c r="M50" s="8" t="s">
        <v>182</v>
      </c>
    </row>
    <row r="51" spans="1:13" x14ac:dyDescent="0.35">
      <c r="A51" s="5" t="s">
        <v>179</v>
      </c>
      <c r="B51" s="5" t="s">
        <v>180</v>
      </c>
      <c r="C51" s="5">
        <v>2010</v>
      </c>
      <c r="D51" s="8" t="s">
        <v>373</v>
      </c>
      <c r="E51" s="8" t="s">
        <v>188</v>
      </c>
      <c r="F51" s="8">
        <v>2031</v>
      </c>
      <c r="G51" s="8" t="s">
        <v>189</v>
      </c>
      <c r="H51" s="8">
        <v>1000000</v>
      </c>
      <c r="I51" s="8">
        <v>4.0999999999999996</v>
      </c>
      <c r="J51" s="8">
        <f t="shared" si="3"/>
        <v>720000</v>
      </c>
      <c r="K51" s="8">
        <v>35260</v>
      </c>
      <c r="L51" s="8" t="s">
        <v>182</v>
      </c>
      <c r="M51" s="8" t="s">
        <v>182</v>
      </c>
    </row>
    <row r="52" spans="1:13" x14ac:dyDescent="0.35">
      <c r="A52" s="5" t="s">
        <v>179</v>
      </c>
      <c r="B52" s="5" t="s">
        <v>180</v>
      </c>
      <c r="C52" s="5">
        <v>2010</v>
      </c>
      <c r="D52" s="8" t="s">
        <v>373</v>
      </c>
      <c r="E52" s="8" t="s">
        <v>188</v>
      </c>
      <c r="F52" s="8">
        <v>2032</v>
      </c>
      <c r="G52" s="8" t="s">
        <v>189</v>
      </c>
      <c r="H52" s="8">
        <v>720000</v>
      </c>
      <c r="I52" s="8">
        <v>4.0999999999999996</v>
      </c>
      <c r="J52" s="8">
        <f t="shared" si="3"/>
        <v>0</v>
      </c>
      <c r="K52" s="8">
        <v>14760</v>
      </c>
      <c r="L52" s="8">
        <v>4.1859999999999999</v>
      </c>
      <c r="M52" s="8" t="s">
        <v>182</v>
      </c>
    </row>
    <row r="53" spans="1:13" x14ac:dyDescent="0.35">
      <c r="A53" s="5" t="s">
        <v>179</v>
      </c>
      <c r="B53" s="5" t="s">
        <v>180</v>
      </c>
      <c r="C53" s="5">
        <v>2010</v>
      </c>
      <c r="D53" s="8" t="s">
        <v>374</v>
      </c>
      <c r="E53" s="8" t="s">
        <v>188</v>
      </c>
      <c r="F53" s="8">
        <v>2010</v>
      </c>
      <c r="G53" s="8" t="s">
        <v>189</v>
      </c>
      <c r="H53" s="8">
        <v>0</v>
      </c>
      <c r="I53" s="8" t="s">
        <v>182</v>
      </c>
      <c r="J53" s="8">
        <v>10245000</v>
      </c>
      <c r="K53" s="8" t="s">
        <v>182</v>
      </c>
      <c r="L53" s="8" t="s">
        <v>182</v>
      </c>
      <c r="M53" s="8" t="s">
        <v>182</v>
      </c>
    </row>
    <row r="54" spans="1:13" x14ac:dyDescent="0.35">
      <c r="A54" s="5" t="s">
        <v>179</v>
      </c>
      <c r="B54" s="5" t="s">
        <v>180</v>
      </c>
      <c r="C54" s="5">
        <v>2010</v>
      </c>
      <c r="D54" s="8" t="s">
        <v>374</v>
      </c>
      <c r="E54" s="8" t="s">
        <v>188</v>
      </c>
      <c r="F54" s="8">
        <v>2011</v>
      </c>
      <c r="G54" s="8" t="s">
        <v>189</v>
      </c>
      <c r="H54" s="8">
        <v>0</v>
      </c>
      <c r="I54" s="8" t="s">
        <v>182</v>
      </c>
      <c r="J54" s="8">
        <f>J53-H54</f>
        <v>10245000</v>
      </c>
      <c r="K54" s="8">
        <v>51771.25</v>
      </c>
      <c r="L54" s="8" t="s">
        <v>182</v>
      </c>
      <c r="M54" s="8" t="s">
        <v>182</v>
      </c>
    </row>
    <row r="55" spans="1:13" x14ac:dyDescent="0.35">
      <c r="A55" s="5" t="s">
        <v>179</v>
      </c>
      <c r="B55" s="5" t="s">
        <v>180</v>
      </c>
      <c r="C55" s="5">
        <v>2010</v>
      </c>
      <c r="D55" s="8" t="s">
        <v>374</v>
      </c>
      <c r="E55" s="8" t="s">
        <v>188</v>
      </c>
      <c r="F55" s="8">
        <v>2012</v>
      </c>
      <c r="G55" s="8" t="s">
        <v>189</v>
      </c>
      <c r="H55" s="8">
        <v>0</v>
      </c>
      <c r="I55" s="8" t="s">
        <v>182</v>
      </c>
      <c r="J55" s="8">
        <f t="shared" ref="J55:J83" si="4">J54-H55</f>
        <v>10245000</v>
      </c>
      <c r="K55" s="8">
        <v>310627.5</v>
      </c>
      <c r="L55" s="8" t="s">
        <v>182</v>
      </c>
      <c r="M55" s="8" t="s">
        <v>182</v>
      </c>
    </row>
    <row r="56" spans="1:13" x14ac:dyDescent="0.35">
      <c r="A56" s="5" t="s">
        <v>179</v>
      </c>
      <c r="B56" s="5" t="s">
        <v>180</v>
      </c>
      <c r="C56" s="5">
        <v>2010</v>
      </c>
      <c r="D56" s="8" t="s">
        <v>374</v>
      </c>
      <c r="E56" s="8" t="s">
        <v>188</v>
      </c>
      <c r="F56" s="8">
        <v>2013</v>
      </c>
      <c r="G56" s="8" t="s">
        <v>189</v>
      </c>
      <c r="H56" s="8">
        <v>0</v>
      </c>
      <c r="I56" s="8" t="s">
        <v>182</v>
      </c>
      <c r="J56" s="8">
        <f t="shared" si="4"/>
        <v>10245000</v>
      </c>
      <c r="K56" s="8">
        <v>310627.5</v>
      </c>
      <c r="L56" s="8" t="s">
        <v>182</v>
      </c>
      <c r="M56" s="8" t="s">
        <v>182</v>
      </c>
    </row>
    <row r="57" spans="1:13" x14ac:dyDescent="0.35">
      <c r="A57" s="5" t="s">
        <v>179</v>
      </c>
      <c r="B57" s="5" t="s">
        <v>180</v>
      </c>
      <c r="C57" s="5">
        <v>2010</v>
      </c>
      <c r="D57" s="8" t="s">
        <v>374</v>
      </c>
      <c r="E57" s="8" t="s">
        <v>188</v>
      </c>
      <c r="F57" s="8">
        <v>2014</v>
      </c>
      <c r="G57" s="8" t="s">
        <v>189</v>
      </c>
      <c r="H57" s="8">
        <v>0</v>
      </c>
      <c r="I57" s="8" t="s">
        <v>182</v>
      </c>
      <c r="J57" s="8">
        <f t="shared" si="4"/>
        <v>10245000</v>
      </c>
      <c r="K57" s="8">
        <v>310627.5</v>
      </c>
      <c r="L57" s="8" t="s">
        <v>182</v>
      </c>
      <c r="M57" s="8" t="s">
        <v>182</v>
      </c>
    </row>
    <row r="58" spans="1:13" x14ac:dyDescent="0.35">
      <c r="A58" s="5" t="s">
        <v>179</v>
      </c>
      <c r="B58" s="5" t="s">
        <v>180</v>
      </c>
      <c r="C58" s="5">
        <v>2010</v>
      </c>
      <c r="D58" s="8" t="s">
        <v>374</v>
      </c>
      <c r="E58" s="8" t="s">
        <v>188</v>
      </c>
      <c r="F58" s="8">
        <v>2015</v>
      </c>
      <c r="G58" s="8" t="s">
        <v>189</v>
      </c>
      <c r="H58" s="8">
        <v>0</v>
      </c>
      <c r="I58" s="8" t="s">
        <v>182</v>
      </c>
      <c r="J58" s="8">
        <f t="shared" si="4"/>
        <v>10245000</v>
      </c>
      <c r="K58" s="8">
        <v>310627.5</v>
      </c>
      <c r="L58" s="8" t="s">
        <v>182</v>
      </c>
      <c r="M58" s="8" t="s">
        <v>182</v>
      </c>
    </row>
    <row r="59" spans="1:13" x14ac:dyDescent="0.35">
      <c r="A59" s="5" t="s">
        <v>179</v>
      </c>
      <c r="B59" s="5" t="s">
        <v>180</v>
      </c>
      <c r="C59" s="5">
        <v>2010</v>
      </c>
      <c r="D59" s="8" t="s">
        <v>374</v>
      </c>
      <c r="E59" s="8" t="s">
        <v>188</v>
      </c>
      <c r="F59" s="8">
        <v>2016</v>
      </c>
      <c r="G59" s="8" t="s">
        <v>189</v>
      </c>
      <c r="H59" s="8">
        <v>0</v>
      </c>
      <c r="I59" s="8" t="s">
        <v>182</v>
      </c>
      <c r="J59" s="8">
        <f t="shared" si="4"/>
        <v>10245000</v>
      </c>
      <c r="K59" s="8">
        <v>310627.5</v>
      </c>
      <c r="L59" s="8" t="s">
        <v>182</v>
      </c>
      <c r="M59" s="8" t="s">
        <v>182</v>
      </c>
    </row>
    <row r="60" spans="1:13" x14ac:dyDescent="0.35">
      <c r="A60" s="5" t="s">
        <v>179</v>
      </c>
      <c r="B60" s="5" t="s">
        <v>180</v>
      </c>
      <c r="C60" s="5">
        <v>2010</v>
      </c>
      <c r="D60" s="8" t="s">
        <v>374</v>
      </c>
      <c r="E60" s="8" t="s">
        <v>188</v>
      </c>
      <c r="F60" s="8">
        <v>2017</v>
      </c>
      <c r="G60" s="8" t="s">
        <v>189</v>
      </c>
      <c r="H60" s="8">
        <v>0</v>
      </c>
      <c r="I60" s="8" t="s">
        <v>182</v>
      </c>
      <c r="J60" s="8">
        <f t="shared" si="4"/>
        <v>10245000</v>
      </c>
      <c r="K60" s="8">
        <v>310627.5</v>
      </c>
      <c r="L60" s="8" t="s">
        <v>182</v>
      </c>
      <c r="M60" s="8" t="s">
        <v>182</v>
      </c>
    </row>
    <row r="61" spans="1:13" x14ac:dyDescent="0.35">
      <c r="A61" s="5" t="s">
        <v>179</v>
      </c>
      <c r="B61" s="5" t="s">
        <v>180</v>
      </c>
      <c r="C61" s="5">
        <v>2010</v>
      </c>
      <c r="D61" s="8" t="s">
        <v>374</v>
      </c>
      <c r="E61" s="8" t="s">
        <v>188</v>
      </c>
      <c r="F61" s="8">
        <v>2018</v>
      </c>
      <c r="G61" s="8" t="s">
        <v>189</v>
      </c>
      <c r="H61" s="8">
        <v>0</v>
      </c>
      <c r="I61" s="8" t="s">
        <v>182</v>
      </c>
      <c r="J61" s="8">
        <f t="shared" si="4"/>
        <v>10245000</v>
      </c>
      <c r="K61" s="8">
        <v>310627.5</v>
      </c>
      <c r="L61" s="8" t="s">
        <v>182</v>
      </c>
      <c r="M61" s="8" t="s">
        <v>182</v>
      </c>
    </row>
    <row r="62" spans="1:13" x14ac:dyDescent="0.35">
      <c r="A62" s="5" t="s">
        <v>179</v>
      </c>
      <c r="B62" s="5" t="s">
        <v>180</v>
      </c>
      <c r="C62" s="5">
        <v>2010</v>
      </c>
      <c r="D62" s="8" t="s">
        <v>374</v>
      </c>
      <c r="E62" s="8" t="s">
        <v>188</v>
      </c>
      <c r="F62" s="8">
        <v>2019</v>
      </c>
      <c r="G62" s="8" t="s">
        <v>189</v>
      </c>
      <c r="H62" s="8">
        <v>0</v>
      </c>
      <c r="I62" s="8" t="s">
        <v>182</v>
      </c>
      <c r="J62" s="8">
        <f t="shared" si="4"/>
        <v>10245000</v>
      </c>
      <c r="K62" s="8">
        <v>310627.5</v>
      </c>
      <c r="L62" s="8" t="s">
        <v>182</v>
      </c>
      <c r="M62" s="8" t="s">
        <v>182</v>
      </c>
    </row>
    <row r="63" spans="1:13" x14ac:dyDescent="0.35">
      <c r="A63" s="5" t="s">
        <v>179</v>
      </c>
      <c r="B63" s="5" t="s">
        <v>180</v>
      </c>
      <c r="C63" s="5">
        <v>2010</v>
      </c>
      <c r="D63" s="8" t="s">
        <v>374</v>
      </c>
      <c r="E63" s="8" t="s">
        <v>188</v>
      </c>
      <c r="F63" s="8">
        <v>2020</v>
      </c>
      <c r="G63" s="8" t="s">
        <v>189</v>
      </c>
      <c r="H63" s="8">
        <v>0</v>
      </c>
      <c r="I63" s="8" t="s">
        <v>182</v>
      </c>
      <c r="J63" s="8">
        <f t="shared" si="4"/>
        <v>10245000</v>
      </c>
      <c r="K63" s="8">
        <v>310627.5</v>
      </c>
      <c r="L63" s="8" t="s">
        <v>182</v>
      </c>
      <c r="M63" s="8" t="s">
        <v>182</v>
      </c>
    </row>
    <row r="64" spans="1:13" x14ac:dyDescent="0.35">
      <c r="A64" s="5" t="s">
        <v>179</v>
      </c>
      <c r="B64" s="5" t="s">
        <v>180</v>
      </c>
      <c r="C64" s="5">
        <v>2010</v>
      </c>
      <c r="D64" s="8" t="s">
        <v>374</v>
      </c>
      <c r="E64" s="8" t="s">
        <v>188</v>
      </c>
      <c r="F64" s="8">
        <v>2021</v>
      </c>
      <c r="G64" s="8" t="s">
        <v>189</v>
      </c>
      <c r="H64" s="8">
        <v>0</v>
      </c>
      <c r="I64" s="8" t="s">
        <v>182</v>
      </c>
      <c r="J64" s="8">
        <f t="shared" si="4"/>
        <v>10245000</v>
      </c>
      <c r="K64" s="8">
        <v>310627.5</v>
      </c>
      <c r="L64" s="8" t="s">
        <v>182</v>
      </c>
      <c r="M64" s="8" t="s">
        <v>182</v>
      </c>
    </row>
    <row r="65" spans="1:13" x14ac:dyDescent="0.35">
      <c r="A65" s="5" t="s">
        <v>179</v>
      </c>
      <c r="B65" s="5" t="s">
        <v>180</v>
      </c>
      <c r="C65" s="5">
        <v>2010</v>
      </c>
      <c r="D65" s="8" t="s">
        <v>374</v>
      </c>
      <c r="E65" s="8" t="s">
        <v>188</v>
      </c>
      <c r="F65" s="8">
        <v>2022</v>
      </c>
      <c r="G65" s="8" t="s">
        <v>189</v>
      </c>
      <c r="H65" s="8">
        <v>0</v>
      </c>
      <c r="I65" s="8" t="s">
        <v>182</v>
      </c>
      <c r="J65" s="8">
        <f t="shared" si="4"/>
        <v>10245000</v>
      </c>
      <c r="K65" s="8">
        <v>310627.5</v>
      </c>
      <c r="L65" s="8" t="s">
        <v>182</v>
      </c>
      <c r="M65" s="8" t="s">
        <v>182</v>
      </c>
    </row>
    <row r="66" spans="1:13" x14ac:dyDescent="0.35">
      <c r="A66" s="5" t="s">
        <v>179</v>
      </c>
      <c r="B66" s="5" t="s">
        <v>180</v>
      </c>
      <c r="C66" s="5">
        <v>2010</v>
      </c>
      <c r="D66" s="8" t="s">
        <v>374</v>
      </c>
      <c r="E66" s="8" t="s">
        <v>188</v>
      </c>
      <c r="F66" s="8">
        <v>2023</v>
      </c>
      <c r="G66" s="8" t="s">
        <v>189</v>
      </c>
      <c r="H66" s="8">
        <v>0</v>
      </c>
      <c r="I66" s="8" t="s">
        <v>182</v>
      </c>
      <c r="J66" s="8">
        <f t="shared" si="4"/>
        <v>10245000</v>
      </c>
      <c r="K66" s="8">
        <v>310627.5</v>
      </c>
      <c r="L66" s="8" t="s">
        <v>182</v>
      </c>
      <c r="M66" s="8" t="s">
        <v>182</v>
      </c>
    </row>
    <row r="67" spans="1:13" x14ac:dyDescent="0.35">
      <c r="A67" s="5" t="s">
        <v>179</v>
      </c>
      <c r="B67" s="5" t="s">
        <v>180</v>
      </c>
      <c r="C67" s="5">
        <v>2010</v>
      </c>
      <c r="D67" s="8" t="s">
        <v>374</v>
      </c>
      <c r="E67" s="8" t="s">
        <v>188</v>
      </c>
      <c r="F67" s="8">
        <v>2024</v>
      </c>
      <c r="G67" s="8" t="s">
        <v>189</v>
      </c>
      <c r="H67" s="8">
        <v>0</v>
      </c>
      <c r="I67" s="8" t="s">
        <v>182</v>
      </c>
      <c r="J67" s="8">
        <f t="shared" si="4"/>
        <v>10245000</v>
      </c>
      <c r="K67" s="8">
        <v>310627.5</v>
      </c>
      <c r="L67" s="8" t="s">
        <v>182</v>
      </c>
      <c r="M67" s="8" t="s">
        <v>182</v>
      </c>
    </row>
    <row r="68" spans="1:13" x14ac:dyDescent="0.35">
      <c r="A68" s="5" t="s">
        <v>179</v>
      </c>
      <c r="B68" s="5" t="s">
        <v>180</v>
      </c>
      <c r="C68" s="5">
        <v>2010</v>
      </c>
      <c r="D68" s="8" t="s">
        <v>374</v>
      </c>
      <c r="E68" s="8" t="s">
        <v>188</v>
      </c>
      <c r="F68" s="8">
        <v>2025</v>
      </c>
      <c r="G68" s="8" t="s">
        <v>189</v>
      </c>
      <c r="H68" s="8">
        <v>0</v>
      </c>
      <c r="I68" s="8" t="s">
        <v>182</v>
      </c>
      <c r="J68" s="8">
        <f t="shared" si="4"/>
        <v>10245000</v>
      </c>
      <c r="K68" s="8">
        <v>310627.5</v>
      </c>
      <c r="L68" s="8" t="s">
        <v>182</v>
      </c>
      <c r="M68" s="8" t="s">
        <v>182</v>
      </c>
    </row>
    <row r="69" spans="1:13" x14ac:dyDescent="0.35">
      <c r="A69" s="5" t="s">
        <v>179</v>
      </c>
      <c r="B69" s="5" t="s">
        <v>180</v>
      </c>
      <c r="C69" s="5">
        <v>2010</v>
      </c>
      <c r="D69" s="8" t="s">
        <v>374</v>
      </c>
      <c r="E69" s="8" t="s">
        <v>188</v>
      </c>
      <c r="F69" s="8">
        <v>2026</v>
      </c>
      <c r="G69" s="8" t="s">
        <v>189</v>
      </c>
      <c r="H69" s="8">
        <v>0</v>
      </c>
      <c r="I69" s="8" t="s">
        <v>182</v>
      </c>
      <c r="J69" s="8">
        <f t="shared" si="4"/>
        <v>10245000</v>
      </c>
      <c r="K69" s="8">
        <v>310627.5</v>
      </c>
      <c r="L69" s="8" t="s">
        <v>182</v>
      </c>
      <c r="M69" s="8" t="s">
        <v>182</v>
      </c>
    </row>
    <row r="70" spans="1:13" x14ac:dyDescent="0.35">
      <c r="A70" s="5" t="s">
        <v>179</v>
      </c>
      <c r="B70" s="5" t="s">
        <v>180</v>
      </c>
      <c r="C70" s="5">
        <v>2010</v>
      </c>
      <c r="D70" s="8" t="s">
        <v>374</v>
      </c>
      <c r="E70" s="8" t="s">
        <v>188</v>
      </c>
      <c r="F70" s="8">
        <v>2027</v>
      </c>
      <c r="G70" s="8" t="s">
        <v>189</v>
      </c>
      <c r="H70" s="8">
        <v>0</v>
      </c>
      <c r="I70" s="8" t="s">
        <v>182</v>
      </c>
      <c r="J70" s="8">
        <f t="shared" si="4"/>
        <v>10245000</v>
      </c>
      <c r="K70" s="8">
        <v>310627.5</v>
      </c>
      <c r="L70" s="8" t="s">
        <v>182</v>
      </c>
      <c r="M70" s="8" t="s">
        <v>182</v>
      </c>
    </row>
    <row r="71" spans="1:13" x14ac:dyDescent="0.35">
      <c r="A71" s="5" t="s">
        <v>179</v>
      </c>
      <c r="B71" s="5" t="s">
        <v>180</v>
      </c>
      <c r="C71" s="5">
        <v>2010</v>
      </c>
      <c r="D71" s="8" t="s">
        <v>374</v>
      </c>
      <c r="E71" s="8" t="s">
        <v>188</v>
      </c>
      <c r="F71" s="8">
        <v>2028</v>
      </c>
      <c r="G71" s="8" t="s">
        <v>189</v>
      </c>
      <c r="H71" s="8">
        <v>0</v>
      </c>
      <c r="I71" s="8" t="s">
        <v>182</v>
      </c>
      <c r="J71" s="8">
        <f t="shared" si="4"/>
        <v>10245000</v>
      </c>
      <c r="K71" s="8">
        <v>310627.5</v>
      </c>
      <c r="L71" s="8" t="s">
        <v>182</v>
      </c>
      <c r="M71" s="8" t="s">
        <v>182</v>
      </c>
    </row>
    <row r="72" spans="1:13" x14ac:dyDescent="0.35">
      <c r="A72" s="5" t="s">
        <v>179</v>
      </c>
      <c r="B72" s="5" t="s">
        <v>180</v>
      </c>
      <c r="C72" s="5">
        <v>2010</v>
      </c>
      <c r="D72" s="8" t="s">
        <v>374</v>
      </c>
      <c r="E72" s="8" t="s">
        <v>188</v>
      </c>
      <c r="F72" s="8">
        <v>2029</v>
      </c>
      <c r="G72" s="8" t="s">
        <v>189</v>
      </c>
      <c r="H72" s="8">
        <v>0</v>
      </c>
      <c r="I72" s="8" t="s">
        <v>182</v>
      </c>
      <c r="J72" s="8">
        <f t="shared" si="4"/>
        <v>10245000</v>
      </c>
      <c r="K72" s="8">
        <v>310627.5</v>
      </c>
      <c r="L72" s="8" t="s">
        <v>182</v>
      </c>
      <c r="M72" s="8" t="s">
        <v>182</v>
      </c>
    </row>
    <row r="73" spans="1:13" x14ac:dyDescent="0.35">
      <c r="A73" s="5" t="s">
        <v>179</v>
      </c>
      <c r="B73" s="5" t="s">
        <v>180</v>
      </c>
      <c r="C73" s="5">
        <v>2010</v>
      </c>
      <c r="D73" s="8" t="s">
        <v>374</v>
      </c>
      <c r="E73" s="8" t="s">
        <v>188</v>
      </c>
      <c r="F73" s="8">
        <v>2030</v>
      </c>
      <c r="G73" s="8" t="s">
        <v>189</v>
      </c>
      <c r="H73" s="8">
        <v>0</v>
      </c>
      <c r="I73" s="8" t="s">
        <v>182</v>
      </c>
      <c r="J73" s="8">
        <f t="shared" si="4"/>
        <v>10245000</v>
      </c>
      <c r="K73" s="8">
        <v>310627.5</v>
      </c>
      <c r="L73" s="8" t="s">
        <v>182</v>
      </c>
      <c r="M73" s="8" t="s">
        <v>182</v>
      </c>
    </row>
    <row r="74" spans="1:13" x14ac:dyDescent="0.35">
      <c r="A74" s="5" t="s">
        <v>179</v>
      </c>
      <c r="B74" s="5" t="s">
        <v>180</v>
      </c>
      <c r="C74" s="5">
        <v>2010</v>
      </c>
      <c r="D74" s="8" t="s">
        <v>374</v>
      </c>
      <c r="E74" s="8" t="s">
        <v>188</v>
      </c>
      <c r="F74" s="8">
        <v>2031</v>
      </c>
      <c r="G74" s="8" t="s">
        <v>189</v>
      </c>
      <c r="H74" s="8">
        <v>0</v>
      </c>
      <c r="I74" s="8" t="s">
        <v>182</v>
      </c>
      <c r="J74" s="8">
        <f t="shared" si="4"/>
        <v>10245000</v>
      </c>
      <c r="K74" s="8">
        <v>310627.5</v>
      </c>
      <c r="L74" s="8" t="s">
        <v>182</v>
      </c>
      <c r="M74" s="8" t="s">
        <v>182</v>
      </c>
    </row>
    <row r="75" spans="1:13" x14ac:dyDescent="0.35">
      <c r="A75" s="5" t="s">
        <v>179</v>
      </c>
      <c r="B75" s="5" t="s">
        <v>180</v>
      </c>
      <c r="C75" s="5">
        <v>2010</v>
      </c>
      <c r="D75" s="8" t="s">
        <v>374</v>
      </c>
      <c r="E75" s="8" t="s">
        <v>188</v>
      </c>
      <c r="F75" s="8">
        <v>2032</v>
      </c>
      <c r="G75" s="8" t="s">
        <v>189</v>
      </c>
      <c r="H75" s="8">
        <v>320000</v>
      </c>
      <c r="I75" s="8">
        <v>6</v>
      </c>
      <c r="J75" s="8">
        <f t="shared" si="4"/>
        <v>9925000</v>
      </c>
      <c r="K75" s="8">
        <v>310627.5</v>
      </c>
      <c r="L75" s="8" t="s">
        <v>182</v>
      </c>
      <c r="M75" s="8" t="s">
        <v>182</v>
      </c>
    </row>
    <row r="76" spans="1:13" x14ac:dyDescent="0.35">
      <c r="A76" s="5" t="s">
        <v>179</v>
      </c>
      <c r="B76" s="5" t="s">
        <v>180</v>
      </c>
      <c r="C76" s="5">
        <v>2010</v>
      </c>
      <c r="D76" s="8" t="s">
        <v>374</v>
      </c>
      <c r="E76" s="8" t="s">
        <v>188</v>
      </c>
      <c r="F76" s="8">
        <v>2033</v>
      </c>
      <c r="G76" s="8" t="s">
        <v>189</v>
      </c>
      <c r="H76" s="8">
        <v>1080000</v>
      </c>
      <c r="I76" s="8">
        <v>6</v>
      </c>
      <c r="J76" s="8">
        <f t="shared" si="4"/>
        <v>8845000</v>
      </c>
      <c r="K76" s="8">
        <v>301027.5</v>
      </c>
      <c r="L76" s="8" t="s">
        <v>182</v>
      </c>
      <c r="M76" s="8" t="s">
        <v>182</v>
      </c>
    </row>
    <row r="77" spans="1:13" x14ac:dyDescent="0.35">
      <c r="A77" s="5" t="s">
        <v>179</v>
      </c>
      <c r="B77" s="5" t="s">
        <v>180</v>
      </c>
      <c r="C77" s="5">
        <v>2010</v>
      </c>
      <c r="D77" s="8" t="s">
        <v>374</v>
      </c>
      <c r="E77" s="8" t="s">
        <v>188</v>
      </c>
      <c r="F77" s="8">
        <v>2034</v>
      </c>
      <c r="G77" s="8" t="s">
        <v>189</v>
      </c>
      <c r="H77" s="8">
        <v>1125000</v>
      </c>
      <c r="I77" s="8">
        <v>6</v>
      </c>
      <c r="J77" s="8">
        <f t="shared" si="4"/>
        <v>7720000</v>
      </c>
      <c r="K77" s="8">
        <v>268627.5</v>
      </c>
      <c r="L77" s="8" t="s">
        <v>182</v>
      </c>
      <c r="M77" s="8" t="s">
        <v>182</v>
      </c>
    </row>
    <row r="78" spans="1:13" x14ac:dyDescent="0.35">
      <c r="A78" s="5" t="s">
        <v>179</v>
      </c>
      <c r="B78" s="5" t="s">
        <v>180</v>
      </c>
      <c r="C78" s="5">
        <v>2010</v>
      </c>
      <c r="D78" s="8" t="s">
        <v>374</v>
      </c>
      <c r="E78" s="8" t="s">
        <v>188</v>
      </c>
      <c r="F78" s="8">
        <v>2035</v>
      </c>
      <c r="G78" s="8" t="s">
        <v>189</v>
      </c>
      <c r="H78" s="8">
        <v>1165000</v>
      </c>
      <c r="I78" s="8">
        <v>6</v>
      </c>
      <c r="J78" s="8">
        <f t="shared" si="4"/>
        <v>6555000</v>
      </c>
      <c r="K78" s="8">
        <v>234877.5</v>
      </c>
      <c r="L78" s="8">
        <v>6</v>
      </c>
      <c r="M78" s="8" t="s">
        <v>182</v>
      </c>
    </row>
    <row r="79" spans="1:13" x14ac:dyDescent="0.35">
      <c r="A79" s="5" t="s">
        <v>179</v>
      </c>
      <c r="B79" s="5" t="s">
        <v>180</v>
      </c>
      <c r="C79" s="5">
        <v>2010</v>
      </c>
      <c r="D79" s="8" t="s">
        <v>374</v>
      </c>
      <c r="E79" s="8" t="s">
        <v>188</v>
      </c>
      <c r="F79" s="8">
        <v>2036</v>
      </c>
      <c r="G79" s="8" t="s">
        <v>189</v>
      </c>
      <c r="H79" s="8">
        <v>1210000</v>
      </c>
      <c r="I79" s="8">
        <v>6.1</v>
      </c>
      <c r="J79" s="8">
        <f t="shared" si="4"/>
        <v>5345000</v>
      </c>
      <c r="K79" s="8">
        <v>199927.5</v>
      </c>
      <c r="L79" s="8" t="s">
        <v>182</v>
      </c>
      <c r="M79" s="8" t="s">
        <v>182</v>
      </c>
    </row>
    <row r="80" spans="1:13" x14ac:dyDescent="0.35">
      <c r="A80" s="5" t="s">
        <v>179</v>
      </c>
      <c r="B80" s="5" t="s">
        <v>180</v>
      </c>
      <c r="C80" s="5">
        <v>2010</v>
      </c>
      <c r="D80" s="8" t="s">
        <v>374</v>
      </c>
      <c r="E80" s="8" t="s">
        <v>188</v>
      </c>
      <c r="F80" s="8">
        <v>2037</v>
      </c>
      <c r="G80" s="8" t="s">
        <v>189</v>
      </c>
      <c r="H80" s="8">
        <v>1260000</v>
      </c>
      <c r="I80" s="8">
        <v>6.1</v>
      </c>
      <c r="J80" s="8">
        <f t="shared" si="4"/>
        <v>4085000</v>
      </c>
      <c r="K80" s="8">
        <v>163022.5</v>
      </c>
      <c r="L80" s="8" t="s">
        <v>182</v>
      </c>
      <c r="M80" s="8" t="s">
        <v>182</v>
      </c>
    </row>
    <row r="81" spans="1:13" x14ac:dyDescent="0.35">
      <c r="A81" s="5" t="s">
        <v>179</v>
      </c>
      <c r="B81" s="5" t="s">
        <v>180</v>
      </c>
      <c r="C81" s="5">
        <v>2010</v>
      </c>
      <c r="D81" s="8" t="s">
        <v>374</v>
      </c>
      <c r="E81" s="8" t="s">
        <v>188</v>
      </c>
      <c r="F81" s="8">
        <v>2038</v>
      </c>
      <c r="G81" s="8" t="s">
        <v>189</v>
      </c>
      <c r="H81" s="8">
        <v>1310000</v>
      </c>
      <c r="I81" s="8">
        <v>6.1</v>
      </c>
      <c r="J81" s="8">
        <f t="shared" si="4"/>
        <v>2775000</v>
      </c>
      <c r="K81" s="8">
        <v>124592.5</v>
      </c>
      <c r="L81" s="8" t="s">
        <v>182</v>
      </c>
      <c r="M81" s="8" t="s">
        <v>182</v>
      </c>
    </row>
    <row r="82" spans="1:13" x14ac:dyDescent="0.35">
      <c r="A82" s="5" t="s">
        <v>179</v>
      </c>
      <c r="B82" s="5" t="s">
        <v>180</v>
      </c>
      <c r="C82" s="5">
        <v>2010</v>
      </c>
      <c r="D82" s="8" t="s">
        <v>374</v>
      </c>
      <c r="E82" s="8" t="s">
        <v>188</v>
      </c>
      <c r="F82" s="8">
        <v>2039</v>
      </c>
      <c r="G82" s="8" t="s">
        <v>189</v>
      </c>
      <c r="H82" s="8">
        <v>1360000</v>
      </c>
      <c r="I82" s="8">
        <v>6.1</v>
      </c>
      <c r="J82" s="8">
        <f t="shared" si="4"/>
        <v>1415000</v>
      </c>
      <c r="K82" s="8">
        <v>84637.5</v>
      </c>
      <c r="L82" s="8" t="s">
        <v>182</v>
      </c>
      <c r="M82" s="8" t="s">
        <v>182</v>
      </c>
    </row>
    <row r="83" spans="1:13" x14ac:dyDescent="0.35">
      <c r="A83" s="5" t="s">
        <v>179</v>
      </c>
      <c r="B83" s="5" t="s">
        <v>180</v>
      </c>
      <c r="C83" s="5">
        <v>2010</v>
      </c>
      <c r="D83" s="8" t="s">
        <v>374</v>
      </c>
      <c r="E83" s="8" t="s">
        <v>188</v>
      </c>
      <c r="F83" s="8">
        <v>2040</v>
      </c>
      <c r="G83" s="8" t="s">
        <v>189</v>
      </c>
      <c r="H83" s="8">
        <v>1415000</v>
      </c>
      <c r="I83" s="8">
        <v>6.1</v>
      </c>
      <c r="J83" s="8">
        <f t="shared" si="4"/>
        <v>0</v>
      </c>
      <c r="K83" s="8">
        <v>43157.5</v>
      </c>
      <c r="L83" s="8">
        <v>6.1</v>
      </c>
      <c r="M83" s="8" t="s">
        <v>182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/>
  </sheetViews>
  <sheetFormatPr defaultColWidth="8.90625" defaultRowHeight="14.5" x14ac:dyDescent="0.35"/>
  <cols>
    <col min="1" max="1" width="10" style="8" bestFit="1" customWidth="1"/>
    <col min="2" max="3" width="8.90625" style="8"/>
    <col min="4" max="4" width="10.81640625" style="8" bestFit="1" customWidth="1"/>
    <col min="5" max="16384" width="8.90625" style="8"/>
  </cols>
  <sheetData>
    <row r="1" spans="1:6" x14ac:dyDescent="0.35">
      <c r="A1" s="6" t="s">
        <v>0</v>
      </c>
      <c r="B1" s="6" t="s">
        <v>27</v>
      </c>
      <c r="C1" s="6" t="s">
        <v>2</v>
      </c>
      <c r="D1" s="7" t="s">
        <v>3</v>
      </c>
      <c r="E1" s="9" t="s">
        <v>106</v>
      </c>
      <c r="F1" s="9" t="s">
        <v>95</v>
      </c>
    </row>
    <row r="2" spans="1:6" x14ac:dyDescent="0.35">
      <c r="A2" s="5" t="s">
        <v>179</v>
      </c>
      <c r="B2" s="5" t="s">
        <v>180</v>
      </c>
      <c r="C2" s="8">
        <v>2002</v>
      </c>
      <c r="D2" s="8">
        <v>4117159.89</v>
      </c>
      <c r="E2" s="8" t="s">
        <v>190</v>
      </c>
    </row>
    <row r="3" spans="1:6" x14ac:dyDescent="0.35">
      <c r="A3" s="5" t="s">
        <v>179</v>
      </c>
      <c r="B3" s="5" t="s">
        <v>180</v>
      </c>
      <c r="C3" s="8">
        <v>2002</v>
      </c>
      <c r="D3" s="8">
        <v>2048814.64</v>
      </c>
      <c r="E3" s="8" t="s">
        <v>191</v>
      </c>
    </row>
    <row r="4" spans="1:6" x14ac:dyDescent="0.35">
      <c r="A4" s="5" t="s">
        <v>179</v>
      </c>
      <c r="B4" s="5" t="s">
        <v>180</v>
      </c>
      <c r="C4" s="8">
        <v>2002</v>
      </c>
      <c r="D4" s="8">
        <v>7320820</v>
      </c>
      <c r="E4" s="8" t="s">
        <v>192</v>
      </c>
    </row>
    <row r="5" spans="1:6" x14ac:dyDescent="0.35">
      <c r="A5" s="5" t="s">
        <v>179</v>
      </c>
      <c r="B5" s="5" t="s">
        <v>180</v>
      </c>
      <c r="C5" s="8">
        <v>2002</v>
      </c>
      <c r="D5" s="8">
        <v>224352.21</v>
      </c>
      <c r="E5" s="8" t="s">
        <v>193</v>
      </c>
    </row>
    <row r="6" spans="1:6" x14ac:dyDescent="0.35">
      <c r="A6" s="5" t="s">
        <v>179</v>
      </c>
      <c r="B6" s="5" t="s">
        <v>180</v>
      </c>
      <c r="C6" s="8">
        <v>2006</v>
      </c>
      <c r="D6" s="8">
        <v>9551789.1500000004</v>
      </c>
      <c r="E6" s="8" t="s">
        <v>190</v>
      </c>
    </row>
    <row r="7" spans="1:6" x14ac:dyDescent="0.35">
      <c r="A7" s="5" t="s">
        <v>179</v>
      </c>
      <c r="B7" s="5" t="s">
        <v>180</v>
      </c>
      <c r="C7" s="8">
        <v>2006</v>
      </c>
      <c r="D7" s="8">
        <v>395663.39</v>
      </c>
      <c r="E7" s="8" t="s">
        <v>191</v>
      </c>
    </row>
    <row r="8" spans="1:6" x14ac:dyDescent="0.35">
      <c r="A8" s="5" t="s">
        <v>179</v>
      </c>
      <c r="B8" s="5" t="s">
        <v>180</v>
      </c>
      <c r="C8" s="8">
        <v>2006</v>
      </c>
      <c r="D8" s="8">
        <v>152009.07999999999</v>
      </c>
      <c r="E8" s="8" t="s">
        <v>193</v>
      </c>
    </row>
    <row r="9" spans="1:6" x14ac:dyDescent="0.35">
      <c r="A9" s="5" t="s">
        <v>179</v>
      </c>
      <c r="B9" s="5" t="s">
        <v>180</v>
      </c>
      <c r="C9" s="8">
        <v>2010</v>
      </c>
      <c r="D9" s="8">
        <v>5325635.42</v>
      </c>
      <c r="E9" s="8" t="s">
        <v>379</v>
      </c>
    </row>
    <row r="10" spans="1:6" x14ac:dyDescent="0.35">
      <c r="A10" s="5" t="s">
        <v>179</v>
      </c>
      <c r="B10" s="5" t="s">
        <v>180</v>
      </c>
      <c r="C10" s="8">
        <v>2010</v>
      </c>
      <c r="D10" s="8">
        <v>10547000</v>
      </c>
      <c r="E10" s="8" t="s">
        <v>380</v>
      </c>
    </row>
    <row r="11" spans="1:6" x14ac:dyDescent="0.35">
      <c r="A11" s="5" t="s">
        <v>179</v>
      </c>
      <c r="B11" s="5" t="s">
        <v>180</v>
      </c>
      <c r="C11" s="8">
        <v>2010</v>
      </c>
      <c r="D11" s="8">
        <v>10001716.52</v>
      </c>
      <c r="E11" s="8" t="s">
        <v>381</v>
      </c>
    </row>
    <row r="12" spans="1:6" x14ac:dyDescent="0.35">
      <c r="A12" s="5" t="s">
        <v>179</v>
      </c>
      <c r="B12" s="5" t="s">
        <v>180</v>
      </c>
      <c r="C12" s="8">
        <v>2010</v>
      </c>
      <c r="D12" s="8">
        <v>1725000</v>
      </c>
      <c r="E12" s="8" t="s">
        <v>191</v>
      </c>
    </row>
    <row r="13" spans="1:6" x14ac:dyDescent="0.35">
      <c r="A13" s="5" t="s">
        <v>179</v>
      </c>
      <c r="B13" s="5" t="s">
        <v>180</v>
      </c>
      <c r="C13" s="8">
        <v>2010</v>
      </c>
      <c r="D13" s="8">
        <v>682625.69</v>
      </c>
      <c r="E13" s="8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workbookViewId="0">
      <selection activeCell="C9" sqref="C9"/>
    </sheetView>
  </sheetViews>
  <sheetFormatPr defaultColWidth="8.90625" defaultRowHeight="14.5" x14ac:dyDescent="0.35"/>
  <cols>
    <col min="1" max="16384" width="8.90625" style="8"/>
  </cols>
  <sheetData>
    <row r="1" spans="1:13" x14ac:dyDescent="0.35">
      <c r="A1" s="6" t="s">
        <v>0</v>
      </c>
      <c r="B1" s="6" t="s">
        <v>27</v>
      </c>
      <c r="C1" s="6" t="s">
        <v>2</v>
      </c>
      <c r="D1" s="6" t="s">
        <v>107</v>
      </c>
      <c r="E1" s="6" t="s">
        <v>24</v>
      </c>
      <c r="F1" s="6" t="s">
        <v>108</v>
      </c>
      <c r="G1" s="7" t="s">
        <v>3</v>
      </c>
      <c r="H1" s="9" t="s">
        <v>4</v>
      </c>
      <c r="I1" s="9" t="s">
        <v>5</v>
      </c>
      <c r="J1" s="10" t="s">
        <v>6</v>
      </c>
      <c r="K1" s="11" t="s">
        <v>7</v>
      </c>
      <c r="L1" s="9" t="s">
        <v>8</v>
      </c>
      <c r="M1" s="9" t="s">
        <v>95</v>
      </c>
    </row>
    <row r="2" spans="1:13" x14ac:dyDescent="0.35">
      <c r="A2" s="5"/>
      <c r="B2" s="5"/>
    </row>
    <row r="3" spans="1:13" x14ac:dyDescent="0.35">
      <c r="A3" s="5"/>
      <c r="B3" s="5"/>
    </row>
    <row r="4" spans="1:13" x14ac:dyDescent="0.35">
      <c r="A4" s="5"/>
      <c r="B4" s="5"/>
    </row>
    <row r="5" spans="1:13" x14ac:dyDescent="0.35">
      <c r="A5" s="5"/>
      <c r="B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workbookViewId="0">
      <selection activeCell="E13" sqref="E13"/>
    </sheetView>
  </sheetViews>
  <sheetFormatPr defaultColWidth="8.90625" defaultRowHeight="14.5" x14ac:dyDescent="0.35"/>
  <cols>
    <col min="1" max="8" width="8.90625" style="8"/>
    <col min="9" max="9" width="15" style="8" bestFit="1" customWidth="1"/>
    <col min="10" max="16384" width="8.90625" style="8"/>
  </cols>
  <sheetData>
    <row r="1" spans="1:10" x14ac:dyDescent="0.35">
      <c r="A1" s="4" t="s">
        <v>0</v>
      </c>
      <c r="B1" s="4" t="s">
        <v>27</v>
      </c>
      <c r="C1" s="4" t="s">
        <v>2</v>
      </c>
      <c r="D1" s="4" t="s">
        <v>109</v>
      </c>
      <c r="E1" s="4" t="s">
        <v>115</v>
      </c>
      <c r="F1" s="4" t="s">
        <v>103</v>
      </c>
      <c r="G1" s="4" t="s">
        <v>116</v>
      </c>
      <c r="H1" s="4" t="s">
        <v>117</v>
      </c>
      <c r="I1" s="4" t="s">
        <v>118</v>
      </c>
      <c r="J1" s="4" t="s">
        <v>95</v>
      </c>
    </row>
    <row r="3" spans="1:10" x14ac:dyDescent="0.35">
      <c r="A3" s="5" t="s">
        <v>179</v>
      </c>
      <c r="B3" s="5" t="s">
        <v>180</v>
      </c>
      <c r="C3" s="5">
        <v>2002</v>
      </c>
      <c r="D3" s="8">
        <v>2003</v>
      </c>
      <c r="E3" s="8">
        <f>806178+645000</f>
        <v>1451178</v>
      </c>
      <c r="F3" s="8">
        <f>70392+371640</f>
        <v>442032</v>
      </c>
      <c r="G3" s="8">
        <f>SUM(E3,F3)</f>
        <v>1893210</v>
      </c>
      <c r="I3" s="8">
        <f>SUM(G3:H3)</f>
        <v>1893210</v>
      </c>
    </row>
    <row r="4" spans="1:10" x14ac:dyDescent="0.35">
      <c r="A4" s="5" t="s">
        <v>179</v>
      </c>
      <c r="B4" s="5" t="s">
        <v>180</v>
      </c>
      <c r="C4" s="5">
        <v>2002</v>
      </c>
      <c r="D4" s="8">
        <v>2004</v>
      </c>
      <c r="E4" s="8">
        <f>814277+675000</f>
        <v>1489277</v>
      </c>
      <c r="F4" s="8">
        <f>62293+341003</f>
        <v>403296</v>
      </c>
      <c r="G4" s="8">
        <f t="shared" ref="G4:G14" si="0">SUM(E4,F4)</f>
        <v>1892573</v>
      </c>
      <c r="I4" s="8">
        <f t="shared" ref="I4:I14" si="1">SUM(G4:H4)</f>
        <v>1892573</v>
      </c>
    </row>
    <row r="5" spans="1:10" x14ac:dyDescent="0.35">
      <c r="A5" s="5" t="s">
        <v>179</v>
      </c>
      <c r="B5" s="5" t="s">
        <v>180</v>
      </c>
      <c r="C5" s="5">
        <v>2002</v>
      </c>
      <c r="D5" s="8">
        <v>2005</v>
      </c>
      <c r="E5" s="8">
        <f>822475+710000</f>
        <v>1532475</v>
      </c>
      <c r="F5" s="8">
        <f>54113+307928</f>
        <v>362041</v>
      </c>
      <c r="G5" s="8">
        <f t="shared" si="0"/>
        <v>1894516</v>
      </c>
      <c r="I5" s="8">
        <f t="shared" si="1"/>
        <v>1894516</v>
      </c>
    </row>
    <row r="6" spans="1:10" x14ac:dyDescent="0.35">
      <c r="A6" s="5" t="s">
        <v>179</v>
      </c>
      <c r="B6" s="5" t="s">
        <v>180</v>
      </c>
      <c r="C6" s="5">
        <v>2002</v>
      </c>
      <c r="D6" s="8">
        <v>2006</v>
      </c>
      <c r="E6" s="8">
        <f>830719+745000</f>
        <v>1575719</v>
      </c>
      <c r="F6" s="8">
        <f>45850+272428</f>
        <v>318278</v>
      </c>
      <c r="G6" s="8">
        <f t="shared" si="0"/>
        <v>1893997</v>
      </c>
      <c r="I6" s="8">
        <f t="shared" si="1"/>
        <v>1893997</v>
      </c>
    </row>
    <row r="7" spans="1:10" x14ac:dyDescent="0.35">
      <c r="A7" s="5" t="s">
        <v>179</v>
      </c>
      <c r="B7" s="5" t="s">
        <v>180</v>
      </c>
      <c r="C7" s="5">
        <v>2002</v>
      </c>
      <c r="D7" s="8">
        <v>2007</v>
      </c>
      <c r="E7" s="8">
        <f>839065+780000</f>
        <v>1619065</v>
      </c>
      <c r="F7" s="8">
        <f>37504+234433</f>
        <v>271937</v>
      </c>
      <c r="G7" s="8">
        <f t="shared" si="0"/>
        <v>1891002</v>
      </c>
      <c r="I7" s="8">
        <f t="shared" si="1"/>
        <v>1891002</v>
      </c>
    </row>
    <row r="8" spans="1:10" x14ac:dyDescent="0.35">
      <c r="A8" s="5" t="s">
        <v>179</v>
      </c>
      <c r="B8" s="5" t="s">
        <v>180</v>
      </c>
      <c r="C8" s="5">
        <v>2002</v>
      </c>
      <c r="D8" s="8" t="s">
        <v>194</v>
      </c>
      <c r="E8" s="8">
        <f>3295251+3580000</f>
        <v>6875251</v>
      </c>
      <c r="F8" s="8">
        <f>114348+412045</f>
        <v>526393</v>
      </c>
      <c r="G8" s="8">
        <f t="shared" si="0"/>
        <v>7401644</v>
      </c>
      <c r="I8" s="8">
        <f t="shared" si="1"/>
        <v>7401644</v>
      </c>
      <c r="J8" s="8" t="s">
        <v>195</v>
      </c>
    </row>
    <row r="9" spans="1:10" x14ac:dyDescent="0.35">
      <c r="A9" s="5" t="s">
        <v>179</v>
      </c>
      <c r="B9" s="5" t="s">
        <v>180</v>
      </c>
      <c r="C9" s="5">
        <v>2006</v>
      </c>
      <c r="D9" s="8">
        <v>2007</v>
      </c>
      <c r="E9" s="8">
        <f>838367+875000</f>
        <v>1713367</v>
      </c>
      <c r="F9" s="8">
        <f>38204+286908</f>
        <v>325112</v>
      </c>
      <c r="G9" s="8">
        <f t="shared" si="0"/>
        <v>2038479</v>
      </c>
      <c r="I9" s="8">
        <f t="shared" si="1"/>
        <v>2038479</v>
      </c>
    </row>
    <row r="10" spans="1:10" x14ac:dyDescent="0.35">
      <c r="A10" s="5" t="s">
        <v>179</v>
      </c>
      <c r="B10" s="5" t="s">
        <v>180</v>
      </c>
      <c r="C10" s="5">
        <v>2006</v>
      </c>
      <c r="D10" s="8">
        <v>2008</v>
      </c>
      <c r="E10" s="8">
        <f>846787+905000</f>
        <v>1751787</v>
      </c>
      <c r="F10" s="8">
        <f>29781+265033</f>
        <v>294814</v>
      </c>
      <c r="G10" s="8">
        <f t="shared" si="0"/>
        <v>2046601</v>
      </c>
      <c r="I10" s="8">
        <f t="shared" si="1"/>
        <v>2046601</v>
      </c>
    </row>
    <row r="11" spans="1:10" x14ac:dyDescent="0.35">
      <c r="A11" s="5" t="s">
        <v>179</v>
      </c>
      <c r="B11" s="5" t="s">
        <v>180</v>
      </c>
      <c r="C11" s="5">
        <v>2006</v>
      </c>
      <c r="D11" s="8">
        <v>2009</v>
      </c>
      <c r="E11" s="8">
        <f>855295+930000</f>
        <v>1785295</v>
      </c>
      <c r="F11" s="8">
        <f>21275+240145</f>
        <v>261420</v>
      </c>
      <c r="G11" s="8">
        <f t="shared" si="0"/>
        <v>2046715</v>
      </c>
      <c r="I11" s="8">
        <f t="shared" si="1"/>
        <v>2046715</v>
      </c>
    </row>
    <row r="12" spans="1:10" x14ac:dyDescent="0.35">
      <c r="A12" s="5" t="s">
        <v>179</v>
      </c>
      <c r="B12" s="5" t="s">
        <v>180</v>
      </c>
      <c r="C12" s="5">
        <v>2006</v>
      </c>
      <c r="D12" s="8">
        <v>2010</v>
      </c>
      <c r="E12" s="8">
        <f>863887+960000</f>
        <v>1823887</v>
      </c>
      <c r="F12" s="8">
        <f>12682+212245</f>
        <v>224927</v>
      </c>
      <c r="G12" s="8">
        <f t="shared" si="0"/>
        <v>2048814</v>
      </c>
      <c r="I12" s="8">
        <f t="shared" si="1"/>
        <v>2048814</v>
      </c>
    </row>
    <row r="13" spans="1:10" x14ac:dyDescent="0.35">
      <c r="A13" s="5" t="s">
        <v>179</v>
      </c>
      <c r="B13" s="5" t="s">
        <v>180</v>
      </c>
      <c r="C13" s="5">
        <v>2006</v>
      </c>
      <c r="D13" s="8">
        <v>2011</v>
      </c>
      <c r="E13" s="8">
        <f>799527+1060000</f>
        <v>1859527</v>
      </c>
      <c r="F13" s="8">
        <f>4020+181525</f>
        <v>185545</v>
      </c>
      <c r="G13" s="8">
        <f t="shared" si="0"/>
        <v>2045072</v>
      </c>
      <c r="I13" s="8">
        <f t="shared" si="1"/>
        <v>2045072</v>
      </c>
    </row>
    <row r="14" spans="1:10" x14ac:dyDescent="0.35">
      <c r="A14" s="5" t="s">
        <v>179</v>
      </c>
      <c r="B14" s="5" t="s">
        <v>180</v>
      </c>
      <c r="C14" s="5">
        <v>2006</v>
      </c>
      <c r="D14" s="8">
        <v>2012</v>
      </c>
      <c r="E14" s="8">
        <f>4190000</f>
        <v>4190000</v>
      </c>
      <c r="F14" s="8">
        <f>240678</f>
        <v>240678</v>
      </c>
      <c r="G14" s="8">
        <f t="shared" si="0"/>
        <v>4430678</v>
      </c>
      <c r="I14" s="8">
        <f t="shared" si="1"/>
        <v>4430678</v>
      </c>
    </row>
    <row r="15" spans="1:10" x14ac:dyDescent="0.35">
      <c r="A15" s="5"/>
      <c r="B15" s="5"/>
      <c r="C15" s="5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selection activeCell="A8" sqref="A8"/>
    </sheetView>
  </sheetViews>
  <sheetFormatPr defaultColWidth="8.90625" defaultRowHeight="14.5" x14ac:dyDescent="0.35"/>
  <cols>
    <col min="1" max="16384" width="8.90625" style="8"/>
  </cols>
  <sheetData>
    <row r="1" spans="1:9" x14ac:dyDescent="0.35">
      <c r="A1" s="6" t="s">
        <v>0</v>
      </c>
      <c r="B1" s="6" t="s">
        <v>27</v>
      </c>
      <c r="C1" s="6" t="s">
        <v>2</v>
      </c>
      <c r="D1" s="6" t="s">
        <v>109</v>
      </c>
      <c r="E1" s="9" t="s">
        <v>110</v>
      </c>
      <c r="F1" s="9" t="s">
        <v>111</v>
      </c>
      <c r="G1" s="9" t="s">
        <v>112</v>
      </c>
      <c r="H1" s="9" t="s">
        <v>113</v>
      </c>
      <c r="I1" s="9" t="s">
        <v>114</v>
      </c>
    </row>
    <row r="2" spans="1:9" x14ac:dyDescent="0.35">
      <c r="A2" s="12" t="s">
        <v>176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zoomScale="90" zoomScaleNormal="90" workbookViewId="0"/>
  </sheetViews>
  <sheetFormatPr defaultColWidth="8.90625" defaultRowHeight="14.5" x14ac:dyDescent="0.35"/>
  <cols>
    <col min="1" max="5" width="8.90625" style="8"/>
    <col min="6" max="6" width="10.08984375" style="8" bestFit="1" customWidth="1"/>
    <col min="7" max="7" width="11.36328125" style="8" bestFit="1" customWidth="1"/>
    <col min="8" max="16384" width="8.90625" style="8"/>
  </cols>
  <sheetData>
    <row r="1" spans="1:8" x14ac:dyDescent="0.35">
      <c r="A1" s="4" t="s">
        <v>0</v>
      </c>
      <c r="B1" s="4" t="s">
        <v>27</v>
      </c>
      <c r="C1" s="4" t="s">
        <v>2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95</v>
      </c>
    </row>
    <row r="3" spans="1:8" x14ac:dyDescent="0.35">
      <c r="A3" s="5" t="s">
        <v>179</v>
      </c>
      <c r="B3" s="5" t="s">
        <v>180</v>
      </c>
      <c r="C3" s="5">
        <v>2002</v>
      </c>
      <c r="D3" s="8" t="s">
        <v>196</v>
      </c>
      <c r="E3" s="8" t="s">
        <v>197</v>
      </c>
    </row>
    <row r="4" spans="1:8" x14ac:dyDescent="0.35">
      <c r="A4" s="5" t="s">
        <v>179</v>
      </c>
      <c r="B4" s="5" t="s">
        <v>180</v>
      </c>
      <c r="C4" s="5">
        <v>2002</v>
      </c>
      <c r="D4" s="8" t="s">
        <v>198</v>
      </c>
      <c r="E4" s="8" t="s">
        <v>199</v>
      </c>
    </row>
    <row r="5" spans="1:8" x14ac:dyDescent="0.35">
      <c r="A5" s="5" t="s">
        <v>179</v>
      </c>
      <c r="B5" s="5" t="s">
        <v>180</v>
      </c>
      <c r="C5" s="5">
        <v>2002</v>
      </c>
      <c r="D5" s="8" t="s">
        <v>200</v>
      </c>
      <c r="E5" s="8" t="s">
        <v>201</v>
      </c>
    </row>
    <row r="6" spans="1:8" x14ac:dyDescent="0.35">
      <c r="A6" s="5" t="s">
        <v>179</v>
      </c>
      <c r="B6" s="5" t="s">
        <v>180</v>
      </c>
      <c r="C6" s="5">
        <v>2002</v>
      </c>
      <c r="D6" s="8" t="s">
        <v>202</v>
      </c>
      <c r="E6" s="8" t="s">
        <v>203</v>
      </c>
    </row>
    <row r="7" spans="1:8" x14ac:dyDescent="0.35">
      <c r="A7" s="5" t="s">
        <v>179</v>
      </c>
      <c r="B7" s="5" t="s">
        <v>180</v>
      </c>
      <c r="C7" s="5">
        <v>2002</v>
      </c>
      <c r="D7" s="8" t="s">
        <v>204</v>
      </c>
      <c r="E7" s="8" t="s">
        <v>205</v>
      </c>
    </row>
    <row r="8" spans="1:8" x14ac:dyDescent="0.35">
      <c r="A8" s="5" t="s">
        <v>179</v>
      </c>
      <c r="B8" s="5" t="s">
        <v>180</v>
      </c>
      <c r="C8" s="5">
        <v>2002</v>
      </c>
      <c r="D8" s="8" t="s">
        <v>382</v>
      </c>
      <c r="E8" s="8" t="s">
        <v>205</v>
      </c>
    </row>
    <row r="9" spans="1:8" x14ac:dyDescent="0.35">
      <c r="A9" s="5" t="s">
        <v>179</v>
      </c>
      <c r="B9" s="5" t="s">
        <v>180</v>
      </c>
      <c r="C9" s="5">
        <v>2002</v>
      </c>
      <c r="D9" s="8" t="s">
        <v>206</v>
      </c>
      <c r="E9" s="8" t="s">
        <v>205</v>
      </c>
    </row>
    <row r="10" spans="1:8" x14ac:dyDescent="0.35">
      <c r="A10" s="5" t="s">
        <v>179</v>
      </c>
      <c r="B10" s="5" t="s">
        <v>180</v>
      </c>
      <c r="C10" s="5">
        <v>2002</v>
      </c>
      <c r="D10" s="8" t="s">
        <v>207</v>
      </c>
      <c r="E10" s="8" t="s">
        <v>205</v>
      </c>
    </row>
    <row r="11" spans="1:8" x14ac:dyDescent="0.35">
      <c r="A11" s="5" t="s">
        <v>179</v>
      </c>
      <c r="B11" s="5" t="s">
        <v>180</v>
      </c>
      <c r="C11" s="5">
        <v>2002</v>
      </c>
      <c r="D11" s="8" t="s">
        <v>208</v>
      </c>
      <c r="E11" s="8" t="s">
        <v>205</v>
      </c>
    </row>
    <row r="12" spans="1:8" x14ac:dyDescent="0.35">
      <c r="A12" s="5" t="s">
        <v>179</v>
      </c>
      <c r="B12" s="5" t="s">
        <v>180</v>
      </c>
      <c r="C12" s="5">
        <v>2006</v>
      </c>
      <c r="D12" s="8" t="s">
        <v>196</v>
      </c>
      <c r="E12" s="8" t="s">
        <v>197</v>
      </c>
    </row>
    <row r="13" spans="1:8" x14ac:dyDescent="0.35">
      <c r="A13" s="5" t="s">
        <v>179</v>
      </c>
      <c r="B13" s="5" t="s">
        <v>180</v>
      </c>
      <c r="C13" s="5">
        <v>2006</v>
      </c>
      <c r="D13" s="8" t="s">
        <v>198</v>
      </c>
      <c r="E13" s="8" t="s">
        <v>199</v>
      </c>
    </row>
    <row r="14" spans="1:8" x14ac:dyDescent="0.35">
      <c r="A14" s="5" t="s">
        <v>179</v>
      </c>
      <c r="B14" s="5" t="s">
        <v>180</v>
      </c>
      <c r="C14" s="5">
        <v>2006</v>
      </c>
      <c r="D14" s="8" t="s">
        <v>338</v>
      </c>
      <c r="E14" s="8" t="s">
        <v>201</v>
      </c>
    </row>
    <row r="15" spans="1:8" x14ac:dyDescent="0.35">
      <c r="A15" s="5" t="s">
        <v>179</v>
      </c>
      <c r="B15" s="5" t="s">
        <v>180</v>
      </c>
      <c r="C15" s="5">
        <v>2006</v>
      </c>
      <c r="D15" s="8" t="s">
        <v>339</v>
      </c>
      <c r="E15" s="8" t="s">
        <v>203</v>
      </c>
    </row>
    <row r="16" spans="1:8" x14ac:dyDescent="0.35">
      <c r="A16" s="5" t="s">
        <v>179</v>
      </c>
      <c r="B16" s="5" t="s">
        <v>180</v>
      </c>
      <c r="C16" s="5">
        <v>2006</v>
      </c>
      <c r="D16" s="8" t="s">
        <v>207</v>
      </c>
      <c r="E16" s="8" t="s">
        <v>344</v>
      </c>
    </row>
    <row r="17" spans="1:6" x14ac:dyDescent="0.35">
      <c r="A17" s="5" t="s">
        <v>179</v>
      </c>
      <c r="B17" s="5" t="s">
        <v>180</v>
      </c>
      <c r="C17" s="5">
        <v>2006</v>
      </c>
      <c r="D17" s="8" t="s">
        <v>204</v>
      </c>
      <c r="E17" s="8" t="s">
        <v>205</v>
      </c>
    </row>
    <row r="18" spans="1:6" x14ac:dyDescent="0.35">
      <c r="A18" s="5" t="s">
        <v>179</v>
      </c>
      <c r="B18" s="5" t="s">
        <v>180</v>
      </c>
      <c r="C18" s="5">
        <v>2006</v>
      </c>
      <c r="D18" s="8" t="s">
        <v>340</v>
      </c>
      <c r="E18" s="8" t="s">
        <v>205</v>
      </c>
    </row>
    <row r="19" spans="1:6" x14ac:dyDescent="0.35">
      <c r="A19" s="5" t="s">
        <v>179</v>
      </c>
      <c r="B19" s="5" t="s">
        <v>180</v>
      </c>
      <c r="C19" s="5">
        <v>2006</v>
      </c>
      <c r="D19" s="8" t="s">
        <v>341</v>
      </c>
      <c r="E19" s="8" t="s">
        <v>205</v>
      </c>
    </row>
    <row r="20" spans="1:6" x14ac:dyDescent="0.35">
      <c r="A20" s="5" t="s">
        <v>179</v>
      </c>
      <c r="B20" s="5" t="s">
        <v>180</v>
      </c>
      <c r="C20" s="5">
        <v>2006</v>
      </c>
      <c r="D20" s="8" t="s">
        <v>342</v>
      </c>
      <c r="E20" s="8" t="s">
        <v>205</v>
      </c>
    </row>
    <row r="21" spans="1:6" x14ac:dyDescent="0.35">
      <c r="A21" s="5" t="s">
        <v>179</v>
      </c>
      <c r="B21" s="5" t="s">
        <v>180</v>
      </c>
      <c r="C21" s="5">
        <v>2006</v>
      </c>
      <c r="D21" s="8" t="s">
        <v>343</v>
      </c>
      <c r="E21" s="8" t="s">
        <v>205</v>
      </c>
    </row>
    <row r="22" spans="1:6" x14ac:dyDescent="0.35">
      <c r="A22" s="5" t="s">
        <v>179</v>
      </c>
      <c r="B22" s="5" t="s">
        <v>180</v>
      </c>
      <c r="C22" s="5">
        <v>2010</v>
      </c>
      <c r="D22" s="8" t="s">
        <v>196</v>
      </c>
      <c r="E22" s="8" t="s">
        <v>197</v>
      </c>
      <c r="F22" s="8">
        <v>2015</v>
      </c>
    </row>
    <row r="23" spans="1:6" x14ac:dyDescent="0.35">
      <c r="A23" s="5" t="s">
        <v>179</v>
      </c>
      <c r="B23" s="5" t="s">
        <v>180</v>
      </c>
      <c r="C23" s="5">
        <v>2010</v>
      </c>
      <c r="D23" s="8" t="s">
        <v>338</v>
      </c>
      <c r="E23" s="8" t="s">
        <v>199</v>
      </c>
      <c r="F23" s="8">
        <v>2013</v>
      </c>
    </row>
    <row r="24" spans="1:6" x14ac:dyDescent="0.35">
      <c r="A24" s="5" t="s">
        <v>179</v>
      </c>
      <c r="B24" s="5" t="s">
        <v>180</v>
      </c>
      <c r="C24" s="5">
        <v>2010</v>
      </c>
      <c r="D24" s="8" t="s">
        <v>382</v>
      </c>
      <c r="E24" s="8" t="s">
        <v>203</v>
      </c>
      <c r="F24" s="8">
        <v>2015</v>
      </c>
    </row>
    <row r="25" spans="1:6" x14ac:dyDescent="0.35">
      <c r="A25" s="5" t="s">
        <v>179</v>
      </c>
      <c r="B25" s="5" t="s">
        <v>180</v>
      </c>
      <c r="C25" s="5">
        <v>2010</v>
      </c>
      <c r="D25" s="8" t="s">
        <v>343</v>
      </c>
      <c r="E25" s="8" t="s">
        <v>201</v>
      </c>
      <c r="F25" s="8">
        <v>2011</v>
      </c>
    </row>
    <row r="26" spans="1:6" x14ac:dyDescent="0.35">
      <c r="A26" s="5" t="s">
        <v>179</v>
      </c>
      <c r="B26" s="5" t="s">
        <v>180</v>
      </c>
      <c r="C26" s="5">
        <v>2010</v>
      </c>
      <c r="D26" s="8" t="s">
        <v>341</v>
      </c>
      <c r="E26" s="8" t="s">
        <v>344</v>
      </c>
      <c r="F26" s="8">
        <v>2011</v>
      </c>
    </row>
    <row r="27" spans="1:6" x14ac:dyDescent="0.35">
      <c r="A27" s="5" t="s">
        <v>179</v>
      </c>
      <c r="B27" s="5" t="s">
        <v>180</v>
      </c>
      <c r="C27" s="5">
        <v>2010</v>
      </c>
      <c r="D27" s="8" t="s">
        <v>342</v>
      </c>
      <c r="E27" s="8" t="s">
        <v>205</v>
      </c>
      <c r="F27" s="8">
        <v>2014</v>
      </c>
    </row>
    <row r="28" spans="1:6" x14ac:dyDescent="0.35">
      <c r="A28" s="5" t="s">
        <v>179</v>
      </c>
      <c r="B28" s="5" t="s">
        <v>180</v>
      </c>
      <c r="C28" s="5">
        <v>2010</v>
      </c>
      <c r="D28" s="8" t="s">
        <v>204</v>
      </c>
      <c r="E28" s="8" t="s">
        <v>205</v>
      </c>
      <c r="F28" s="8">
        <v>2012</v>
      </c>
    </row>
    <row r="29" spans="1:6" x14ac:dyDescent="0.35">
      <c r="A29" s="5" t="s">
        <v>179</v>
      </c>
      <c r="B29" s="5" t="s">
        <v>180</v>
      </c>
      <c r="C29" s="5">
        <v>2010</v>
      </c>
      <c r="D29" s="8" t="s">
        <v>383</v>
      </c>
      <c r="E29" s="8" t="s">
        <v>205</v>
      </c>
      <c r="F29" s="8">
        <v>2014</v>
      </c>
    </row>
    <row r="30" spans="1:6" x14ac:dyDescent="0.35">
      <c r="A30" s="5" t="s">
        <v>179</v>
      </c>
      <c r="B30" s="5" t="s">
        <v>180</v>
      </c>
      <c r="C30" s="5">
        <v>2010</v>
      </c>
      <c r="D30" s="8" t="s">
        <v>384</v>
      </c>
      <c r="E30" s="8" t="s">
        <v>205</v>
      </c>
      <c r="F30" s="8">
        <v>2012</v>
      </c>
    </row>
    <row r="31" spans="1:6" x14ac:dyDescent="0.35">
      <c r="A31" s="5" t="s">
        <v>179</v>
      </c>
      <c r="B31" s="5" t="s">
        <v>180</v>
      </c>
      <c r="C31" s="5">
        <v>2010</v>
      </c>
      <c r="D31" s="8" t="s">
        <v>385</v>
      </c>
      <c r="E31" s="8" t="s">
        <v>205</v>
      </c>
      <c r="F31" s="8">
        <v>2013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6"/>
  <sheetViews>
    <sheetView workbookViewId="0"/>
  </sheetViews>
  <sheetFormatPr defaultColWidth="8.90625" defaultRowHeight="14.5" x14ac:dyDescent="0.35"/>
  <cols>
    <col min="1" max="7" width="8.90625" style="8"/>
    <col min="8" max="8" width="12.6328125" style="8" bestFit="1" customWidth="1"/>
    <col min="9" max="9" width="13.453125" style="8" bestFit="1" customWidth="1"/>
    <col min="10" max="10" width="14.81640625" style="8" bestFit="1" customWidth="1"/>
    <col min="11" max="12" width="8.90625" style="8"/>
    <col min="13" max="13" width="15.36328125" style="8" bestFit="1" customWidth="1"/>
    <col min="14" max="15" width="8.90625" style="8"/>
    <col min="16" max="16" width="10.90625" style="8" bestFit="1" customWidth="1"/>
    <col min="17" max="17" width="15.7265625" style="8" bestFit="1" customWidth="1"/>
    <col min="18" max="18" width="18.54296875" style="8" bestFit="1" customWidth="1"/>
    <col min="19" max="16384" width="8.90625" style="8"/>
  </cols>
  <sheetData>
    <row r="1" spans="1:21" x14ac:dyDescent="0.35">
      <c r="A1" s="6" t="s">
        <v>0</v>
      </c>
      <c r="B1" s="6" t="s">
        <v>27</v>
      </c>
      <c r="C1" s="6" t="s">
        <v>2</v>
      </c>
      <c r="D1" s="6" t="s">
        <v>4</v>
      </c>
      <c r="E1" s="6" t="s">
        <v>24</v>
      </c>
      <c r="F1" s="6" t="s">
        <v>9</v>
      </c>
      <c r="G1" s="9" t="s">
        <v>123</v>
      </c>
      <c r="H1" s="9" t="s">
        <v>171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124</v>
      </c>
      <c r="U1" s="6" t="s">
        <v>95</v>
      </c>
    </row>
    <row r="3" spans="1:21" x14ac:dyDescent="0.35">
      <c r="A3" s="5" t="s">
        <v>179</v>
      </c>
      <c r="B3" s="5" t="s">
        <v>180</v>
      </c>
      <c r="C3" s="5">
        <v>2002</v>
      </c>
      <c r="D3" s="8">
        <v>1946</v>
      </c>
      <c r="E3" s="8" t="s">
        <v>181</v>
      </c>
      <c r="F3" s="8" t="s">
        <v>210</v>
      </c>
      <c r="G3" s="8" t="s">
        <v>185</v>
      </c>
      <c r="H3" s="8" t="s">
        <v>212</v>
      </c>
      <c r="I3" s="8" t="s">
        <v>209</v>
      </c>
      <c r="J3" s="8" t="s">
        <v>182</v>
      </c>
      <c r="K3" s="8" t="s">
        <v>182</v>
      </c>
      <c r="L3" s="8">
        <v>45</v>
      </c>
      <c r="M3" s="8">
        <v>1</v>
      </c>
      <c r="N3" s="8">
        <v>6</v>
      </c>
      <c r="O3" s="8">
        <v>1</v>
      </c>
      <c r="P3" s="8" t="s">
        <v>185</v>
      </c>
      <c r="Q3" s="8" t="s">
        <v>182</v>
      </c>
      <c r="R3" s="8" t="s">
        <v>182</v>
      </c>
      <c r="S3" s="8">
        <v>225</v>
      </c>
      <c r="T3" s="8">
        <v>100</v>
      </c>
      <c r="U3" s="8" t="s">
        <v>211</v>
      </c>
    </row>
    <row r="4" spans="1:21" x14ac:dyDescent="0.35">
      <c r="A4" s="5" t="s">
        <v>179</v>
      </c>
      <c r="B4" s="5" t="s">
        <v>180</v>
      </c>
      <c r="C4" s="5">
        <v>2006</v>
      </c>
      <c r="D4" s="8">
        <v>1946</v>
      </c>
      <c r="E4" s="8" t="s">
        <v>181</v>
      </c>
      <c r="F4" s="8" t="s">
        <v>210</v>
      </c>
      <c r="G4" s="8" t="s">
        <v>185</v>
      </c>
      <c r="H4" s="8" t="s">
        <v>212</v>
      </c>
      <c r="I4" s="8" t="s">
        <v>209</v>
      </c>
      <c r="J4" s="8" t="s">
        <v>182</v>
      </c>
      <c r="K4" s="8" t="s">
        <v>182</v>
      </c>
      <c r="L4" s="8">
        <v>38</v>
      </c>
      <c r="M4" s="8">
        <v>1</v>
      </c>
      <c r="N4" s="8">
        <v>6</v>
      </c>
      <c r="O4" s="8">
        <v>1</v>
      </c>
      <c r="P4" s="8" t="s">
        <v>185</v>
      </c>
      <c r="Q4" s="8" t="s">
        <v>182</v>
      </c>
      <c r="R4" s="8">
        <v>18517</v>
      </c>
      <c r="S4" s="8">
        <v>225</v>
      </c>
      <c r="T4" s="8">
        <v>100</v>
      </c>
      <c r="U4" s="8" t="s">
        <v>211</v>
      </c>
    </row>
    <row r="5" spans="1:21" x14ac:dyDescent="0.35">
      <c r="A5" s="5" t="s">
        <v>179</v>
      </c>
      <c r="B5" s="5" t="s">
        <v>180</v>
      </c>
      <c r="C5" s="5">
        <v>2010</v>
      </c>
      <c r="D5" s="8">
        <v>1946</v>
      </c>
      <c r="E5" s="8" t="s">
        <v>181</v>
      </c>
      <c r="F5" s="8" t="s">
        <v>210</v>
      </c>
      <c r="G5" s="8" t="s">
        <v>185</v>
      </c>
      <c r="H5" s="8" t="s">
        <v>212</v>
      </c>
      <c r="I5" s="8" t="s">
        <v>386</v>
      </c>
      <c r="J5" s="8" t="s">
        <v>182</v>
      </c>
      <c r="K5" s="8" t="s">
        <v>182</v>
      </c>
      <c r="L5" s="8" t="s">
        <v>182</v>
      </c>
      <c r="M5" s="8">
        <v>1</v>
      </c>
      <c r="N5" s="8">
        <v>6</v>
      </c>
      <c r="O5" s="8">
        <v>1</v>
      </c>
      <c r="P5" s="8" t="s">
        <v>185</v>
      </c>
      <c r="Q5" s="8" t="s">
        <v>182</v>
      </c>
      <c r="R5" s="8" t="s">
        <v>182</v>
      </c>
      <c r="S5" s="8">
        <v>225</v>
      </c>
      <c r="T5" s="8">
        <v>100</v>
      </c>
      <c r="U5" s="8" t="s">
        <v>387</v>
      </c>
    </row>
    <row r="6" spans="1:21" x14ac:dyDescent="0.35">
      <c r="A6" s="5"/>
      <c r="B6" s="5"/>
      <c r="C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basicInfo</vt:lpstr>
      <vt:lpstr>maturitySched</vt:lpstr>
      <vt:lpstr>bondPurpose</vt:lpstr>
      <vt:lpstr>otherDebt</vt:lpstr>
      <vt:lpstr>longTerm</vt:lpstr>
      <vt:lpstr>debtService</vt:lpstr>
      <vt:lpstr>board</vt:lpstr>
      <vt:lpstr>utilityInfo</vt:lpstr>
      <vt:lpstr>serviceArea</vt:lpstr>
      <vt:lpstr>interconnect</vt:lpstr>
      <vt:lpstr>source</vt:lpstr>
      <vt:lpstr>customers</vt:lpstr>
      <vt:lpstr>usage</vt:lpstr>
      <vt:lpstr>unaccounted</vt:lpstr>
      <vt:lpstr>largestCust</vt:lpstr>
      <vt:lpstr>rates</vt:lpstr>
      <vt:lpstr>fiscal</vt:lpstr>
      <vt:lpstr>assets</vt:lpstr>
      <vt:lpstr>revCollect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Walker Grimshaw</cp:lastModifiedBy>
  <dcterms:created xsi:type="dcterms:W3CDTF">2019-08-01T16:52:11Z</dcterms:created>
  <dcterms:modified xsi:type="dcterms:W3CDTF">2019-10-13T20:14:04Z</dcterms:modified>
</cp:coreProperties>
</file>