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rubystanmyer/Box Sync/Shrinking Cities/data/bond_data/"/>
    </mc:Choice>
  </mc:AlternateContent>
  <xr:revisionPtr revIDLastSave="0" documentId="13_ncr:1_{23B8238E-89E0-FF46-85A8-461728E105DA}" xr6:coauthVersionLast="44" xr6:coauthVersionMax="44" xr10:uidLastSave="{00000000-0000-0000-0000-000000000000}"/>
  <bookViews>
    <workbookView xWindow="12800" yWindow="460" windowWidth="12800" windowHeight="15520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9" r:id="rId17"/>
    <sheet name="fiscal" sheetId="16" r:id="rId18"/>
    <sheet name="assets" sheetId="20" r:id="rId19"/>
    <sheet name="revCollect" sheetId="1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20" l="1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E48" i="20"/>
  <c r="Z42" i="20"/>
  <c r="Z12" i="20"/>
  <c r="Z31" i="16" l="1"/>
  <c r="Y31" i="16"/>
  <c r="X31" i="16"/>
  <c r="AA23" i="16"/>
  <c r="Z23" i="16"/>
  <c r="Y23" i="16"/>
  <c r="X23" i="16"/>
  <c r="W23" i="16"/>
  <c r="AA20" i="16"/>
  <c r="Z20" i="16"/>
  <c r="Y20" i="16"/>
  <c r="X20" i="16"/>
  <c r="W20" i="16"/>
  <c r="G3" i="18" l="1"/>
  <c r="G4" i="18"/>
  <c r="G5" i="18"/>
  <c r="G6" i="18"/>
  <c r="G7" i="18"/>
  <c r="G8" i="18"/>
  <c r="G9" i="18"/>
  <c r="G10" i="18"/>
  <c r="G2" i="18"/>
  <c r="J36" i="2" l="1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35" i="2"/>
  <c r="J28" i="2"/>
  <c r="J29" i="2"/>
  <c r="J30" i="2"/>
  <c r="J31" i="2"/>
  <c r="J32" i="2" s="1"/>
  <c r="J33" i="2" s="1"/>
  <c r="J34" i="2" s="1"/>
  <c r="J4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3" i="2"/>
  <c r="J2" i="2"/>
  <c r="AI21" i="16" l="1"/>
  <c r="AI14" i="16"/>
  <c r="AI22" i="16" s="1"/>
  <c r="AI28" i="16" s="1"/>
  <c r="E14" i="16" l="1"/>
  <c r="F14" i="16"/>
  <c r="G14" i="16"/>
  <c r="H14" i="16"/>
  <c r="I14" i="16"/>
  <c r="J14" i="16"/>
  <c r="K14" i="16"/>
  <c r="L14" i="16"/>
  <c r="M14" i="16"/>
  <c r="M22" i="16" s="1"/>
  <c r="M28" i="16" s="1"/>
  <c r="N14" i="16"/>
  <c r="O14" i="16"/>
  <c r="P14" i="16"/>
  <c r="Q14" i="16"/>
  <c r="Q22" i="16" s="1"/>
  <c r="Q28" i="16" s="1"/>
  <c r="R14" i="16"/>
  <c r="S14" i="16"/>
  <c r="T14" i="16"/>
  <c r="U14" i="16"/>
  <c r="U22" i="16" s="1"/>
  <c r="U28" i="16" s="1"/>
  <c r="V14" i="16"/>
  <c r="W14" i="16"/>
  <c r="X14" i="16"/>
  <c r="Y14" i="16"/>
  <c r="Z14" i="16"/>
  <c r="AA14" i="16"/>
  <c r="AB14" i="16"/>
  <c r="AC14" i="16"/>
  <c r="AC22" i="16" s="1"/>
  <c r="AC28" i="16" s="1"/>
  <c r="AD14" i="16"/>
  <c r="AE14" i="16"/>
  <c r="AF14" i="16"/>
  <c r="AG14" i="16"/>
  <c r="AG22" i="16" s="1"/>
  <c r="AG28" i="16" s="1"/>
  <c r="E21" i="16"/>
  <c r="F21" i="16"/>
  <c r="G21" i="16"/>
  <c r="H21" i="16"/>
  <c r="H22" i="16" s="1"/>
  <c r="H28" i="16" s="1"/>
  <c r="I21" i="16"/>
  <c r="J21" i="16"/>
  <c r="K21" i="16"/>
  <c r="L21" i="16"/>
  <c r="M21" i="16"/>
  <c r="N21" i="16"/>
  <c r="O21" i="16"/>
  <c r="P21" i="16"/>
  <c r="P22" i="16" s="1"/>
  <c r="P28" i="16" s="1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F22" i="16" s="1"/>
  <c r="AF28" i="16" s="1"/>
  <c r="AG21" i="16"/>
  <c r="R22" i="16"/>
  <c r="R28" i="16" s="1"/>
  <c r="AH21" i="16"/>
  <c r="AH14" i="16"/>
  <c r="X22" i="16" l="1"/>
  <c r="X28" i="16" s="1"/>
  <c r="Z22" i="16"/>
  <c r="Z28" i="16" s="1"/>
  <c r="J22" i="16"/>
  <c r="J28" i="16" s="1"/>
  <c r="E22" i="16"/>
  <c r="E28" i="16" s="1"/>
  <c r="AB22" i="16"/>
  <c r="AB28" i="16" s="1"/>
  <c r="AD22" i="16"/>
  <c r="AD28" i="16" s="1"/>
  <c r="V22" i="16"/>
  <c r="V28" i="16" s="1"/>
  <c r="N22" i="16"/>
  <c r="N28" i="16" s="1"/>
  <c r="F22" i="16"/>
  <c r="F28" i="16" s="1"/>
  <c r="AA22" i="16"/>
  <c r="AA28" i="16" s="1"/>
  <c r="S22" i="16"/>
  <c r="S28" i="16" s="1"/>
  <c r="K22" i="16"/>
  <c r="K28" i="16" s="1"/>
  <c r="Y22" i="16"/>
  <c r="Y28" i="16" s="1"/>
  <c r="I22" i="16"/>
  <c r="I28" i="16" s="1"/>
  <c r="T22" i="16"/>
  <c r="T28" i="16" s="1"/>
  <c r="L22" i="16"/>
  <c r="L28" i="16" s="1"/>
  <c r="AE22" i="16"/>
  <c r="AE28" i="16" s="1"/>
  <c r="W22" i="16"/>
  <c r="W28" i="16" s="1"/>
  <c r="O22" i="16"/>
  <c r="O28" i="16" s="1"/>
  <c r="G22" i="16"/>
  <c r="G28" i="16" s="1"/>
  <c r="AH22" i="16"/>
  <c r="AH28" i="16" s="1"/>
</calcChain>
</file>

<file path=xl/sharedStrings.xml><?xml version="1.0" encoding="utf-8"?>
<sst xmlns="http://schemas.openxmlformats.org/spreadsheetml/2006/main" count="893" uniqueCount="263">
  <si>
    <t>PWSID</t>
  </si>
  <si>
    <t>Name</t>
  </si>
  <si>
    <t>OSYear</t>
  </si>
  <si>
    <t>amount</t>
  </si>
  <si>
    <t>startYear</t>
  </si>
  <si>
    <t>endYear</t>
  </si>
  <si>
    <t>aveRate</t>
  </si>
  <si>
    <t>currentRemaining</t>
  </si>
  <si>
    <t>payments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</si>
  <si>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</si>
  <si>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</si>
  <si>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</si>
  <si>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</si>
  <si>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</si>
  <si>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</si>
  <si>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</si>
  <si>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</si>
  <si>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</si>
  <si>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</si>
  <si>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</si>
  <si>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</si>
  <si>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</si>
  <si>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</si>
  <si>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</si>
  <si>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</si>
  <si>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</si>
  <si>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</si>
  <si>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</si>
  <si>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</si>
  <si>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</si>
  <si>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</si>
  <si>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</si>
  <si>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</si>
  <si>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</si>
  <si>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</si>
  <si>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</si>
  <si>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</si>
  <si>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</si>
  <si>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</si>
  <si>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</si>
  <si>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</si>
  <si>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</si>
  <si>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</si>
  <si>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</si>
  <si>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</si>
  <si>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</si>
  <si>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</si>
  <si>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</si>
  <si>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</si>
  <si>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</si>
  <si>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</si>
  <si>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</si>
  <si>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</si>
  <si>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</si>
  <si>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</si>
  <si>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</si>
  <si>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</si>
  <si>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</si>
  <si>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</si>
  <si>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</si>
  <si>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</si>
  <si>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</si>
  <si>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</si>
  <si>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</si>
  <si>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</si>
  <si>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</si>
  <si>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</si>
  <si>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</si>
  <si>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</si>
  <si>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Total Operating Revenues</t>
  </si>
  <si>
    <t>Expenses</t>
  </si>
  <si>
    <t>Total Operating Expenses</t>
  </si>
  <si>
    <t>Other Income and (Expense)</t>
  </si>
  <si>
    <t>Revenue - Expense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</si>
  <si>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</si>
  <si>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</si>
  <si>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</si>
  <si>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</si>
  <si>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</si>
  <si>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</si>
  <si>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</si>
  <si>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</si>
  <si>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y2018</t>
  </si>
  <si>
    <t>Put any interesting about utility development, finances, etc. here</t>
  </si>
  <si>
    <t>document</t>
  </si>
  <si>
    <t>page</t>
  </si>
  <si>
    <t>description</t>
  </si>
  <si>
    <t>Also list the document and page number of interesting information so we can find it later.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</si>
  <si>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</si>
  <si>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</si>
  <si>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</si>
  <si>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</si>
  <si>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</si>
  <si>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</si>
  <si>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</si>
  <si>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</si>
  <si>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</si>
  <si>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</si>
  <si>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</si>
  <si>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</si>
  <si>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</si>
  <si>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</si>
  <si>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</si>
  <si>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</si>
  <si>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</si>
  <si>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</si>
  <si>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</si>
  <si>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</si>
  <si>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</si>
  <si>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</si>
  <si>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</si>
  <si>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netIncome</t>
  </si>
  <si>
    <t>surplus</t>
  </si>
  <si>
    <t>principalInterest</t>
  </si>
  <si>
    <t>debtServCovNet</t>
  </si>
  <si>
    <t>debtServCovTotal</t>
  </si>
  <si>
    <t>principal</t>
  </si>
  <si>
    <t>total</t>
  </si>
  <si>
    <t>otherDebt</t>
  </si>
  <si>
    <t>totalDebtService</t>
  </si>
  <si>
    <t>members</t>
  </si>
  <si>
    <t>office</t>
  </si>
  <si>
    <t>termExpire</t>
  </si>
  <si>
    <t>municipality</t>
  </si>
  <si>
    <t>taxingPower</t>
  </si>
  <si>
    <t>areaMi2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</si>
  <si>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</si>
  <si>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</si>
  <si>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</si>
  <si>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</si>
  <si>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</si>
  <si>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</si>
  <si>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</si>
  <si>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</si>
  <si>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groupBy</t>
  </si>
  <si>
    <t>class</t>
  </si>
  <si>
    <t>tier</t>
  </si>
  <si>
    <t>location</t>
  </si>
  <si>
    <t>volume_MGD</t>
  </si>
  <si>
    <t>annual_MG</t>
  </si>
  <si>
    <t>grossPercent</t>
  </si>
  <si>
    <t>adjustedPercent</t>
  </si>
  <si>
    <t>method</t>
  </si>
  <si>
    <t>customer</t>
  </si>
  <si>
    <t>gallons</t>
  </si>
  <si>
    <t>revenue</t>
  </si>
  <si>
    <t>percentGal</t>
  </si>
  <si>
    <t>percentRev</t>
  </si>
  <si>
    <t>rateYear</t>
  </si>
  <si>
    <t>yearSet</t>
  </si>
  <si>
    <t>billFrequency</t>
  </si>
  <si>
    <t>charges</t>
  </si>
  <si>
    <t>chargeType</t>
  </si>
  <si>
    <t>classUnit</t>
  </si>
  <si>
    <t>gallonsIncluded</t>
  </si>
  <si>
    <t>cost</t>
  </si>
  <si>
    <t>costUnit</t>
  </si>
  <si>
    <t>uncollected</t>
  </si>
  <si>
    <t>percentCollected</t>
  </si>
  <si>
    <t>dateOffline</t>
  </si>
  <si>
    <t>Current Assets</t>
  </si>
  <si>
    <t>Restricted Assets</t>
  </si>
  <si>
    <t>Fixed Assets</t>
  </si>
  <si>
    <t>Other Assets</t>
  </si>
  <si>
    <t>Total Assets</t>
  </si>
  <si>
    <t>Current Liabilities</t>
  </si>
  <si>
    <t>Longterm Liabilities</t>
  </si>
  <si>
    <t>Total Liabilities</t>
  </si>
  <si>
    <t>Fund Equity</t>
  </si>
  <si>
    <t>Total Liabilities and Fund Equity</t>
  </si>
  <si>
    <t>Deferred</t>
  </si>
  <si>
    <t>rateCovenantCurrent</t>
  </si>
  <si>
    <t>rateCovenantTotal</t>
  </si>
  <si>
    <t>debtSRF</t>
  </si>
  <si>
    <t>ratesApproval</t>
  </si>
  <si>
    <t>openLoop</t>
  </si>
  <si>
    <t>otherClass</t>
  </si>
  <si>
    <t>peak_MGD</t>
  </si>
  <si>
    <t>percentUse</t>
  </si>
  <si>
    <t>OS 2011</t>
  </si>
  <si>
    <t xml:space="preserve">This OS is a general obligation bond for the City of Dubois. There is no specific water revenue bonds available for analysis. </t>
  </si>
  <si>
    <t>One of the uses for this bond is capital projects. However, it does not specify whether they are water infrastructure capital projects, or something else</t>
  </si>
  <si>
    <t>PA6170016</t>
  </si>
  <si>
    <t>Dubois</t>
  </si>
  <si>
    <t>N/A</t>
  </si>
  <si>
    <t>AA+</t>
  </si>
  <si>
    <t>Aa3</t>
  </si>
  <si>
    <t>Moody's gave the insurance company responsible for this bond a "negative outlook" (Aa3)</t>
  </si>
  <si>
    <t>List of the investments of Dubois and the credit rating of each type of debt</t>
  </si>
  <si>
    <t>A</t>
  </si>
  <si>
    <t>NA</t>
  </si>
  <si>
    <t>semi-annual</t>
  </si>
  <si>
    <t>no</t>
  </si>
  <si>
    <t>AGM/Assured Guaranty Municipal Corp</t>
  </si>
  <si>
    <t>Maturity</t>
  </si>
  <si>
    <t>Mandatory</t>
  </si>
  <si>
    <t>June</t>
  </si>
  <si>
    <t>December</t>
  </si>
  <si>
    <t>Loan retirement</t>
  </si>
  <si>
    <t>Insurance premium</t>
  </si>
  <si>
    <t>Costs of issuance</t>
  </si>
  <si>
    <t>capital projects</t>
  </si>
  <si>
    <t>is loan retirement the same thing as loan refinancing? I am pretty sure it is, but left it as is in case it means something slightly different</t>
  </si>
  <si>
    <t>Loan</t>
  </si>
  <si>
    <t>PEMA Loan 1995</t>
  </si>
  <si>
    <t>PEMA Loan 2002</t>
  </si>
  <si>
    <t>Pennvest 1997</t>
  </si>
  <si>
    <t>SRF</t>
  </si>
  <si>
    <t>Pennvest 2002</t>
  </si>
  <si>
    <t>Pennvest 2006</t>
  </si>
  <si>
    <t>2007 Bank Loan</t>
  </si>
  <si>
    <t>2008 Bank Loan</t>
  </si>
  <si>
    <t>2008B Bank Loan</t>
  </si>
  <si>
    <t>Series 2009 Bonds</t>
  </si>
  <si>
    <t>2009 Debt</t>
  </si>
  <si>
    <t>Bond</t>
  </si>
  <si>
    <t>Not sure why this loan is maked as negative</t>
  </si>
  <si>
    <t>Centrifuge Loan</t>
  </si>
  <si>
    <t>2015-2019</t>
  </si>
  <si>
    <t>2020-2024</t>
  </si>
  <si>
    <t>2025-2029</t>
  </si>
  <si>
    <t>2030-2034</t>
  </si>
  <si>
    <t>information taken from p 26. List of all debt service requirements to the city's bonded debt and notes payable</t>
  </si>
  <si>
    <t>Because this bond document is for the whole city of Dubois, there is no information about specific net income or surpluses</t>
  </si>
  <si>
    <t>Gary Gilbert</t>
  </si>
  <si>
    <t>James Aughenbaugh</t>
  </si>
  <si>
    <t>Diane Bernardo</t>
  </si>
  <si>
    <t>Randy Schmidt</t>
  </si>
  <si>
    <t>Edward Walsh</t>
  </si>
  <si>
    <t>John Suplizio</t>
  </si>
  <si>
    <t>Beth Ann Roy</t>
  </si>
  <si>
    <t>Alexis Stetz</t>
  </si>
  <si>
    <t>Mayor</t>
  </si>
  <si>
    <t>Councilmember</t>
  </si>
  <si>
    <t>City Manager</t>
  </si>
  <si>
    <t>Controller</t>
  </si>
  <si>
    <t>Treasured</t>
  </si>
  <si>
    <t>Duboi</t>
  </si>
  <si>
    <t>No info n when terms expire</t>
  </si>
  <si>
    <t>Yes</t>
  </si>
  <si>
    <t xml:space="preserve"> </t>
  </si>
  <si>
    <t>This information goes for the city of Dubois</t>
  </si>
  <si>
    <t>No information on municipalities served by water system</t>
  </si>
  <si>
    <t>Taxes</t>
  </si>
  <si>
    <t xml:space="preserve">Intergovernmental </t>
  </si>
  <si>
    <t>Services</t>
  </si>
  <si>
    <t>Licenses and Permits</t>
  </si>
  <si>
    <t>Fines and Forfeitures</t>
  </si>
  <si>
    <t>Interest and rentals</t>
  </si>
  <si>
    <t>General government</t>
  </si>
  <si>
    <t>Public Safety</t>
  </si>
  <si>
    <t>Public Works</t>
  </si>
  <si>
    <t>Community Development</t>
  </si>
  <si>
    <t>Culture and Recreation</t>
  </si>
  <si>
    <t>Debt service</t>
  </si>
  <si>
    <t>Misc</t>
  </si>
  <si>
    <t>These numbers include both sewer and water activities/funds</t>
  </si>
  <si>
    <t>Cash</t>
  </si>
  <si>
    <t>Receivables</t>
  </si>
  <si>
    <t>Accounts payable</t>
  </si>
  <si>
    <t>OS2011</t>
  </si>
  <si>
    <t>PDF 45</t>
  </si>
  <si>
    <t>Only one page lists revenues and expenses for water and sewer specifically. However, it only lists one single year. This spreadsheet contains revenues + expenses for the whole city from 2006-2010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</si>
</sst>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0" fillId="2" borderId="0" xfId="0" applyFont="1" applyFill="1"/>
    <xf numFmtId="0" fontId="6" fillId="4" borderId="0" xfId="0" applyFont="1" applyFill="1"/>
    <xf numFmtId="0" fontId="0" fillId="0" borderId="0" xfId="0" applyFill="1"/>
    <xf numFmtId="43" fontId="0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0.83203125" style="1" customWidth="1"/>
    <col min="2" max="16384" width="8.83203125" style="1"/>
  </cols>
  <sheetData>
    <row r="1" spans="1:3" ht="19" x14ac:dyDescent="0.25">
      <c r="A1" s="17" t="s">
        <v>83</v>
      </c>
    </row>
    <row r="2" spans="1:3" ht="19" x14ac:dyDescent="0.25">
      <c r="A2" s="17" t="s">
        <v>87</v>
      </c>
    </row>
    <row r="4" spans="1:3" x14ac:dyDescent="0.2">
      <c r="A4" s="18" t="s">
        <v>84</v>
      </c>
      <c r="B4" s="18" t="s">
        <v>85</v>
      </c>
      <c r="C4" s="18" t="s">
        <v>86</v>
      </c>
    </row>
    <row r="5" spans="1:3" x14ac:dyDescent="0.2">
      <c r="A5" s="1" t="s">
        <v>179</v>
      </c>
      <c r="B5" s="1">
        <v>0</v>
      </c>
      <c r="C5" s="1" t="s">
        <v>180</v>
      </c>
    </row>
    <row r="6" spans="1:3" x14ac:dyDescent="0.2">
      <c r="A6" s="1" t="s">
        <v>179</v>
      </c>
      <c r="B6" s="1">
        <v>1</v>
      </c>
      <c r="C6" s="1" t="s">
        <v>181</v>
      </c>
    </row>
    <row r="7" spans="1:3" x14ac:dyDescent="0.2">
      <c r="A7" s="1" t="s">
        <v>179</v>
      </c>
      <c r="B7" s="1">
        <v>3</v>
      </c>
      <c r="C7" s="1" t="s">
        <v>187</v>
      </c>
    </row>
    <row r="8" spans="1:3" x14ac:dyDescent="0.2">
      <c r="A8" s="1" t="s">
        <v>179</v>
      </c>
      <c r="B8" s="1">
        <v>20</v>
      </c>
      <c r="C8" s="1" t="s">
        <v>188</v>
      </c>
    </row>
    <row r="9" spans="1:3" x14ac:dyDescent="0.2">
      <c r="A9" s="1" t="s">
        <v>260</v>
      </c>
      <c r="B9" s="1" t="s">
        <v>261</v>
      </c>
      <c r="C9" s="1" t="s">
        <v>262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>
      <selection activeCell="C3" sqref="C3"/>
    </sheetView>
  </sheetViews>
  <sheetFormatPr baseColWidth="10" defaultColWidth="8.83203125" defaultRowHeight="15" x14ac:dyDescent="0.2"/>
  <cols>
    <col min="1" max="3" width="8.83203125" style="1"/>
    <col min="4" max="4" width="11.1640625" style="1" bestFit="1" customWidth="1"/>
    <col min="5" max="16384" width="8.83203125" style="1"/>
  </cols>
  <sheetData>
    <row r="1" spans="1:8" x14ac:dyDescent="0.2">
      <c r="A1" s="2" t="s">
        <v>0</v>
      </c>
      <c r="B1" s="2" t="s">
        <v>27</v>
      </c>
      <c r="C1" s="2" t="s">
        <v>2</v>
      </c>
      <c r="D1" s="2" t="s">
        <v>24</v>
      </c>
      <c r="E1" s="2" t="s">
        <v>126</v>
      </c>
      <c r="F1" s="2" t="s">
        <v>123</v>
      </c>
      <c r="G1" s="2" t="s">
        <v>109</v>
      </c>
      <c r="H1" s="4" t="s">
        <v>96</v>
      </c>
    </row>
    <row r="2" spans="1:8" x14ac:dyDescent="0.2">
      <c r="A2" t="s">
        <v>182</v>
      </c>
      <c r="B2" s="1" t="s">
        <v>183</v>
      </c>
      <c r="C2" s="1">
        <v>2011</v>
      </c>
      <c r="H2" s="1" t="s">
        <v>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"/>
  <sheetViews>
    <sheetView workbookViewId="0">
      <selection activeCell="G13" sqref="G13"/>
    </sheetView>
  </sheetViews>
  <sheetFormatPr baseColWidth="10" defaultColWidth="8.83203125" defaultRowHeight="15" x14ac:dyDescent="0.2"/>
  <cols>
    <col min="1" max="2" width="8.83203125" style="1"/>
    <col min="3" max="3" width="11.1640625" style="1" bestFit="1" customWidth="1"/>
    <col min="4" max="4" width="11.83203125" style="1" bestFit="1" customWidth="1"/>
    <col min="5" max="5" width="15.83203125" style="1" bestFit="1" customWidth="1"/>
    <col min="6" max="6" width="20" style="1" bestFit="1" customWidth="1"/>
    <col min="7" max="16384" width="8.83203125" style="1"/>
  </cols>
  <sheetData>
    <row r="1" spans="1:11" x14ac:dyDescent="0.2">
      <c r="A1" s="2" t="s">
        <v>0</v>
      </c>
      <c r="B1" s="2" t="s">
        <v>2</v>
      </c>
      <c r="C1" s="2" t="s">
        <v>24</v>
      </c>
      <c r="D1" s="2" t="s">
        <v>127</v>
      </c>
      <c r="E1" s="2" t="s">
        <v>21</v>
      </c>
      <c r="F1" s="2" t="s">
        <v>128</v>
      </c>
      <c r="G1" s="2" t="s">
        <v>109</v>
      </c>
      <c r="H1" s="2" t="s">
        <v>129</v>
      </c>
      <c r="I1" s="2" t="s">
        <v>22</v>
      </c>
      <c r="J1" s="2" t="s">
        <v>23</v>
      </c>
      <c r="K1" s="2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"/>
  <sheetViews>
    <sheetView workbookViewId="0">
      <selection activeCell="F9" sqref="F9"/>
    </sheetView>
  </sheetViews>
  <sheetFormatPr baseColWidth="10" defaultColWidth="8.83203125" defaultRowHeight="15" x14ac:dyDescent="0.2"/>
  <cols>
    <col min="1" max="3" width="8.83203125" style="1"/>
    <col min="4" max="4" width="10" style="1" bestFit="1" customWidth="1"/>
    <col min="5" max="5" width="7.5" style="1" bestFit="1" customWidth="1"/>
    <col min="6" max="6" width="8.83203125" style="1"/>
    <col min="7" max="7" width="10.1640625" style="1" bestFit="1" customWidth="1"/>
    <col min="8" max="8" width="8.83203125" style="1"/>
    <col min="9" max="9" width="11.33203125" style="1" bestFit="1" customWidth="1"/>
    <col min="10" max="10" width="9.83203125" style="1" bestFit="1" customWidth="1"/>
    <col min="11" max="16384" width="8.83203125" style="1"/>
  </cols>
  <sheetData>
    <row r="1" spans="1:13" x14ac:dyDescent="0.2">
      <c r="A1" s="2" t="s">
        <v>0</v>
      </c>
      <c r="B1" s="2" t="s">
        <v>27</v>
      </c>
      <c r="C1" s="2" t="s">
        <v>2</v>
      </c>
      <c r="D1" s="4" t="s">
        <v>26</v>
      </c>
      <c r="E1" s="4" t="s">
        <v>130</v>
      </c>
      <c r="F1" s="4" t="s">
        <v>131</v>
      </c>
      <c r="G1" s="4" t="s">
        <v>28</v>
      </c>
      <c r="H1" s="4" t="s">
        <v>132</v>
      </c>
      <c r="I1" s="4" t="s">
        <v>133</v>
      </c>
      <c r="J1" s="4" t="s">
        <v>159</v>
      </c>
      <c r="K1" s="4" t="s">
        <v>29</v>
      </c>
      <c r="L1" s="4" t="s">
        <v>30</v>
      </c>
      <c r="M1" s="4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selection sqref="A1:J1"/>
    </sheetView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A1" s="2" t="s">
        <v>0</v>
      </c>
      <c r="B1" s="2" t="s">
        <v>27</v>
      </c>
      <c r="C1" s="2" t="s">
        <v>2</v>
      </c>
      <c r="D1" s="2" t="s">
        <v>24</v>
      </c>
      <c r="E1" s="4" t="s">
        <v>134</v>
      </c>
      <c r="F1" s="4" t="s">
        <v>135</v>
      </c>
      <c r="G1" s="2" t="s">
        <v>136</v>
      </c>
      <c r="H1" s="4" t="s">
        <v>110</v>
      </c>
      <c r="I1" s="4" t="s">
        <v>25</v>
      </c>
      <c r="J1" s="4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"/>
  <sheetViews>
    <sheetView topLeftCell="G1" workbookViewId="0">
      <selection activeCell="G10" sqref="G10"/>
    </sheetView>
  </sheetViews>
  <sheetFormatPr baseColWidth="10" defaultColWidth="8.83203125" defaultRowHeight="15" x14ac:dyDescent="0.2"/>
  <cols>
    <col min="1" max="3" width="8.83203125" style="1"/>
    <col min="4" max="4" width="11.1640625" style="1" bestFit="1" customWidth="1"/>
    <col min="5" max="16384" width="8.83203125" style="1"/>
  </cols>
  <sheetData>
    <row r="1" spans="1:13" x14ac:dyDescent="0.2">
      <c r="A1" s="2" t="s">
        <v>0</v>
      </c>
      <c r="B1" s="2" t="s">
        <v>27</v>
      </c>
      <c r="C1" s="2" t="s">
        <v>2</v>
      </c>
      <c r="D1" s="2" t="s">
        <v>24</v>
      </c>
      <c r="E1" s="2" t="s">
        <v>134</v>
      </c>
      <c r="F1" s="2" t="s">
        <v>137</v>
      </c>
      <c r="G1" s="2" t="s">
        <v>135</v>
      </c>
      <c r="H1" s="2" t="s">
        <v>110</v>
      </c>
      <c r="I1" s="2" t="s">
        <v>138</v>
      </c>
      <c r="J1" s="2" t="s">
        <v>177</v>
      </c>
      <c r="K1" s="4" t="s">
        <v>139</v>
      </c>
      <c r="L1" s="4" t="s">
        <v>178</v>
      </c>
      <c r="M1" s="4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"/>
  <sheetViews>
    <sheetView workbookViewId="0">
      <selection sqref="A1:H1"/>
    </sheetView>
  </sheetViews>
  <sheetFormatPr baseColWidth="10" defaultColWidth="8.83203125" defaultRowHeight="15" x14ac:dyDescent="0.2"/>
  <cols>
    <col min="1" max="4" width="8.83203125" style="1"/>
    <col min="5" max="5" width="11.83203125" style="1" bestFit="1" customWidth="1"/>
    <col min="6" max="6" width="14.83203125" style="1" bestFit="1" customWidth="1"/>
    <col min="7" max="16384" width="8.83203125" style="1"/>
  </cols>
  <sheetData>
    <row r="1" spans="1:8" x14ac:dyDescent="0.2">
      <c r="A1" s="2" t="s">
        <v>0</v>
      </c>
      <c r="B1" s="2" t="s">
        <v>27</v>
      </c>
      <c r="C1" s="2" t="s">
        <v>2</v>
      </c>
      <c r="D1" s="2" t="s">
        <v>110</v>
      </c>
      <c r="E1" s="2" t="s">
        <v>140</v>
      </c>
      <c r="F1" s="2" t="s">
        <v>141</v>
      </c>
      <c r="G1" s="2" t="s">
        <v>142</v>
      </c>
      <c r="H1" s="2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"/>
  <sheetViews>
    <sheetView workbookViewId="0">
      <selection sqref="A1:M1"/>
    </sheetView>
  </sheetViews>
  <sheetFormatPr baseColWidth="10" defaultColWidth="8.83203125" defaultRowHeight="15" x14ac:dyDescent="0.2"/>
  <cols>
    <col min="1" max="16384" width="8.83203125" style="1"/>
  </cols>
  <sheetData>
    <row r="1" spans="1:13" x14ac:dyDescent="0.2">
      <c r="A1" s="2" t="s">
        <v>0</v>
      </c>
      <c r="B1" s="2" t="s">
        <v>27</v>
      </c>
      <c r="C1" s="2" t="s">
        <v>2</v>
      </c>
      <c r="D1" s="2" t="s">
        <v>24</v>
      </c>
      <c r="E1" s="2" t="s">
        <v>143</v>
      </c>
      <c r="F1" s="2" t="s">
        <v>109</v>
      </c>
      <c r="G1" s="2" t="s">
        <v>110</v>
      </c>
      <c r="H1" s="5" t="s">
        <v>144</v>
      </c>
      <c r="I1" s="4" t="s">
        <v>145</v>
      </c>
      <c r="J1" s="4" t="s">
        <v>31</v>
      </c>
      <c r="K1" s="2" t="s">
        <v>146</v>
      </c>
      <c r="L1" s="2" t="s">
        <v>147</v>
      </c>
      <c r="M1" s="4" t="s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"/>
  <sheetViews>
    <sheetView workbookViewId="0">
      <selection activeCell="M2" sqref="M2"/>
    </sheetView>
  </sheetViews>
  <sheetFormatPr baseColWidth="10" defaultColWidth="8.83203125" defaultRowHeight="15" x14ac:dyDescent="0.2"/>
  <cols>
    <col min="1" max="16384" width="8.83203125" style="1"/>
  </cols>
  <sheetData>
    <row r="1" spans="1:16" x14ac:dyDescent="0.2">
      <c r="A1" s="4" t="s">
        <v>0</v>
      </c>
      <c r="B1" s="4" t="s">
        <v>27</v>
      </c>
      <c r="C1" s="4" t="s">
        <v>2</v>
      </c>
      <c r="D1" s="4" t="s">
        <v>148</v>
      </c>
      <c r="E1" s="4" t="s">
        <v>149</v>
      </c>
      <c r="F1" s="4" t="s">
        <v>24</v>
      </c>
      <c r="G1" s="4" t="s">
        <v>150</v>
      </c>
      <c r="H1" s="4" t="s">
        <v>151</v>
      </c>
      <c r="I1" s="4" t="s">
        <v>152</v>
      </c>
      <c r="J1" s="4" t="s">
        <v>135</v>
      </c>
      <c r="K1" s="4" t="s">
        <v>153</v>
      </c>
      <c r="L1" s="4" t="s">
        <v>154</v>
      </c>
      <c r="M1" s="4" t="s">
        <v>176</v>
      </c>
      <c r="N1" s="4" t="s">
        <v>155</v>
      </c>
      <c r="O1" s="4" t="s">
        <v>156</v>
      </c>
      <c r="P1" s="4" t="s">
        <v>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33"/>
  <sheetViews>
    <sheetView topLeftCell="S1" workbookViewId="0">
      <selection activeCell="Y23" sqref="Y23"/>
    </sheetView>
  </sheetViews>
  <sheetFormatPr baseColWidth="10" defaultColWidth="8.83203125" defaultRowHeight="15" x14ac:dyDescent="0.2"/>
  <cols>
    <col min="1" max="3" width="8.83203125" style="1"/>
    <col min="4" max="4" width="18.6640625" style="1" customWidth="1"/>
    <col min="5" max="22" width="8.83203125" style="1"/>
    <col min="23" max="24" width="10.1640625" style="1" bestFit="1" customWidth="1"/>
    <col min="25" max="25" width="10.33203125" style="1" customWidth="1"/>
    <col min="26" max="26" width="10.1640625" style="1" bestFit="1" customWidth="1"/>
    <col min="27" max="27" width="10.6640625" style="1" bestFit="1" customWidth="1"/>
    <col min="28" max="16384" width="8.83203125" style="1"/>
  </cols>
  <sheetData>
    <row r="1" spans="1:35" x14ac:dyDescent="0.2">
      <c r="E1" s="10"/>
      <c r="F1" s="11" t="s">
        <v>33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34</v>
      </c>
      <c r="Z1" s="13"/>
      <c r="AA1" s="13"/>
      <c r="AB1" s="13"/>
      <c r="AC1" s="14" t="s">
        <v>35</v>
      </c>
      <c r="AD1" s="13"/>
      <c r="AE1" s="13"/>
      <c r="AF1" s="13"/>
      <c r="AG1" s="13"/>
      <c r="AH1" s="13"/>
    </row>
    <row r="2" spans="1:35" x14ac:dyDescent="0.2">
      <c r="A2" s="2" t="s">
        <v>0</v>
      </c>
      <c r="B2" s="2" t="s">
        <v>1</v>
      </c>
      <c r="C2" s="2" t="s">
        <v>36</v>
      </c>
      <c r="D2" s="2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  <c r="R2" s="5" t="s">
        <v>51</v>
      </c>
      <c r="S2" s="5" t="s">
        <v>52</v>
      </c>
      <c r="T2" s="5" t="s">
        <v>53</v>
      </c>
      <c r="U2" s="5" t="s">
        <v>54</v>
      </c>
      <c r="V2" s="5" t="s">
        <v>55</v>
      </c>
      <c r="W2" s="5" t="s">
        <v>56</v>
      </c>
      <c r="X2" s="5" t="s">
        <v>57</v>
      </c>
      <c r="Y2" s="5" t="s">
        <v>58</v>
      </c>
      <c r="Z2" s="5" t="s">
        <v>59</v>
      </c>
      <c r="AA2" s="5" t="s">
        <v>60</v>
      </c>
      <c r="AB2" s="5" t="s">
        <v>61</v>
      </c>
      <c r="AC2" s="5" t="s">
        <v>62</v>
      </c>
      <c r="AD2" s="5" t="s">
        <v>63</v>
      </c>
      <c r="AE2" s="5" t="s">
        <v>64</v>
      </c>
      <c r="AF2" s="5" t="s">
        <v>65</v>
      </c>
      <c r="AG2" s="5" t="s">
        <v>66</v>
      </c>
      <c r="AH2" s="5" t="s">
        <v>67</v>
      </c>
      <c r="AI2" s="5" t="s">
        <v>82</v>
      </c>
    </row>
    <row r="3" spans="1:35" x14ac:dyDescent="0.2">
      <c r="C3" s="1" t="s">
        <v>68</v>
      </c>
      <c r="D3" s="1" t="s">
        <v>243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3"/>
      <c r="Q3" s="13"/>
      <c r="R3" s="13"/>
      <c r="S3" s="13"/>
      <c r="T3" s="13"/>
      <c r="U3" s="13"/>
      <c r="V3" s="13"/>
      <c r="W3" s="13">
        <v>2349406</v>
      </c>
      <c r="X3" s="13">
        <v>2424473</v>
      </c>
      <c r="Y3" s="13">
        <v>2248054</v>
      </c>
      <c r="Z3" s="13">
        <v>2288005</v>
      </c>
      <c r="AA3" s="13">
        <v>2274938</v>
      </c>
      <c r="AB3" s="13"/>
      <c r="AC3" s="13"/>
      <c r="AD3" s="13"/>
      <c r="AE3" s="13"/>
      <c r="AF3" s="13"/>
      <c r="AG3" s="13"/>
      <c r="AH3" s="13"/>
      <c r="AI3" s="13"/>
    </row>
    <row r="4" spans="1:35" x14ac:dyDescent="0.2">
      <c r="C4" s="1" t="s">
        <v>68</v>
      </c>
      <c r="D4" s="1" t="s">
        <v>244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3"/>
      <c r="Q4" s="13"/>
      <c r="R4" s="13"/>
      <c r="S4" s="13"/>
      <c r="T4" s="13"/>
      <c r="U4" s="13"/>
      <c r="V4" s="13"/>
      <c r="W4" s="13">
        <v>279268</v>
      </c>
      <c r="X4" s="13">
        <v>303815</v>
      </c>
      <c r="Y4" s="13">
        <v>282406</v>
      </c>
      <c r="Z4" s="13">
        <v>285512</v>
      </c>
      <c r="AA4" s="13">
        <v>289719</v>
      </c>
      <c r="AB4" s="13"/>
      <c r="AC4" s="13"/>
      <c r="AD4" s="13"/>
      <c r="AE4" s="13"/>
      <c r="AF4" s="13"/>
      <c r="AG4" s="13"/>
      <c r="AH4" s="13"/>
      <c r="AI4" s="13"/>
    </row>
    <row r="5" spans="1:35" x14ac:dyDescent="0.2">
      <c r="C5" s="1" t="s">
        <v>68</v>
      </c>
      <c r="D5" s="1" t="s">
        <v>245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3"/>
      <c r="Q5" s="13"/>
      <c r="R5" s="13"/>
      <c r="S5" s="13"/>
      <c r="T5" s="13"/>
      <c r="U5" s="13"/>
      <c r="V5" s="13"/>
      <c r="W5" s="13">
        <v>314874</v>
      </c>
      <c r="X5" s="13">
        <v>371483</v>
      </c>
      <c r="Y5" s="13">
        <v>368218</v>
      </c>
      <c r="Z5" s="13">
        <v>695892</v>
      </c>
      <c r="AA5" s="13">
        <v>696060</v>
      </c>
      <c r="AB5" s="13"/>
      <c r="AC5" s="13"/>
      <c r="AD5" s="13"/>
      <c r="AE5" s="13"/>
      <c r="AF5" s="13"/>
      <c r="AG5" s="13"/>
      <c r="AH5" s="13"/>
      <c r="AI5" s="13"/>
    </row>
    <row r="6" spans="1:35" x14ac:dyDescent="0.2">
      <c r="C6" s="1" t="s">
        <v>68</v>
      </c>
      <c r="D6" s="1" t="s">
        <v>246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3"/>
      <c r="Q6" s="13"/>
      <c r="R6" s="13"/>
      <c r="S6" s="13"/>
      <c r="T6" s="13"/>
      <c r="U6" s="13"/>
      <c r="V6" s="13"/>
      <c r="W6" s="13">
        <v>74021</v>
      </c>
      <c r="X6" s="13">
        <v>77444</v>
      </c>
      <c r="Y6" s="13">
        <v>76378</v>
      </c>
      <c r="Z6" s="13">
        <v>75352</v>
      </c>
      <c r="AA6" s="13">
        <v>74590</v>
      </c>
      <c r="AB6" s="13"/>
      <c r="AC6" s="13"/>
      <c r="AD6" s="13"/>
      <c r="AE6" s="13"/>
      <c r="AF6" s="13"/>
      <c r="AG6" s="13"/>
      <c r="AH6" s="13"/>
      <c r="AI6" s="13"/>
    </row>
    <row r="7" spans="1:35" x14ac:dyDescent="0.2">
      <c r="C7" s="1" t="s">
        <v>68</v>
      </c>
      <c r="D7" s="1" t="s">
        <v>247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3"/>
      <c r="Q7" s="13"/>
      <c r="R7" s="13"/>
      <c r="S7" s="13"/>
      <c r="T7" s="13"/>
      <c r="U7" s="13"/>
      <c r="V7" s="13"/>
      <c r="W7" s="13">
        <v>59176</v>
      </c>
      <c r="X7" s="13">
        <v>72572</v>
      </c>
      <c r="Y7" s="13">
        <v>70347</v>
      </c>
      <c r="Z7" s="13">
        <v>80077</v>
      </c>
      <c r="AA7" s="13">
        <v>91472</v>
      </c>
      <c r="AB7" s="13"/>
      <c r="AC7" s="13"/>
      <c r="AD7" s="13"/>
      <c r="AE7" s="13"/>
      <c r="AF7" s="13"/>
      <c r="AG7" s="13"/>
      <c r="AH7" s="13"/>
      <c r="AI7" s="13"/>
    </row>
    <row r="8" spans="1:35" x14ac:dyDescent="0.2">
      <c r="C8" s="1" t="s">
        <v>68</v>
      </c>
      <c r="D8" s="1" t="s">
        <v>248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3"/>
      <c r="Q8" s="13"/>
      <c r="R8" s="13"/>
      <c r="S8" s="13"/>
      <c r="T8" s="13"/>
      <c r="U8" s="13"/>
      <c r="V8" s="13"/>
      <c r="W8" s="13">
        <v>93356</v>
      </c>
      <c r="X8" s="13">
        <v>81725</v>
      </c>
      <c r="Y8" s="13">
        <v>63894</v>
      </c>
      <c r="Z8" s="13">
        <v>184968</v>
      </c>
      <c r="AA8" s="13">
        <v>128486</v>
      </c>
      <c r="AB8" s="13"/>
      <c r="AC8" s="13"/>
      <c r="AD8" s="13"/>
      <c r="AE8" s="13"/>
      <c r="AF8" s="13"/>
      <c r="AG8" s="13"/>
      <c r="AH8" s="13"/>
      <c r="AI8" s="13"/>
    </row>
    <row r="9" spans="1:35" x14ac:dyDescent="0.2">
      <c r="C9" s="1" t="s">
        <v>68</v>
      </c>
      <c r="D9" s="1" t="s">
        <v>255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3"/>
      <c r="Q9" s="13"/>
      <c r="R9" s="13"/>
      <c r="S9" s="13"/>
      <c r="T9" s="13"/>
      <c r="U9" s="13"/>
      <c r="V9" s="13"/>
      <c r="W9" s="13">
        <v>41748</v>
      </c>
      <c r="X9" s="13">
        <v>80556</v>
      </c>
      <c r="Y9" s="13">
        <v>95976</v>
      </c>
      <c r="Z9" s="13">
        <v>131278</v>
      </c>
      <c r="AA9" s="13">
        <v>3184297</v>
      </c>
      <c r="AB9" s="13"/>
      <c r="AC9" s="13"/>
      <c r="AD9" s="13"/>
      <c r="AE9" s="13"/>
      <c r="AF9" s="13"/>
      <c r="AG9" s="13"/>
      <c r="AH9" s="13"/>
      <c r="AI9" s="13"/>
    </row>
    <row r="10" spans="1:35" x14ac:dyDescent="0.2">
      <c r="C10" s="1" t="s">
        <v>68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x14ac:dyDescent="0.2">
      <c r="C11" s="1" t="s">
        <v>68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x14ac:dyDescent="0.2">
      <c r="C12" s="1" t="s">
        <v>68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x14ac:dyDescent="0.2">
      <c r="C13" s="1" t="s">
        <v>68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x14ac:dyDescent="0.2">
      <c r="A14" s="7"/>
      <c r="B14" s="7"/>
      <c r="C14" s="7" t="s">
        <v>68</v>
      </c>
      <c r="D14" s="7" t="s">
        <v>69</v>
      </c>
      <c r="E14" s="15">
        <f t="shared" ref="E14:AG14" si="0">SUM(E3:E13)</f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5">
        <f t="shared" si="0"/>
        <v>0</v>
      </c>
      <c r="K14" s="15">
        <f t="shared" si="0"/>
        <v>0</v>
      </c>
      <c r="L14" s="15">
        <f t="shared" si="0"/>
        <v>0</v>
      </c>
      <c r="M14" s="15">
        <f t="shared" si="0"/>
        <v>0</v>
      </c>
      <c r="N14" s="15">
        <f t="shared" si="0"/>
        <v>0</v>
      </c>
      <c r="O14" s="15">
        <f t="shared" si="0"/>
        <v>0</v>
      </c>
      <c r="P14" s="15">
        <f t="shared" si="0"/>
        <v>0</v>
      </c>
      <c r="Q14" s="15">
        <f t="shared" si="0"/>
        <v>0</v>
      </c>
      <c r="R14" s="15">
        <f t="shared" si="0"/>
        <v>0</v>
      </c>
      <c r="S14" s="15">
        <f t="shared" si="0"/>
        <v>0</v>
      </c>
      <c r="T14" s="15">
        <f t="shared" si="0"/>
        <v>0</v>
      </c>
      <c r="U14" s="15">
        <f t="shared" si="0"/>
        <v>0</v>
      </c>
      <c r="V14" s="15">
        <f t="shared" si="0"/>
        <v>0</v>
      </c>
      <c r="W14" s="15">
        <f t="shared" si="0"/>
        <v>3211849</v>
      </c>
      <c r="X14" s="15">
        <f t="shared" si="0"/>
        <v>3412068</v>
      </c>
      <c r="Y14" s="15">
        <f t="shared" si="0"/>
        <v>3205273</v>
      </c>
      <c r="Z14" s="15">
        <f t="shared" si="0"/>
        <v>3741084</v>
      </c>
      <c r="AA14" s="15">
        <f t="shared" si="0"/>
        <v>6739562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0</v>
      </c>
      <c r="AF14" s="15">
        <f t="shared" si="0"/>
        <v>0</v>
      </c>
      <c r="AG14" s="15">
        <f t="shared" si="0"/>
        <v>0</v>
      </c>
      <c r="AH14" s="15">
        <f t="shared" ref="AH14:AI14" si="1">SUM(AH3:AH13)</f>
        <v>0</v>
      </c>
      <c r="AI14" s="15">
        <f t="shared" si="1"/>
        <v>0</v>
      </c>
    </row>
    <row r="15" spans="1:35" x14ac:dyDescent="0.2">
      <c r="C15" s="1" t="s">
        <v>70</v>
      </c>
      <c r="D15" s="1" t="s">
        <v>249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>
        <v>580059</v>
      </c>
      <c r="X15" s="13">
        <v>531692</v>
      </c>
      <c r="Y15" s="13">
        <v>541797</v>
      </c>
      <c r="Z15" s="13">
        <v>670788</v>
      </c>
      <c r="AA15" s="13">
        <v>681914</v>
      </c>
      <c r="AB15" s="13"/>
      <c r="AC15" s="13"/>
      <c r="AD15" s="13"/>
      <c r="AE15" s="13"/>
      <c r="AF15" s="13"/>
      <c r="AG15" s="13"/>
      <c r="AH15" s="13"/>
      <c r="AI15" s="13"/>
    </row>
    <row r="16" spans="1:35" x14ac:dyDescent="0.2">
      <c r="C16" s="1" t="s">
        <v>70</v>
      </c>
      <c r="D16" s="1" t="s">
        <v>250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>
        <v>1466089</v>
      </c>
      <c r="X16" s="13">
        <v>1558269</v>
      </c>
      <c r="Y16" s="13">
        <v>1530614</v>
      </c>
      <c r="Z16" s="13">
        <v>1907101</v>
      </c>
      <c r="AA16" s="13">
        <v>1869346</v>
      </c>
      <c r="AB16" s="13"/>
      <c r="AC16" s="13"/>
      <c r="AD16" s="13"/>
      <c r="AE16" s="13"/>
      <c r="AF16" s="13"/>
      <c r="AG16" s="13"/>
      <c r="AH16" s="13"/>
      <c r="AI16" s="13"/>
    </row>
    <row r="17" spans="1:35" x14ac:dyDescent="0.2">
      <c r="C17" s="1" t="s">
        <v>70</v>
      </c>
      <c r="D17" s="1" t="s">
        <v>251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>
        <v>745250</v>
      </c>
      <c r="X17" s="13">
        <v>852508</v>
      </c>
      <c r="Y17" s="13">
        <v>772950</v>
      </c>
      <c r="Z17" s="13">
        <v>895919</v>
      </c>
      <c r="AA17" s="13">
        <v>1015480</v>
      </c>
      <c r="AB17" s="13"/>
      <c r="AC17" s="13"/>
      <c r="AD17" s="13"/>
      <c r="AE17" s="13"/>
      <c r="AF17" s="13"/>
      <c r="AG17" s="13"/>
      <c r="AH17" s="13"/>
      <c r="AI17" s="13"/>
    </row>
    <row r="18" spans="1:35" x14ac:dyDescent="0.2">
      <c r="C18" s="1" t="s">
        <v>70</v>
      </c>
      <c r="D18" s="1" t="s">
        <v>252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>
        <v>5000</v>
      </c>
      <c r="X18" s="13">
        <v>2350</v>
      </c>
      <c r="Y18" s="13">
        <v>0</v>
      </c>
      <c r="Z18" s="13">
        <v>0</v>
      </c>
      <c r="AA18" s="13">
        <v>10451</v>
      </c>
      <c r="AB18" s="13"/>
      <c r="AC18" s="13"/>
      <c r="AD18" s="13"/>
      <c r="AE18" s="13"/>
      <c r="AF18" s="13"/>
      <c r="AG18" s="13"/>
      <c r="AH18" s="13"/>
      <c r="AI18" s="13"/>
    </row>
    <row r="19" spans="1:35" x14ac:dyDescent="0.2">
      <c r="C19" s="1" t="s">
        <v>70</v>
      </c>
      <c r="D19" s="1" t="s">
        <v>253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>
        <v>182137</v>
      </c>
      <c r="X19" s="13">
        <v>221896</v>
      </c>
      <c r="Y19" s="13">
        <v>244514</v>
      </c>
      <c r="Z19" s="13">
        <v>257515</v>
      </c>
      <c r="AA19" s="13">
        <v>293800</v>
      </c>
      <c r="AB19" s="13"/>
      <c r="AC19" s="13"/>
      <c r="AD19" s="13"/>
      <c r="AE19" s="13"/>
      <c r="AF19" s="13"/>
      <c r="AG19" s="13"/>
      <c r="AH19" s="13"/>
      <c r="AI19" s="13"/>
    </row>
    <row r="20" spans="1:35" x14ac:dyDescent="0.2">
      <c r="C20" s="1" t="s">
        <v>70</v>
      </c>
      <c r="D20" s="1" t="s">
        <v>254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>
        <f>175980+28720</f>
        <v>204700</v>
      </c>
      <c r="X20" s="13">
        <f>182293+19794</f>
        <v>202087</v>
      </c>
      <c r="Y20" s="13">
        <f>195094+14838</f>
        <v>209932</v>
      </c>
      <c r="Z20" s="13">
        <f>64558+20813</f>
        <v>85371</v>
      </c>
      <c r="AA20" s="13">
        <f>102464+26295</f>
        <v>128759</v>
      </c>
      <c r="AB20" s="13"/>
      <c r="AC20" s="13"/>
      <c r="AD20" s="13"/>
      <c r="AE20" s="13"/>
      <c r="AF20" s="13"/>
      <c r="AG20" s="13"/>
      <c r="AH20" s="13"/>
      <c r="AI20" s="13"/>
    </row>
    <row r="21" spans="1:35" x14ac:dyDescent="0.2">
      <c r="A21" s="7"/>
      <c r="B21" s="7"/>
      <c r="C21" s="7" t="s">
        <v>70</v>
      </c>
      <c r="D21" s="7" t="s">
        <v>71</v>
      </c>
      <c r="E21" s="15">
        <f t="shared" ref="E21:AG21" si="2">SUM(E15:E20)</f>
        <v>0</v>
      </c>
      <c r="F21" s="15">
        <f t="shared" si="2"/>
        <v>0</v>
      </c>
      <c r="G21" s="15">
        <f t="shared" si="2"/>
        <v>0</v>
      </c>
      <c r="H21" s="15">
        <f t="shared" si="2"/>
        <v>0</v>
      </c>
      <c r="I21" s="15">
        <f t="shared" si="2"/>
        <v>0</v>
      </c>
      <c r="J21" s="15">
        <f t="shared" si="2"/>
        <v>0</v>
      </c>
      <c r="K21" s="15">
        <f t="shared" si="2"/>
        <v>0</v>
      </c>
      <c r="L21" s="15">
        <f t="shared" si="2"/>
        <v>0</v>
      </c>
      <c r="M21" s="15">
        <f t="shared" si="2"/>
        <v>0</v>
      </c>
      <c r="N21" s="15">
        <f t="shared" si="2"/>
        <v>0</v>
      </c>
      <c r="O21" s="15">
        <f t="shared" si="2"/>
        <v>0</v>
      </c>
      <c r="P21" s="15">
        <f t="shared" si="2"/>
        <v>0</v>
      </c>
      <c r="Q21" s="15">
        <f t="shared" si="2"/>
        <v>0</v>
      </c>
      <c r="R21" s="15">
        <f t="shared" si="2"/>
        <v>0</v>
      </c>
      <c r="S21" s="15">
        <f t="shared" si="2"/>
        <v>0</v>
      </c>
      <c r="T21" s="15">
        <f t="shared" si="2"/>
        <v>0</v>
      </c>
      <c r="U21" s="15">
        <f t="shared" si="2"/>
        <v>0</v>
      </c>
      <c r="V21" s="15">
        <f t="shared" si="2"/>
        <v>0</v>
      </c>
      <c r="W21" s="15">
        <f t="shared" si="2"/>
        <v>3183235</v>
      </c>
      <c r="X21" s="15">
        <f t="shared" si="2"/>
        <v>3368802</v>
      </c>
      <c r="Y21" s="15">
        <f t="shared" si="2"/>
        <v>3299807</v>
      </c>
      <c r="Z21" s="15">
        <f t="shared" si="2"/>
        <v>3816694</v>
      </c>
      <c r="AA21" s="15">
        <f t="shared" si="2"/>
        <v>3999750</v>
      </c>
      <c r="AB21" s="15">
        <f t="shared" si="2"/>
        <v>0</v>
      </c>
      <c r="AC21" s="15">
        <f t="shared" si="2"/>
        <v>0</v>
      </c>
      <c r="AD21" s="15">
        <f t="shared" si="2"/>
        <v>0</v>
      </c>
      <c r="AE21" s="15">
        <f t="shared" si="2"/>
        <v>0</v>
      </c>
      <c r="AF21" s="15">
        <f t="shared" si="2"/>
        <v>0</v>
      </c>
      <c r="AG21" s="15">
        <f t="shared" si="2"/>
        <v>0</v>
      </c>
      <c r="AH21" s="15">
        <f>SUM(AH15:AH20)</f>
        <v>0</v>
      </c>
      <c r="AI21" s="15">
        <f>SUM(AI15:AI20)</f>
        <v>0</v>
      </c>
    </row>
    <row r="22" spans="1:35" x14ac:dyDescent="0.2">
      <c r="A22" s="7"/>
      <c r="B22" s="7"/>
      <c r="C22" s="7" t="s">
        <v>72</v>
      </c>
      <c r="D22" s="7" t="s">
        <v>73</v>
      </c>
      <c r="E22" s="16">
        <f t="shared" ref="E22:AG22" si="3">E14-E21</f>
        <v>0</v>
      </c>
      <c r="F22" s="16">
        <f t="shared" si="3"/>
        <v>0</v>
      </c>
      <c r="G22" s="16">
        <f t="shared" si="3"/>
        <v>0</v>
      </c>
      <c r="H22" s="16">
        <f t="shared" si="3"/>
        <v>0</v>
      </c>
      <c r="I22" s="16">
        <f t="shared" si="3"/>
        <v>0</v>
      </c>
      <c r="J22" s="16">
        <f t="shared" si="3"/>
        <v>0</v>
      </c>
      <c r="K22" s="16">
        <f t="shared" si="3"/>
        <v>0</v>
      </c>
      <c r="L22" s="16">
        <f t="shared" si="3"/>
        <v>0</v>
      </c>
      <c r="M22" s="16">
        <f t="shared" si="3"/>
        <v>0</v>
      </c>
      <c r="N22" s="16">
        <f t="shared" si="3"/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f t="shared" si="3"/>
        <v>0</v>
      </c>
      <c r="S22" s="16">
        <f t="shared" si="3"/>
        <v>0</v>
      </c>
      <c r="T22" s="16">
        <f t="shared" si="3"/>
        <v>0</v>
      </c>
      <c r="U22" s="16">
        <f t="shared" si="3"/>
        <v>0</v>
      </c>
      <c r="V22" s="16">
        <f t="shared" si="3"/>
        <v>0</v>
      </c>
      <c r="W22" s="16">
        <f t="shared" si="3"/>
        <v>28614</v>
      </c>
      <c r="X22" s="16">
        <f t="shared" si="3"/>
        <v>43266</v>
      </c>
      <c r="Y22" s="16">
        <f t="shared" si="3"/>
        <v>-94534</v>
      </c>
      <c r="Z22" s="16">
        <f t="shared" si="3"/>
        <v>-75610</v>
      </c>
      <c r="AA22" s="16">
        <f t="shared" si="3"/>
        <v>2739812</v>
      </c>
      <c r="AB22" s="16">
        <f t="shared" si="3"/>
        <v>0</v>
      </c>
      <c r="AC22" s="16">
        <f t="shared" si="3"/>
        <v>0</v>
      </c>
      <c r="AD22" s="16">
        <f t="shared" si="3"/>
        <v>0</v>
      </c>
      <c r="AE22" s="16">
        <f t="shared" si="3"/>
        <v>0</v>
      </c>
      <c r="AF22" s="16">
        <f t="shared" si="3"/>
        <v>0</v>
      </c>
      <c r="AG22" s="16">
        <f t="shared" si="3"/>
        <v>0</v>
      </c>
      <c r="AH22" s="16">
        <f>AH14-AH21</f>
        <v>0</v>
      </c>
      <c r="AI22" s="16">
        <f>AI14-AI21</f>
        <v>0</v>
      </c>
    </row>
    <row r="23" spans="1:35" x14ac:dyDescent="0.2">
      <c r="C23" s="1" t="s">
        <v>72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>
        <f>-(134896+359103)</f>
        <v>-493999</v>
      </c>
      <c r="X23" s="13">
        <f>-(350666+77406)</f>
        <v>-428072</v>
      </c>
      <c r="Y23" s="13">
        <f>-(339036+438615)</f>
        <v>-777651</v>
      </c>
      <c r="Z23" s="13">
        <f>-(194297+589855)</f>
        <v>-784152</v>
      </c>
      <c r="AA23" s="13">
        <f>-(376463+1297492)</f>
        <v>-1673955</v>
      </c>
      <c r="AB23" s="13"/>
      <c r="AC23" s="13"/>
      <c r="AD23" s="13"/>
      <c r="AE23" s="13"/>
      <c r="AF23" s="13"/>
      <c r="AG23" s="13"/>
      <c r="AH23" s="13"/>
      <c r="AI23" s="13"/>
    </row>
    <row r="24" spans="1:35" x14ac:dyDescent="0.2">
      <c r="C24" s="1" t="s">
        <v>72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>
        <v>483716</v>
      </c>
      <c r="X24" s="13">
        <v>449252</v>
      </c>
      <c r="Y24" s="13">
        <v>658605</v>
      </c>
      <c r="Z24" s="13">
        <v>3208959</v>
      </c>
      <c r="AA24" s="13">
        <v>1031973</v>
      </c>
      <c r="AB24" s="13"/>
      <c r="AC24" s="13"/>
      <c r="AD24" s="13"/>
      <c r="AE24" s="13"/>
      <c r="AF24" s="13"/>
      <c r="AG24" s="13"/>
      <c r="AH24" s="13"/>
      <c r="AI24" s="13"/>
    </row>
    <row r="25" spans="1:35" x14ac:dyDescent="0.2">
      <c r="C25" s="1" t="s">
        <v>72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x14ac:dyDescent="0.2">
      <c r="C26" s="1" t="s">
        <v>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x14ac:dyDescent="0.2">
      <c r="C27" s="1" t="s">
        <v>72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x14ac:dyDescent="0.2">
      <c r="A28" s="7"/>
      <c r="B28" s="7"/>
      <c r="C28" s="7" t="s">
        <v>72</v>
      </c>
      <c r="D28" s="7" t="s">
        <v>74</v>
      </c>
      <c r="E28" s="15">
        <f t="shared" ref="E28:AG28" si="4">SUM(E22:E27)</f>
        <v>0</v>
      </c>
      <c r="F28" s="15">
        <f t="shared" si="4"/>
        <v>0</v>
      </c>
      <c r="G28" s="15">
        <f t="shared" si="4"/>
        <v>0</v>
      </c>
      <c r="H28" s="15">
        <f t="shared" si="4"/>
        <v>0</v>
      </c>
      <c r="I28" s="15">
        <f t="shared" si="4"/>
        <v>0</v>
      </c>
      <c r="J28" s="15">
        <f t="shared" si="4"/>
        <v>0</v>
      </c>
      <c r="K28" s="15">
        <f t="shared" si="4"/>
        <v>0</v>
      </c>
      <c r="L28" s="15">
        <f t="shared" si="4"/>
        <v>0</v>
      </c>
      <c r="M28" s="15">
        <f t="shared" si="4"/>
        <v>0</v>
      </c>
      <c r="N28" s="15">
        <f t="shared" si="4"/>
        <v>0</v>
      </c>
      <c r="O28" s="15">
        <f t="shared" si="4"/>
        <v>0</v>
      </c>
      <c r="P28" s="15">
        <f t="shared" si="4"/>
        <v>0</v>
      </c>
      <c r="Q28" s="15">
        <f t="shared" si="4"/>
        <v>0</v>
      </c>
      <c r="R28" s="15">
        <f t="shared" si="4"/>
        <v>0</v>
      </c>
      <c r="S28" s="15">
        <f t="shared" si="4"/>
        <v>0</v>
      </c>
      <c r="T28" s="15">
        <f t="shared" si="4"/>
        <v>0</v>
      </c>
      <c r="U28" s="15">
        <f t="shared" si="4"/>
        <v>0</v>
      </c>
      <c r="V28" s="15">
        <f t="shared" si="4"/>
        <v>0</v>
      </c>
      <c r="W28" s="15">
        <f t="shared" si="4"/>
        <v>18331</v>
      </c>
      <c r="X28" s="15">
        <f t="shared" si="4"/>
        <v>64446</v>
      </c>
      <c r="Y28" s="15">
        <f t="shared" si="4"/>
        <v>-213580</v>
      </c>
      <c r="Z28" s="15">
        <f t="shared" si="4"/>
        <v>2349197</v>
      </c>
      <c r="AA28" s="15">
        <f t="shared" si="4"/>
        <v>2097830</v>
      </c>
      <c r="AB28" s="15">
        <f t="shared" si="4"/>
        <v>0</v>
      </c>
      <c r="AC28" s="15">
        <f t="shared" si="4"/>
        <v>0</v>
      </c>
      <c r="AD28" s="15">
        <f t="shared" si="4"/>
        <v>0</v>
      </c>
      <c r="AE28" s="15">
        <f t="shared" si="4"/>
        <v>0</v>
      </c>
      <c r="AF28" s="15">
        <f t="shared" si="4"/>
        <v>0</v>
      </c>
      <c r="AG28" s="15">
        <f t="shared" si="4"/>
        <v>0</v>
      </c>
      <c r="AH28" s="15">
        <f>SUM(AH22:AH27)</f>
        <v>0</v>
      </c>
      <c r="AI28" s="15">
        <f>SUM(AI22:AI27)</f>
        <v>0</v>
      </c>
    </row>
    <row r="29" spans="1:35" x14ac:dyDescent="0.2">
      <c r="A29" s="7"/>
      <c r="B29" s="7"/>
      <c r="C29" s="7" t="s">
        <v>75</v>
      </c>
      <c r="D29" s="7" t="s">
        <v>76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2">
      <c r="A30" s="7"/>
      <c r="B30" s="7"/>
      <c r="C30" s="7" t="s">
        <v>77</v>
      </c>
      <c r="D30" s="7" t="s">
        <v>77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A31" s="7"/>
      <c r="B31" s="7"/>
      <c r="C31" s="7" t="s">
        <v>78</v>
      </c>
      <c r="D31" s="7" t="s">
        <v>79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>
        <v>-160911</v>
      </c>
      <c r="X31" s="15">
        <f>W32</f>
        <v>-142580</v>
      </c>
      <c r="Y31" s="15">
        <f>X32</f>
        <v>-78134</v>
      </c>
      <c r="Z31" s="15">
        <f>Y32</f>
        <v>-291714</v>
      </c>
      <c r="AA31" s="15">
        <v>2057483</v>
      </c>
      <c r="AB31" s="15"/>
      <c r="AC31" s="15"/>
      <c r="AD31" s="15"/>
      <c r="AE31" s="15"/>
      <c r="AF31" s="15"/>
      <c r="AG31" s="15"/>
      <c r="AH31" s="15"/>
      <c r="AI31" s="15"/>
    </row>
    <row r="32" spans="1:35" x14ac:dyDescent="0.2">
      <c r="A32" s="7"/>
      <c r="B32" s="7"/>
      <c r="C32" s="7" t="s">
        <v>78</v>
      </c>
      <c r="D32" s="7" t="s">
        <v>80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v>-142580</v>
      </c>
      <c r="X32" s="15">
        <v>-78134</v>
      </c>
      <c r="Y32" s="15">
        <v>-291714</v>
      </c>
      <c r="Z32" s="15">
        <v>2057483</v>
      </c>
      <c r="AA32" s="15">
        <v>4155313</v>
      </c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A33" s="7"/>
      <c r="B33" s="7"/>
      <c r="C33" s="7" t="s">
        <v>81</v>
      </c>
      <c r="D33" s="7" t="s">
        <v>81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54"/>
  <sheetViews>
    <sheetView topLeftCell="A27" workbookViewId="0">
      <selection activeCell="Y51" sqref="Y51"/>
    </sheetView>
  </sheetViews>
  <sheetFormatPr baseColWidth="10" defaultColWidth="8.83203125" defaultRowHeight="15" x14ac:dyDescent="0.2"/>
  <cols>
    <col min="1" max="2" width="8.83203125" style="1"/>
    <col min="3" max="3" width="27.83203125" style="1" bestFit="1" customWidth="1"/>
    <col min="4" max="4" width="11.83203125" style="1" customWidth="1"/>
    <col min="5" max="25" width="8.83203125" style="1"/>
    <col min="26" max="26" width="10.1640625" style="1" bestFit="1" customWidth="1"/>
    <col min="27" max="16384" width="8.83203125" style="1"/>
  </cols>
  <sheetData>
    <row r="1" spans="1:36" x14ac:dyDescent="0.2">
      <c r="E1" s="10"/>
      <c r="F1" s="11" t="s">
        <v>33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34</v>
      </c>
      <c r="Z1" s="13"/>
      <c r="AA1" s="13"/>
      <c r="AB1" s="13"/>
      <c r="AC1" s="14" t="s">
        <v>35</v>
      </c>
      <c r="AD1" s="13"/>
      <c r="AE1" s="13"/>
      <c r="AF1" s="13"/>
      <c r="AG1" s="13"/>
      <c r="AH1" s="13"/>
    </row>
    <row r="2" spans="1:36" x14ac:dyDescent="0.2">
      <c r="A2" s="2" t="s">
        <v>0</v>
      </c>
      <c r="B2" s="2" t="s">
        <v>1</v>
      </c>
      <c r="C2" s="2" t="s">
        <v>36</v>
      </c>
      <c r="D2" s="2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  <c r="R2" s="5" t="s">
        <v>51</v>
      </c>
      <c r="S2" s="5" t="s">
        <v>52</v>
      </c>
      <c r="T2" s="5" t="s">
        <v>53</v>
      </c>
      <c r="U2" s="5" t="s">
        <v>54</v>
      </c>
      <c r="V2" s="5" t="s">
        <v>55</v>
      </c>
      <c r="W2" s="5" t="s">
        <v>56</v>
      </c>
      <c r="X2" s="5" t="s">
        <v>57</v>
      </c>
      <c r="Y2" s="5" t="s">
        <v>58</v>
      </c>
      <c r="Z2" s="5" t="s">
        <v>59</v>
      </c>
      <c r="AA2" s="5" t="s">
        <v>60</v>
      </c>
      <c r="AB2" s="5" t="s">
        <v>61</v>
      </c>
      <c r="AC2" s="5" t="s">
        <v>62</v>
      </c>
      <c r="AD2" s="5" t="s">
        <v>63</v>
      </c>
      <c r="AE2" s="5" t="s">
        <v>64</v>
      </c>
      <c r="AF2" s="5" t="s">
        <v>65</v>
      </c>
      <c r="AG2" s="5" t="s">
        <v>66</v>
      </c>
      <c r="AH2" s="5" t="s">
        <v>67</v>
      </c>
      <c r="AI2" s="5" t="s">
        <v>82</v>
      </c>
      <c r="AJ2" s="1" t="s">
        <v>256</v>
      </c>
    </row>
    <row r="3" spans="1:36" x14ac:dyDescent="0.2">
      <c r="A3" t="s">
        <v>182</v>
      </c>
      <c r="B3" s="1" t="s">
        <v>183</v>
      </c>
      <c r="C3" s="1" t="s">
        <v>160</v>
      </c>
      <c r="D3" s="1" t="s">
        <v>257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>
        <v>3691060</v>
      </c>
      <c r="AA3" s="13"/>
      <c r="AB3" s="13"/>
      <c r="AC3" s="13"/>
      <c r="AD3" s="13"/>
      <c r="AE3" s="13"/>
      <c r="AF3" s="13"/>
      <c r="AG3" s="13"/>
      <c r="AH3" s="13"/>
      <c r="AI3" s="13"/>
    </row>
    <row r="4" spans="1:36" x14ac:dyDescent="0.2">
      <c r="A4" t="s">
        <v>182</v>
      </c>
      <c r="B4" s="1" t="s">
        <v>183</v>
      </c>
      <c r="C4" s="1" t="s">
        <v>160</v>
      </c>
      <c r="D4" s="1" t="s">
        <v>258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>
        <v>14634</v>
      </c>
      <c r="AA4" s="13"/>
      <c r="AB4" s="13"/>
      <c r="AC4" s="13"/>
      <c r="AD4" s="13"/>
      <c r="AE4" s="13"/>
      <c r="AF4" s="13"/>
      <c r="AG4" s="13"/>
      <c r="AH4" s="13"/>
      <c r="AI4" s="13"/>
    </row>
    <row r="5" spans="1:36" x14ac:dyDescent="0.2">
      <c r="A5" t="s">
        <v>182</v>
      </c>
      <c r="B5" s="1" t="s">
        <v>183</v>
      </c>
      <c r="C5" s="1" t="s">
        <v>160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6" x14ac:dyDescent="0.2">
      <c r="A6" t="s">
        <v>182</v>
      </c>
      <c r="B6" s="1" t="s">
        <v>183</v>
      </c>
      <c r="C6" s="1" t="s">
        <v>160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6" x14ac:dyDescent="0.2">
      <c r="A7" t="s">
        <v>182</v>
      </c>
      <c r="B7" s="1" t="s">
        <v>183</v>
      </c>
      <c r="C7" s="1" t="s">
        <v>160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6" x14ac:dyDescent="0.2">
      <c r="A8" t="s">
        <v>182</v>
      </c>
      <c r="B8" s="1" t="s">
        <v>183</v>
      </c>
      <c r="C8" s="1" t="s">
        <v>160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2">
      <c r="A9" t="s">
        <v>182</v>
      </c>
      <c r="B9" s="1" t="s">
        <v>183</v>
      </c>
      <c r="C9" s="1" t="s">
        <v>160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2">
      <c r="A10" t="s">
        <v>182</v>
      </c>
      <c r="B10" s="1" t="s">
        <v>183</v>
      </c>
      <c r="C10" s="1" t="s">
        <v>160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6" x14ac:dyDescent="0.2">
      <c r="A11" t="s">
        <v>182</v>
      </c>
      <c r="B11" s="1" t="s">
        <v>183</v>
      </c>
      <c r="C11" s="1" t="s">
        <v>160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6" x14ac:dyDescent="0.2">
      <c r="A12" t="s">
        <v>182</v>
      </c>
      <c r="B12" s="1" t="s">
        <v>183</v>
      </c>
      <c r="C12" s="7" t="s">
        <v>160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>
        <f>SUM(Z3:Z11)</f>
        <v>3705694</v>
      </c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6" x14ac:dyDescent="0.2">
      <c r="A13" t="s">
        <v>182</v>
      </c>
      <c r="B13" s="1" t="s">
        <v>183</v>
      </c>
      <c r="C13" s="1" t="s">
        <v>161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6" x14ac:dyDescent="0.2">
      <c r="A14" t="s">
        <v>182</v>
      </c>
      <c r="B14" s="1" t="s">
        <v>183</v>
      </c>
      <c r="C14" s="1" t="s">
        <v>161</v>
      </c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6" x14ac:dyDescent="0.2">
      <c r="A15" t="s">
        <v>182</v>
      </c>
      <c r="B15" s="1" t="s">
        <v>183</v>
      </c>
      <c r="C15" s="1" t="s">
        <v>161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6" x14ac:dyDescent="0.2">
      <c r="A16" t="s">
        <v>182</v>
      </c>
      <c r="B16" s="1" t="s">
        <v>183</v>
      </c>
      <c r="C16" s="1" t="s">
        <v>161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x14ac:dyDescent="0.2">
      <c r="A17" t="s">
        <v>182</v>
      </c>
      <c r="B17" s="1" t="s">
        <v>183</v>
      </c>
      <c r="C17" s="1" t="s">
        <v>161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x14ac:dyDescent="0.2">
      <c r="A18" t="s">
        <v>182</v>
      </c>
      <c r="B18" s="1" t="s">
        <v>183</v>
      </c>
      <c r="C18" s="7" t="s">
        <v>161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x14ac:dyDescent="0.2">
      <c r="A19" t="s">
        <v>182</v>
      </c>
      <c r="B19" s="1" t="s">
        <v>183</v>
      </c>
      <c r="C19" s="1" t="s">
        <v>162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x14ac:dyDescent="0.2">
      <c r="A20" t="s">
        <v>182</v>
      </c>
      <c r="B20" s="1" t="s">
        <v>183</v>
      </c>
      <c r="C20" s="1" t="s">
        <v>162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x14ac:dyDescent="0.2">
      <c r="A21" t="s">
        <v>182</v>
      </c>
      <c r="B21" s="1" t="s">
        <v>183</v>
      </c>
      <c r="C21" s="1" t="s">
        <v>162</v>
      </c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2">
      <c r="A22" t="s">
        <v>182</v>
      </c>
      <c r="B22" s="1" t="s">
        <v>183</v>
      </c>
      <c r="C22" s="1" t="s">
        <v>162</v>
      </c>
      <c r="D22" s="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">
      <c r="A23" t="s">
        <v>182</v>
      </c>
      <c r="B23" s="1" t="s">
        <v>183</v>
      </c>
      <c r="C23" s="7" t="s">
        <v>162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x14ac:dyDescent="0.2">
      <c r="A24" t="s">
        <v>182</v>
      </c>
      <c r="B24" s="1" t="s">
        <v>183</v>
      </c>
      <c r="C24" s="19" t="s">
        <v>163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x14ac:dyDescent="0.2">
      <c r="A25" t="s">
        <v>182</v>
      </c>
      <c r="B25" s="1" t="s">
        <v>183</v>
      </c>
      <c r="C25" s="19" t="s">
        <v>163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x14ac:dyDescent="0.2">
      <c r="A26" t="s">
        <v>182</v>
      </c>
      <c r="B26" s="1" t="s">
        <v>183</v>
      </c>
      <c r="C26" s="19" t="s">
        <v>163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x14ac:dyDescent="0.2">
      <c r="A27" t="s">
        <v>182</v>
      </c>
      <c r="B27" s="1" t="s">
        <v>183</v>
      </c>
      <c r="C27" s="7" t="s">
        <v>163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x14ac:dyDescent="0.2">
      <c r="A28" t="s">
        <v>182</v>
      </c>
      <c r="B28" s="1" t="s">
        <v>183</v>
      </c>
      <c r="C28" s="19" t="s">
        <v>163</v>
      </c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A29" t="s">
        <v>182</v>
      </c>
      <c r="B29" s="1" t="s">
        <v>183</v>
      </c>
      <c r="C29" s="7" t="s">
        <v>164</v>
      </c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2">
      <c r="A30" t="s">
        <v>182</v>
      </c>
      <c r="B30" s="1" t="s">
        <v>183</v>
      </c>
      <c r="C30" s="1" t="s">
        <v>165</v>
      </c>
      <c r="D30" s="19" t="s">
        <v>259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23">
        <v>867164</v>
      </c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A31" t="s">
        <v>182</v>
      </c>
      <c r="B31" s="1" t="s">
        <v>183</v>
      </c>
      <c r="C31" s="1" t="s">
        <v>165</v>
      </c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2">
      <c r="A32" t="s">
        <v>182</v>
      </c>
      <c r="B32" s="1" t="s">
        <v>183</v>
      </c>
      <c r="C32" s="1" t="s">
        <v>165</v>
      </c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A33" t="s">
        <v>182</v>
      </c>
      <c r="B33" s="1" t="s">
        <v>183</v>
      </c>
      <c r="C33" s="1" t="s">
        <v>165</v>
      </c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2">
      <c r="A34" t="s">
        <v>182</v>
      </c>
      <c r="B34" s="1" t="s">
        <v>183</v>
      </c>
      <c r="C34" s="1" t="s">
        <v>165</v>
      </c>
    </row>
    <row r="35" spans="1:35" x14ac:dyDescent="0.2">
      <c r="A35" t="s">
        <v>182</v>
      </c>
      <c r="B35" s="1" t="s">
        <v>183</v>
      </c>
      <c r="C35" s="1" t="s">
        <v>165</v>
      </c>
    </row>
    <row r="36" spans="1:35" x14ac:dyDescent="0.2">
      <c r="A36" t="s">
        <v>182</v>
      </c>
      <c r="B36" s="1" t="s">
        <v>183</v>
      </c>
      <c r="C36" s="1" t="s">
        <v>165</v>
      </c>
    </row>
    <row r="37" spans="1:35" x14ac:dyDescent="0.2">
      <c r="A37" t="s">
        <v>182</v>
      </c>
      <c r="B37" s="1" t="s">
        <v>183</v>
      </c>
      <c r="C37" s="1" t="s">
        <v>165</v>
      </c>
    </row>
    <row r="38" spans="1:35" x14ac:dyDescent="0.2">
      <c r="A38" t="s">
        <v>182</v>
      </c>
      <c r="B38" s="1" t="s">
        <v>183</v>
      </c>
      <c r="C38" s="1" t="s">
        <v>165</v>
      </c>
    </row>
    <row r="39" spans="1:35" x14ac:dyDescent="0.2">
      <c r="A39" t="s">
        <v>182</v>
      </c>
      <c r="B39" s="1" t="s">
        <v>183</v>
      </c>
      <c r="C39" s="1" t="s">
        <v>165</v>
      </c>
    </row>
    <row r="40" spans="1:35" x14ac:dyDescent="0.2">
      <c r="A40" t="s">
        <v>182</v>
      </c>
      <c r="B40" s="1" t="s">
        <v>183</v>
      </c>
      <c r="C40" s="1" t="s">
        <v>165</v>
      </c>
    </row>
    <row r="41" spans="1:35" x14ac:dyDescent="0.2">
      <c r="A41" t="s">
        <v>182</v>
      </c>
      <c r="B41" s="1" t="s">
        <v>183</v>
      </c>
      <c r="C41" s="1" t="s">
        <v>165</v>
      </c>
    </row>
    <row r="42" spans="1:35" x14ac:dyDescent="0.2">
      <c r="A42" t="s">
        <v>182</v>
      </c>
      <c r="B42" s="1" t="s">
        <v>183</v>
      </c>
      <c r="C42" s="7" t="s">
        <v>165</v>
      </c>
      <c r="Z42" s="24">
        <f>SUM(Z30:Z41)</f>
        <v>867164</v>
      </c>
    </row>
    <row r="43" spans="1:35" x14ac:dyDescent="0.2">
      <c r="A43" t="s">
        <v>182</v>
      </c>
      <c r="B43" s="1" t="s">
        <v>183</v>
      </c>
      <c r="C43" s="1" t="s">
        <v>166</v>
      </c>
    </row>
    <row r="44" spans="1:35" x14ac:dyDescent="0.2">
      <c r="A44" t="s">
        <v>182</v>
      </c>
      <c r="B44" s="1" t="s">
        <v>183</v>
      </c>
      <c r="C44" s="1" t="s">
        <v>166</v>
      </c>
    </row>
    <row r="45" spans="1:35" x14ac:dyDescent="0.2">
      <c r="A45" t="s">
        <v>182</v>
      </c>
      <c r="B45" s="1" t="s">
        <v>183</v>
      </c>
      <c r="C45" s="1" t="s">
        <v>166</v>
      </c>
    </row>
    <row r="46" spans="1:35" x14ac:dyDescent="0.2">
      <c r="A46" t="s">
        <v>182</v>
      </c>
      <c r="B46" s="1" t="s">
        <v>183</v>
      </c>
      <c r="C46" s="1" t="s">
        <v>166</v>
      </c>
    </row>
    <row r="47" spans="1:35" x14ac:dyDescent="0.2">
      <c r="A47" t="s">
        <v>182</v>
      </c>
      <c r="B47" s="1" t="s">
        <v>183</v>
      </c>
      <c r="C47" s="7" t="s">
        <v>166</v>
      </c>
    </row>
    <row r="48" spans="1:35" x14ac:dyDescent="0.2">
      <c r="A48" t="s">
        <v>182</v>
      </c>
      <c r="B48" s="1" t="s">
        <v>183</v>
      </c>
      <c r="C48" s="7" t="s">
        <v>167</v>
      </c>
      <c r="E48" s="1">
        <f>E47+E42</f>
        <v>0</v>
      </c>
      <c r="F48" s="1">
        <f t="shared" ref="F48:Z48" si="0">F47+F42</f>
        <v>0</v>
      </c>
      <c r="G48" s="1">
        <f t="shared" si="0"/>
        <v>0</v>
      </c>
      <c r="H48" s="1">
        <f t="shared" si="0"/>
        <v>0</v>
      </c>
      <c r="I48" s="1">
        <f t="shared" si="0"/>
        <v>0</v>
      </c>
      <c r="J48" s="1">
        <f t="shared" si="0"/>
        <v>0</v>
      </c>
      <c r="K48" s="1">
        <f t="shared" si="0"/>
        <v>0</v>
      </c>
      <c r="L48" s="1">
        <f t="shared" si="0"/>
        <v>0</v>
      </c>
      <c r="M48" s="1">
        <f t="shared" si="0"/>
        <v>0</v>
      </c>
      <c r="N48" s="1">
        <f t="shared" si="0"/>
        <v>0</v>
      </c>
      <c r="O48" s="1">
        <f t="shared" si="0"/>
        <v>0</v>
      </c>
      <c r="P48" s="1">
        <f t="shared" si="0"/>
        <v>0</v>
      </c>
      <c r="Q48" s="1">
        <f t="shared" si="0"/>
        <v>0</v>
      </c>
      <c r="R48" s="1">
        <f t="shared" si="0"/>
        <v>0</v>
      </c>
      <c r="S48" s="1">
        <f t="shared" si="0"/>
        <v>0</v>
      </c>
      <c r="T48" s="1">
        <f t="shared" si="0"/>
        <v>0</v>
      </c>
      <c r="U48" s="1">
        <f t="shared" si="0"/>
        <v>0</v>
      </c>
      <c r="V48" s="1">
        <f t="shared" si="0"/>
        <v>0</v>
      </c>
      <c r="W48" s="1">
        <f t="shared" si="0"/>
        <v>0</v>
      </c>
      <c r="X48" s="1">
        <f t="shared" si="0"/>
        <v>0</v>
      </c>
      <c r="Y48" s="1">
        <f t="shared" si="0"/>
        <v>0</v>
      </c>
      <c r="Z48" s="1">
        <f t="shared" si="0"/>
        <v>867164</v>
      </c>
    </row>
    <row r="49" spans="1:3" x14ac:dyDescent="0.2">
      <c r="A49" t="s">
        <v>182</v>
      </c>
      <c r="B49" s="1" t="s">
        <v>183</v>
      </c>
      <c r="C49" s="19" t="s">
        <v>168</v>
      </c>
    </row>
    <row r="50" spans="1:3" x14ac:dyDescent="0.2">
      <c r="A50" t="s">
        <v>182</v>
      </c>
      <c r="B50" s="1" t="s">
        <v>183</v>
      </c>
      <c r="C50" s="1" t="s">
        <v>168</v>
      </c>
    </row>
    <row r="51" spans="1:3" x14ac:dyDescent="0.2">
      <c r="A51" t="s">
        <v>182</v>
      </c>
      <c r="B51" s="1" t="s">
        <v>183</v>
      </c>
      <c r="C51" s="1" t="s">
        <v>168</v>
      </c>
    </row>
    <row r="52" spans="1:3" x14ac:dyDescent="0.2">
      <c r="A52" t="s">
        <v>182</v>
      </c>
      <c r="B52" s="1" t="s">
        <v>183</v>
      </c>
      <c r="C52" s="7" t="s">
        <v>168</v>
      </c>
    </row>
    <row r="53" spans="1:3" x14ac:dyDescent="0.2">
      <c r="A53" t="s">
        <v>182</v>
      </c>
      <c r="B53" s="1" t="s">
        <v>183</v>
      </c>
      <c r="C53" s="1" t="s">
        <v>170</v>
      </c>
    </row>
    <row r="54" spans="1:3" x14ac:dyDescent="0.2">
      <c r="A54" t="s">
        <v>182</v>
      </c>
      <c r="B54" s="1" t="s">
        <v>183</v>
      </c>
      <c r="C54" s="7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4" width="8.83203125" style="1"/>
    <col min="5" max="5" width="15.5" style="1" bestFit="1" customWidth="1"/>
    <col min="6" max="6" width="11.83203125" style="1" bestFit="1" customWidth="1"/>
    <col min="7" max="15" width="8.83203125" style="1"/>
    <col min="16" max="16" width="10.33203125" style="1" bestFit="1" customWidth="1"/>
    <col min="17" max="16384" width="8.83203125" style="1"/>
  </cols>
  <sheetData>
    <row r="1" spans="1:19" x14ac:dyDescent="0.2">
      <c r="A1" s="18" t="s">
        <v>0</v>
      </c>
      <c r="B1" s="18" t="s">
        <v>27</v>
      </c>
      <c r="C1" s="18" t="s">
        <v>2</v>
      </c>
      <c r="D1" s="18" t="s">
        <v>24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4</v>
      </c>
      <c r="J1" s="18" t="s">
        <v>5</v>
      </c>
      <c r="K1" s="18" t="s">
        <v>92</v>
      </c>
      <c r="L1" s="18" t="s">
        <v>171</v>
      </c>
      <c r="M1" s="18" t="s">
        <v>172</v>
      </c>
      <c r="N1" s="18" t="s">
        <v>173</v>
      </c>
      <c r="O1" s="18" t="s">
        <v>175</v>
      </c>
      <c r="P1" s="18" t="s">
        <v>93</v>
      </c>
      <c r="Q1" s="18" t="s">
        <v>94</v>
      </c>
      <c r="R1" s="18" t="s">
        <v>95</v>
      </c>
      <c r="S1" s="18" t="s">
        <v>96</v>
      </c>
    </row>
    <row r="2" spans="1:19" x14ac:dyDescent="0.2">
      <c r="A2" t="s">
        <v>182</v>
      </c>
      <c r="B2" s="1" t="s">
        <v>183</v>
      </c>
      <c r="C2" s="1">
        <v>2011</v>
      </c>
      <c r="D2" s="1" t="s">
        <v>184</v>
      </c>
      <c r="E2" s="1" t="s">
        <v>186</v>
      </c>
      <c r="F2" s="1" t="s">
        <v>185</v>
      </c>
      <c r="H2" s="1">
        <v>3440000</v>
      </c>
      <c r="I2" s="1">
        <v>2011</v>
      </c>
      <c r="J2" s="1">
        <v>2033</v>
      </c>
      <c r="K2" s="1" t="s">
        <v>189</v>
      </c>
      <c r="L2" s="1" t="s">
        <v>190</v>
      </c>
      <c r="M2" s="1" t="s">
        <v>190</v>
      </c>
      <c r="N2" s="1" t="s">
        <v>190</v>
      </c>
      <c r="O2" s="1" t="s">
        <v>190</v>
      </c>
      <c r="P2" s="1" t="s">
        <v>191</v>
      </c>
      <c r="Q2" s="1" t="s">
        <v>192</v>
      </c>
      <c r="R2" s="1" t="s">
        <v>193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activeCell="L3" sqref="K2:L3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2" t="s">
        <v>0</v>
      </c>
      <c r="B1" s="2" t="s">
        <v>27</v>
      </c>
      <c r="C1" s="2" t="s">
        <v>2</v>
      </c>
      <c r="D1" s="2" t="s">
        <v>24</v>
      </c>
      <c r="E1" s="8" t="s">
        <v>110</v>
      </c>
      <c r="F1" s="5" t="s">
        <v>32</v>
      </c>
      <c r="G1" s="9" t="s">
        <v>157</v>
      </c>
      <c r="H1" s="2" t="s">
        <v>158</v>
      </c>
      <c r="I1" s="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style="1" bestFit="1" customWidth="1"/>
    <col min="2" max="3" width="8.83203125" style="1"/>
    <col min="4" max="4" width="9.83203125" style="1" bestFit="1" customWidth="1"/>
    <col min="5" max="5" width="11.83203125" style="1" bestFit="1" customWidth="1"/>
    <col min="6" max="6" width="11.33203125" style="1" bestFit="1" customWidth="1"/>
    <col min="7" max="7" width="8.83203125" style="1"/>
    <col min="8" max="8" width="15.33203125" style="1" bestFit="1" customWidth="1"/>
    <col min="9" max="9" width="10.5" style="1" bestFit="1" customWidth="1"/>
    <col min="10" max="10" width="15.83203125" style="1" bestFit="1" customWidth="1"/>
    <col min="11" max="11" width="8.83203125" style="1"/>
    <col min="12" max="12" width="13.6640625" style="1" bestFit="1" customWidth="1"/>
    <col min="13" max="16384" width="8.83203125" style="1"/>
  </cols>
  <sheetData>
    <row r="1" spans="1:13" x14ac:dyDescent="0.2">
      <c r="A1" s="2" t="s">
        <v>0</v>
      </c>
      <c r="B1" s="2" t="s">
        <v>27</v>
      </c>
      <c r="C1" s="2" t="s">
        <v>2</v>
      </c>
      <c r="D1" s="2" t="s">
        <v>97</v>
      </c>
      <c r="E1" s="2" t="s">
        <v>98</v>
      </c>
      <c r="F1" s="2" t="s">
        <v>99</v>
      </c>
      <c r="G1" s="2" t="s">
        <v>100</v>
      </c>
      <c r="H1" s="5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</row>
    <row r="2" spans="1:13" x14ac:dyDescent="0.2">
      <c r="A2" t="s">
        <v>182</v>
      </c>
      <c r="B2" s="1" t="s">
        <v>183</v>
      </c>
      <c r="C2" s="1">
        <v>2011</v>
      </c>
      <c r="D2" s="1" t="s">
        <v>189</v>
      </c>
      <c r="E2" s="1" t="s">
        <v>194</v>
      </c>
      <c r="F2" s="1">
        <v>2011</v>
      </c>
      <c r="G2" s="1" t="s">
        <v>196</v>
      </c>
      <c r="H2" s="1">
        <v>5000</v>
      </c>
      <c r="I2" s="1">
        <v>2</v>
      </c>
      <c r="J2" s="1">
        <f>3440000-H2</f>
        <v>3435000</v>
      </c>
      <c r="L2" s="1">
        <v>2</v>
      </c>
      <c r="M2" s="1">
        <v>100.30800000000001</v>
      </c>
    </row>
    <row r="3" spans="1:13" x14ac:dyDescent="0.2">
      <c r="A3" t="s">
        <v>182</v>
      </c>
      <c r="B3" s="1" t="s">
        <v>183</v>
      </c>
      <c r="C3" s="1">
        <v>2011</v>
      </c>
      <c r="D3" s="1" t="s">
        <v>189</v>
      </c>
      <c r="E3" s="1" t="s">
        <v>194</v>
      </c>
      <c r="F3" s="1">
        <v>2011</v>
      </c>
      <c r="G3" s="1" t="s">
        <v>197</v>
      </c>
      <c r="H3" s="1">
        <v>45000</v>
      </c>
      <c r="I3" s="1">
        <v>2</v>
      </c>
      <c r="J3" s="1">
        <f>J2-H3</f>
        <v>3390000</v>
      </c>
      <c r="L3" s="1">
        <v>2</v>
      </c>
      <c r="M3" s="1">
        <v>100.643</v>
      </c>
    </row>
    <row r="4" spans="1:13" x14ac:dyDescent="0.2">
      <c r="A4" t="s">
        <v>182</v>
      </c>
      <c r="B4" s="1" t="s">
        <v>183</v>
      </c>
      <c r="C4" s="1">
        <v>2011</v>
      </c>
      <c r="D4" s="1" t="s">
        <v>189</v>
      </c>
      <c r="E4" s="1" t="s">
        <v>194</v>
      </c>
      <c r="F4" s="1">
        <v>2012</v>
      </c>
      <c r="G4" s="1" t="s">
        <v>196</v>
      </c>
      <c r="H4" s="1">
        <v>50000</v>
      </c>
      <c r="I4" s="1">
        <v>2</v>
      </c>
      <c r="J4" s="1">
        <f t="shared" ref="J4:J47" si="0">J3-H4</f>
        <v>3340000</v>
      </c>
      <c r="L4" s="1">
        <v>2</v>
      </c>
      <c r="M4" s="1">
        <v>100.71</v>
      </c>
    </row>
    <row r="5" spans="1:13" x14ac:dyDescent="0.2">
      <c r="A5" t="s">
        <v>182</v>
      </c>
      <c r="B5" s="1" t="s">
        <v>183</v>
      </c>
      <c r="C5" s="1">
        <v>2011</v>
      </c>
      <c r="D5" s="1" t="s">
        <v>189</v>
      </c>
      <c r="E5" s="1" t="s">
        <v>194</v>
      </c>
      <c r="F5" s="1">
        <v>2012</v>
      </c>
      <c r="G5" s="1" t="s">
        <v>197</v>
      </c>
      <c r="H5" s="1">
        <v>50000</v>
      </c>
      <c r="I5" s="1">
        <v>2</v>
      </c>
      <c r="J5" s="1">
        <f t="shared" si="0"/>
        <v>3290000</v>
      </c>
      <c r="L5" s="1">
        <v>2</v>
      </c>
      <c r="M5" s="1">
        <v>100.79900000000001</v>
      </c>
    </row>
    <row r="6" spans="1:13" x14ac:dyDescent="0.2">
      <c r="A6" t="s">
        <v>182</v>
      </c>
      <c r="B6" s="1" t="s">
        <v>183</v>
      </c>
      <c r="C6" s="1">
        <v>2011</v>
      </c>
      <c r="D6" s="1" t="s">
        <v>189</v>
      </c>
      <c r="E6" s="1" t="s">
        <v>194</v>
      </c>
      <c r="F6" s="1">
        <v>2013</v>
      </c>
      <c r="G6" s="1" t="s">
        <v>196</v>
      </c>
      <c r="H6" s="1">
        <v>55000</v>
      </c>
      <c r="I6" s="1">
        <v>2</v>
      </c>
      <c r="J6" s="1">
        <f t="shared" si="0"/>
        <v>3235000</v>
      </c>
      <c r="L6" s="1">
        <v>2</v>
      </c>
      <c r="M6" s="1">
        <v>100.562</v>
      </c>
    </row>
    <row r="7" spans="1:13" x14ac:dyDescent="0.2">
      <c r="A7" t="s">
        <v>182</v>
      </c>
      <c r="B7" s="1" t="s">
        <v>183</v>
      </c>
      <c r="C7" s="1">
        <v>2011</v>
      </c>
      <c r="D7" s="1" t="s">
        <v>189</v>
      </c>
      <c r="E7" s="1" t="s">
        <v>194</v>
      </c>
      <c r="F7" s="1">
        <v>2013</v>
      </c>
      <c r="G7" s="1" t="s">
        <v>197</v>
      </c>
      <c r="H7" s="1">
        <v>55000</v>
      </c>
      <c r="I7" s="1">
        <v>2</v>
      </c>
      <c r="J7" s="1">
        <f t="shared" si="0"/>
        <v>3180000</v>
      </c>
      <c r="L7" s="1">
        <v>2</v>
      </c>
      <c r="M7" s="1">
        <v>100.407</v>
      </c>
    </row>
    <row r="8" spans="1:13" x14ac:dyDescent="0.2">
      <c r="A8" t="s">
        <v>182</v>
      </c>
      <c r="B8" s="1" t="s">
        <v>183</v>
      </c>
      <c r="C8" s="1">
        <v>2011</v>
      </c>
      <c r="D8" s="1" t="s">
        <v>189</v>
      </c>
      <c r="E8" s="1" t="s">
        <v>194</v>
      </c>
      <c r="F8" s="1">
        <v>2014</v>
      </c>
      <c r="G8" s="1" t="s">
        <v>196</v>
      </c>
      <c r="H8" s="1">
        <v>55000</v>
      </c>
      <c r="I8" s="1">
        <v>2</v>
      </c>
      <c r="J8" s="1">
        <f t="shared" si="0"/>
        <v>3125000</v>
      </c>
      <c r="L8" s="1">
        <v>2</v>
      </c>
      <c r="M8" s="1">
        <v>99.521000000000001</v>
      </c>
    </row>
    <row r="9" spans="1:13" x14ac:dyDescent="0.2">
      <c r="A9" t="s">
        <v>182</v>
      </c>
      <c r="B9" s="1" t="s">
        <v>183</v>
      </c>
      <c r="C9" s="1">
        <v>2011</v>
      </c>
      <c r="D9" s="1" t="s">
        <v>189</v>
      </c>
      <c r="E9" s="1" t="s">
        <v>194</v>
      </c>
      <c r="F9" s="1">
        <v>2014</v>
      </c>
      <c r="G9" s="1" t="s">
        <v>197</v>
      </c>
      <c r="H9" s="1">
        <v>55000</v>
      </c>
      <c r="I9" s="1">
        <v>2.1</v>
      </c>
      <c r="J9" s="1">
        <f t="shared" si="0"/>
        <v>3070000</v>
      </c>
      <c r="L9" s="1">
        <v>2.1</v>
      </c>
      <c r="M9" s="1">
        <v>99.272000000000006</v>
      </c>
    </row>
    <row r="10" spans="1:13" x14ac:dyDescent="0.2">
      <c r="A10" t="s">
        <v>182</v>
      </c>
      <c r="B10" s="1" t="s">
        <v>183</v>
      </c>
      <c r="C10" s="1">
        <v>2011</v>
      </c>
      <c r="D10" s="1" t="s">
        <v>189</v>
      </c>
      <c r="E10" s="1" t="s">
        <v>194</v>
      </c>
      <c r="F10" s="1">
        <v>2015</v>
      </c>
      <c r="G10" s="1" t="s">
        <v>196</v>
      </c>
      <c r="H10" s="1">
        <v>55000</v>
      </c>
      <c r="I10" s="1">
        <v>2.35</v>
      </c>
      <c r="J10" s="1">
        <f t="shared" si="0"/>
        <v>3015000</v>
      </c>
      <c r="L10" s="1">
        <v>2.35</v>
      </c>
      <c r="M10" s="1">
        <v>99.186000000000007</v>
      </c>
    </row>
    <row r="11" spans="1:13" x14ac:dyDescent="0.2">
      <c r="A11" t="s">
        <v>182</v>
      </c>
      <c r="B11" s="1" t="s">
        <v>183</v>
      </c>
      <c r="C11" s="1">
        <v>2011</v>
      </c>
      <c r="D11" s="1" t="s">
        <v>189</v>
      </c>
      <c r="E11" s="1" t="s">
        <v>194</v>
      </c>
      <c r="F11" s="1">
        <v>2015</v>
      </c>
      <c r="G11" s="1" t="s">
        <v>197</v>
      </c>
      <c r="H11" s="1">
        <v>55000</v>
      </c>
      <c r="I11" s="1">
        <v>2.4500000000000002</v>
      </c>
      <c r="J11" s="1">
        <f t="shared" si="0"/>
        <v>2960000</v>
      </c>
      <c r="L11" s="1">
        <v>2.4500000000000002</v>
      </c>
      <c r="M11" s="1">
        <v>99.1</v>
      </c>
    </row>
    <row r="12" spans="1:13" x14ac:dyDescent="0.2">
      <c r="A12" t="s">
        <v>182</v>
      </c>
      <c r="B12" s="1" t="s">
        <v>183</v>
      </c>
      <c r="C12" s="1">
        <v>2011</v>
      </c>
      <c r="D12" s="1" t="s">
        <v>189</v>
      </c>
      <c r="E12" s="1" t="s">
        <v>194</v>
      </c>
      <c r="F12" s="1">
        <v>2016</v>
      </c>
      <c r="G12" s="20" t="s">
        <v>196</v>
      </c>
      <c r="H12" s="1">
        <v>55000</v>
      </c>
      <c r="I12" s="1">
        <v>2.625</v>
      </c>
      <c r="J12" s="1">
        <f t="shared" si="0"/>
        <v>2905000</v>
      </c>
      <c r="L12" s="1">
        <v>2.625</v>
      </c>
      <c r="M12" s="1">
        <v>98.896000000000001</v>
      </c>
    </row>
    <row r="13" spans="1:13" x14ac:dyDescent="0.2">
      <c r="A13" t="s">
        <v>182</v>
      </c>
      <c r="B13" s="1" t="s">
        <v>183</v>
      </c>
      <c r="C13" s="1">
        <v>2011</v>
      </c>
      <c r="D13" s="1" t="s">
        <v>189</v>
      </c>
      <c r="E13" s="1" t="s">
        <v>194</v>
      </c>
      <c r="F13" s="1">
        <v>2016</v>
      </c>
      <c r="G13" s="20" t="s">
        <v>197</v>
      </c>
      <c r="H13" s="1">
        <v>55000</v>
      </c>
      <c r="I13" s="1">
        <v>2.75</v>
      </c>
      <c r="J13" s="1">
        <f t="shared" si="0"/>
        <v>2850000</v>
      </c>
      <c r="L13" s="1">
        <v>2.75</v>
      </c>
      <c r="M13" s="1">
        <v>98.936000000000007</v>
      </c>
    </row>
    <row r="14" spans="1:13" x14ac:dyDescent="0.2">
      <c r="A14" t="s">
        <v>182</v>
      </c>
      <c r="B14" s="1" t="s">
        <v>183</v>
      </c>
      <c r="C14" s="1">
        <v>2011</v>
      </c>
      <c r="D14" s="1" t="s">
        <v>189</v>
      </c>
      <c r="E14" s="1" t="s">
        <v>194</v>
      </c>
      <c r="F14" s="1">
        <v>2017</v>
      </c>
      <c r="G14" s="20" t="s">
        <v>196</v>
      </c>
      <c r="H14" s="1">
        <v>55000</v>
      </c>
      <c r="I14" s="1">
        <v>3.1</v>
      </c>
      <c r="J14" s="1">
        <f t="shared" si="0"/>
        <v>2795000</v>
      </c>
      <c r="L14" s="1">
        <v>3.1</v>
      </c>
      <c r="M14" s="1">
        <v>99.147000000000006</v>
      </c>
    </row>
    <row r="15" spans="1:13" x14ac:dyDescent="0.2">
      <c r="A15" t="s">
        <v>182</v>
      </c>
      <c r="B15" s="1" t="s">
        <v>183</v>
      </c>
      <c r="C15" s="1">
        <v>2011</v>
      </c>
      <c r="D15" s="1" t="s">
        <v>189</v>
      </c>
      <c r="E15" s="1" t="s">
        <v>194</v>
      </c>
      <c r="F15" s="1">
        <v>2017</v>
      </c>
      <c r="G15" s="20" t="s">
        <v>197</v>
      </c>
      <c r="H15" s="1">
        <v>60000</v>
      </c>
      <c r="I15" s="1">
        <v>3.2</v>
      </c>
      <c r="J15" s="1">
        <f t="shared" si="0"/>
        <v>2735000</v>
      </c>
      <c r="L15" s="1">
        <v>3.2</v>
      </c>
      <c r="M15" s="1">
        <v>98.789000000000001</v>
      </c>
    </row>
    <row r="16" spans="1:13" x14ac:dyDescent="0.2">
      <c r="A16" t="s">
        <v>182</v>
      </c>
      <c r="B16" s="1" t="s">
        <v>183</v>
      </c>
      <c r="C16" s="1">
        <v>2011</v>
      </c>
      <c r="D16" s="1" t="s">
        <v>189</v>
      </c>
      <c r="E16" s="1" t="s">
        <v>194</v>
      </c>
      <c r="F16" s="1">
        <v>2018</v>
      </c>
      <c r="G16" s="20" t="s">
        <v>196</v>
      </c>
      <c r="H16" s="1">
        <v>60000</v>
      </c>
      <c r="I16" s="1">
        <v>3.375</v>
      </c>
      <c r="J16" s="1">
        <f t="shared" si="0"/>
        <v>2675000</v>
      </c>
      <c r="L16" s="1">
        <v>3.375</v>
      </c>
      <c r="M16" s="1">
        <v>98.561000000000007</v>
      </c>
    </row>
    <row r="17" spans="1:13" x14ac:dyDescent="0.2">
      <c r="A17" t="s">
        <v>182</v>
      </c>
      <c r="B17" s="1" t="s">
        <v>183</v>
      </c>
      <c r="C17" s="1">
        <v>2011</v>
      </c>
      <c r="D17" s="1" t="s">
        <v>189</v>
      </c>
      <c r="E17" s="1" t="s">
        <v>194</v>
      </c>
      <c r="F17" s="1">
        <v>2018</v>
      </c>
      <c r="G17" s="20" t="s">
        <v>197</v>
      </c>
      <c r="H17" s="1">
        <v>60000</v>
      </c>
      <c r="I17" s="1">
        <v>3.5</v>
      </c>
      <c r="J17" s="1">
        <f t="shared" si="0"/>
        <v>2615000</v>
      </c>
      <c r="L17" s="1">
        <v>3.5</v>
      </c>
      <c r="M17" s="1">
        <v>98.316000000000003</v>
      </c>
    </row>
    <row r="18" spans="1:13" x14ac:dyDescent="0.2">
      <c r="A18" t="s">
        <v>182</v>
      </c>
      <c r="B18" s="1" t="s">
        <v>183</v>
      </c>
      <c r="C18" s="1">
        <v>2011</v>
      </c>
      <c r="D18" s="1" t="s">
        <v>189</v>
      </c>
      <c r="E18" s="1" t="s">
        <v>194</v>
      </c>
      <c r="F18" s="1">
        <v>2019</v>
      </c>
      <c r="G18" s="20" t="s">
        <v>196</v>
      </c>
      <c r="H18" s="1">
        <v>60000</v>
      </c>
      <c r="I18" s="1">
        <v>3.75</v>
      </c>
      <c r="J18" s="1">
        <f t="shared" si="0"/>
        <v>2555000</v>
      </c>
      <c r="L18" s="1">
        <v>3.75</v>
      </c>
      <c r="M18" s="1">
        <v>98.59</v>
      </c>
    </row>
    <row r="19" spans="1:13" x14ac:dyDescent="0.2">
      <c r="A19" t="s">
        <v>182</v>
      </c>
      <c r="B19" s="1" t="s">
        <v>183</v>
      </c>
      <c r="C19" s="1">
        <v>2011</v>
      </c>
      <c r="D19" s="1" t="s">
        <v>189</v>
      </c>
      <c r="E19" s="1" t="s">
        <v>194</v>
      </c>
      <c r="F19" s="1">
        <v>2019</v>
      </c>
      <c r="G19" s="20" t="s">
        <v>197</v>
      </c>
      <c r="H19" s="1">
        <v>60000</v>
      </c>
      <c r="I19" s="1">
        <v>3.85</v>
      </c>
      <c r="J19" s="1">
        <f t="shared" si="0"/>
        <v>2495000</v>
      </c>
      <c r="L19" s="1">
        <v>3.85</v>
      </c>
      <c r="M19" s="1">
        <v>98.525000000000006</v>
      </c>
    </row>
    <row r="20" spans="1:13" x14ac:dyDescent="0.2">
      <c r="A20" t="s">
        <v>182</v>
      </c>
      <c r="B20" s="1" t="s">
        <v>183</v>
      </c>
      <c r="C20" s="1">
        <v>2011</v>
      </c>
      <c r="D20" s="1" t="s">
        <v>189</v>
      </c>
      <c r="E20" s="1" t="s">
        <v>194</v>
      </c>
      <c r="F20" s="1">
        <v>2020</v>
      </c>
      <c r="G20" s="20" t="s">
        <v>196</v>
      </c>
      <c r="H20" s="1">
        <v>65000</v>
      </c>
      <c r="I20" s="1">
        <v>4</v>
      </c>
      <c r="J20" s="1">
        <f t="shared" si="0"/>
        <v>2430000</v>
      </c>
      <c r="L20" s="1">
        <v>4</v>
      </c>
      <c r="M20" s="1">
        <v>98.465999999999994</v>
      </c>
    </row>
    <row r="21" spans="1:13" x14ac:dyDescent="0.2">
      <c r="A21" t="s">
        <v>182</v>
      </c>
      <c r="B21" s="1" t="s">
        <v>183</v>
      </c>
      <c r="C21" s="1">
        <v>2011</v>
      </c>
      <c r="D21" s="1" t="s">
        <v>189</v>
      </c>
      <c r="E21" s="1" t="s">
        <v>194</v>
      </c>
      <c r="F21" s="1">
        <v>2020</v>
      </c>
      <c r="G21" s="20" t="s">
        <v>197</v>
      </c>
      <c r="H21" s="1">
        <v>65000</v>
      </c>
      <c r="I21" s="1">
        <v>4.0999999999999996</v>
      </c>
      <c r="J21" s="1">
        <f t="shared" si="0"/>
        <v>2365000</v>
      </c>
      <c r="L21" s="1">
        <v>4.0999999999999996</v>
      </c>
      <c r="M21" s="1">
        <v>98.406999999999996</v>
      </c>
    </row>
    <row r="22" spans="1:13" x14ac:dyDescent="0.2">
      <c r="A22" t="s">
        <v>182</v>
      </c>
      <c r="B22" s="1" t="s">
        <v>183</v>
      </c>
      <c r="C22" s="1">
        <v>2011</v>
      </c>
      <c r="D22" s="1" t="s">
        <v>189</v>
      </c>
      <c r="E22" s="1" t="s">
        <v>194</v>
      </c>
      <c r="F22" s="1">
        <v>2021</v>
      </c>
      <c r="G22" s="20" t="s">
        <v>196</v>
      </c>
      <c r="H22" s="1">
        <v>65000</v>
      </c>
      <c r="I22" s="1">
        <v>4.2</v>
      </c>
      <c r="J22" s="1">
        <f t="shared" si="0"/>
        <v>2300000</v>
      </c>
      <c r="L22" s="1">
        <v>4.2</v>
      </c>
      <c r="M22" s="1">
        <v>98.350999999999999</v>
      </c>
    </row>
    <row r="23" spans="1:13" x14ac:dyDescent="0.2">
      <c r="A23" t="s">
        <v>182</v>
      </c>
      <c r="B23" s="1" t="s">
        <v>183</v>
      </c>
      <c r="C23" s="1">
        <v>2011</v>
      </c>
      <c r="D23" s="1" t="s">
        <v>189</v>
      </c>
      <c r="E23" s="1" t="s">
        <v>194</v>
      </c>
      <c r="F23" s="1">
        <v>2021</v>
      </c>
      <c r="G23" s="20" t="s">
        <v>197</v>
      </c>
      <c r="H23" s="1">
        <v>70000</v>
      </c>
      <c r="I23" s="1">
        <v>4.25</v>
      </c>
      <c r="J23" s="1">
        <f t="shared" si="0"/>
        <v>2230000</v>
      </c>
      <c r="L23" s="1">
        <v>4.25</v>
      </c>
      <c r="M23" s="1">
        <v>98.292000000000002</v>
      </c>
    </row>
    <row r="24" spans="1:13" x14ac:dyDescent="0.2">
      <c r="A24" t="s">
        <v>182</v>
      </c>
      <c r="B24" s="1" t="s">
        <v>183</v>
      </c>
      <c r="C24" s="1">
        <v>2011</v>
      </c>
      <c r="D24" s="1" t="s">
        <v>189</v>
      </c>
      <c r="E24" s="1" t="s">
        <v>194</v>
      </c>
      <c r="F24" s="1">
        <v>2022</v>
      </c>
      <c r="G24" s="20" t="s">
        <v>196</v>
      </c>
      <c r="H24" s="1">
        <v>70000</v>
      </c>
      <c r="I24" s="1">
        <v>4.4000000000000004</v>
      </c>
      <c r="J24" s="1">
        <f t="shared" si="0"/>
        <v>2160000</v>
      </c>
      <c r="L24" s="1">
        <v>4.4000000000000004</v>
      </c>
      <c r="M24" s="1">
        <v>98.245000000000005</v>
      </c>
    </row>
    <row r="25" spans="1:13" x14ac:dyDescent="0.2">
      <c r="A25" t="s">
        <v>182</v>
      </c>
      <c r="B25" s="1" t="s">
        <v>183</v>
      </c>
      <c r="C25" s="1">
        <v>2011</v>
      </c>
      <c r="D25" s="1" t="s">
        <v>189</v>
      </c>
      <c r="E25" s="1" t="s">
        <v>194</v>
      </c>
      <c r="F25" s="1">
        <v>2022</v>
      </c>
      <c r="G25" s="20" t="s">
        <v>197</v>
      </c>
      <c r="H25" s="1">
        <v>70000</v>
      </c>
      <c r="I25" s="1">
        <v>4.45</v>
      </c>
      <c r="J25" s="1">
        <f t="shared" si="0"/>
        <v>2090000</v>
      </c>
      <c r="L25" s="1">
        <v>4.45</v>
      </c>
      <c r="M25" s="1">
        <v>98.191999999999993</v>
      </c>
    </row>
    <row r="26" spans="1:13" x14ac:dyDescent="0.2">
      <c r="A26" t="s">
        <v>182</v>
      </c>
      <c r="B26" s="1" t="s">
        <v>183</v>
      </c>
      <c r="C26" s="1">
        <v>2011</v>
      </c>
      <c r="D26" s="1" t="s">
        <v>189</v>
      </c>
      <c r="E26" s="1" t="s">
        <v>194</v>
      </c>
      <c r="F26" s="1">
        <v>2023</v>
      </c>
      <c r="G26" s="20" t="s">
        <v>196</v>
      </c>
      <c r="H26" s="1">
        <v>70000</v>
      </c>
      <c r="I26" s="1">
        <v>4.5</v>
      </c>
      <c r="J26" s="1">
        <f t="shared" si="0"/>
        <v>2020000</v>
      </c>
      <c r="L26" s="1">
        <v>4.5</v>
      </c>
      <c r="M26" s="1">
        <v>97.683000000000007</v>
      </c>
    </row>
    <row r="27" spans="1:13" x14ac:dyDescent="0.2">
      <c r="A27" t="s">
        <v>182</v>
      </c>
      <c r="B27" s="1" t="s">
        <v>183</v>
      </c>
      <c r="C27" s="1">
        <v>2011</v>
      </c>
      <c r="D27" s="1" t="s">
        <v>189</v>
      </c>
      <c r="E27" s="1" t="s">
        <v>194</v>
      </c>
      <c r="F27" s="1">
        <v>2023</v>
      </c>
      <c r="G27" s="20" t="s">
        <v>197</v>
      </c>
      <c r="H27" s="1">
        <v>75000</v>
      </c>
      <c r="I27" s="1">
        <v>4.5999999999999996</v>
      </c>
      <c r="J27" s="1">
        <f t="shared" si="0"/>
        <v>1945000</v>
      </c>
      <c r="L27" s="1">
        <v>4.5999999999999996</v>
      </c>
      <c r="M27" s="1">
        <v>98.096000000000004</v>
      </c>
    </row>
    <row r="28" spans="1:13" x14ac:dyDescent="0.2">
      <c r="A28" t="s">
        <v>182</v>
      </c>
      <c r="B28" s="1" t="s">
        <v>183</v>
      </c>
      <c r="C28" s="1">
        <v>2011</v>
      </c>
      <c r="D28" s="1" t="s">
        <v>189</v>
      </c>
      <c r="E28" s="1" t="s">
        <v>195</v>
      </c>
      <c r="F28" s="1">
        <v>2024</v>
      </c>
      <c r="G28" s="20" t="s">
        <v>196</v>
      </c>
      <c r="H28" s="1">
        <v>75000</v>
      </c>
      <c r="I28" s="1">
        <v>5</v>
      </c>
      <c r="J28" s="1">
        <f t="shared" si="0"/>
        <v>1870000</v>
      </c>
      <c r="L28" s="1">
        <v>5.15</v>
      </c>
      <c r="M28" s="1">
        <v>98.317999999999998</v>
      </c>
    </row>
    <row r="29" spans="1:13" x14ac:dyDescent="0.2">
      <c r="A29" t="s">
        <v>182</v>
      </c>
      <c r="B29" s="1" t="s">
        <v>183</v>
      </c>
      <c r="C29" s="1">
        <v>2011</v>
      </c>
      <c r="D29" s="1" t="s">
        <v>189</v>
      </c>
      <c r="E29" s="1" t="s">
        <v>195</v>
      </c>
      <c r="F29" s="1">
        <v>2024</v>
      </c>
      <c r="G29" s="20" t="s">
        <v>197</v>
      </c>
      <c r="H29" s="1">
        <v>80000</v>
      </c>
      <c r="I29" s="1">
        <v>5</v>
      </c>
      <c r="J29" s="1">
        <f t="shared" si="0"/>
        <v>1790000</v>
      </c>
      <c r="L29" s="1">
        <v>5.15</v>
      </c>
      <c r="M29" s="1">
        <v>98.317999999999998</v>
      </c>
    </row>
    <row r="30" spans="1:13" x14ac:dyDescent="0.2">
      <c r="A30" t="s">
        <v>182</v>
      </c>
      <c r="B30" s="1" t="s">
        <v>183</v>
      </c>
      <c r="C30" s="1">
        <v>2011</v>
      </c>
      <c r="D30" s="1" t="s">
        <v>189</v>
      </c>
      <c r="E30" s="1" t="s">
        <v>195</v>
      </c>
      <c r="F30" s="1">
        <v>2025</v>
      </c>
      <c r="G30" s="20" t="s">
        <v>196</v>
      </c>
      <c r="H30" s="1">
        <v>80000</v>
      </c>
      <c r="I30" s="1">
        <v>5</v>
      </c>
      <c r="J30" s="1">
        <f t="shared" si="0"/>
        <v>1710000</v>
      </c>
      <c r="L30" s="1">
        <v>5.15</v>
      </c>
      <c r="M30" s="1">
        <v>98.317999999999998</v>
      </c>
    </row>
    <row r="31" spans="1:13" x14ac:dyDescent="0.2">
      <c r="A31" t="s">
        <v>182</v>
      </c>
      <c r="B31" s="1" t="s">
        <v>183</v>
      </c>
      <c r="C31" s="1">
        <v>2011</v>
      </c>
      <c r="D31" s="1" t="s">
        <v>189</v>
      </c>
      <c r="E31" s="1" t="s">
        <v>195</v>
      </c>
      <c r="F31" s="1">
        <v>2025</v>
      </c>
      <c r="G31" s="20" t="s">
        <v>197</v>
      </c>
      <c r="H31" s="1">
        <v>80000</v>
      </c>
      <c r="I31" s="1">
        <v>5</v>
      </c>
      <c r="J31" s="1">
        <f t="shared" si="0"/>
        <v>1630000</v>
      </c>
      <c r="L31" s="1">
        <v>5.15</v>
      </c>
      <c r="M31" s="1">
        <v>98.317999999999998</v>
      </c>
    </row>
    <row r="32" spans="1:13" x14ac:dyDescent="0.2">
      <c r="A32" t="s">
        <v>182</v>
      </c>
      <c r="B32" s="1" t="s">
        <v>183</v>
      </c>
      <c r="C32" s="1">
        <v>2011</v>
      </c>
      <c r="D32" s="1" t="s">
        <v>189</v>
      </c>
      <c r="E32" s="1" t="s">
        <v>195</v>
      </c>
      <c r="F32" s="1">
        <v>2026</v>
      </c>
      <c r="G32" s="20" t="s">
        <v>196</v>
      </c>
      <c r="H32" s="1">
        <v>85000</v>
      </c>
      <c r="I32" s="1">
        <v>5</v>
      </c>
      <c r="J32" s="1">
        <f t="shared" si="0"/>
        <v>1545000</v>
      </c>
      <c r="L32" s="1">
        <v>5.15</v>
      </c>
      <c r="M32" s="1">
        <v>98.317999999999998</v>
      </c>
    </row>
    <row r="33" spans="1:13" x14ac:dyDescent="0.2">
      <c r="A33" t="s">
        <v>182</v>
      </c>
      <c r="B33" s="1" t="s">
        <v>183</v>
      </c>
      <c r="C33" s="1">
        <v>2011</v>
      </c>
      <c r="D33" s="1" t="s">
        <v>189</v>
      </c>
      <c r="E33" s="1" t="s">
        <v>195</v>
      </c>
      <c r="F33" s="1">
        <v>2026</v>
      </c>
      <c r="G33" s="20" t="s">
        <v>197</v>
      </c>
      <c r="H33" s="1">
        <v>85000</v>
      </c>
      <c r="I33" s="1">
        <v>5</v>
      </c>
      <c r="J33" s="1">
        <f t="shared" si="0"/>
        <v>1460000</v>
      </c>
      <c r="L33" s="1">
        <v>5.15</v>
      </c>
      <c r="M33" s="1">
        <v>98.317999999999998</v>
      </c>
    </row>
    <row r="34" spans="1:13" x14ac:dyDescent="0.2">
      <c r="A34" t="s">
        <v>182</v>
      </c>
      <c r="B34" s="1" t="s">
        <v>183</v>
      </c>
      <c r="C34" s="1">
        <v>2011</v>
      </c>
      <c r="D34" s="1" t="s">
        <v>189</v>
      </c>
      <c r="E34" s="1" t="s">
        <v>195</v>
      </c>
      <c r="F34" s="1">
        <v>2027</v>
      </c>
      <c r="G34" s="20" t="s">
        <v>196</v>
      </c>
      <c r="H34" s="1">
        <v>90000</v>
      </c>
      <c r="I34" s="1">
        <v>5</v>
      </c>
      <c r="J34" s="1">
        <f t="shared" si="0"/>
        <v>1370000</v>
      </c>
      <c r="L34" s="1">
        <v>5.15</v>
      </c>
      <c r="M34" s="1">
        <v>98.317999999999998</v>
      </c>
    </row>
    <row r="35" spans="1:13" x14ac:dyDescent="0.2">
      <c r="A35" t="s">
        <v>182</v>
      </c>
      <c r="B35" s="1" t="s">
        <v>183</v>
      </c>
      <c r="C35" s="1">
        <v>2011</v>
      </c>
      <c r="D35" s="1" t="s">
        <v>189</v>
      </c>
      <c r="E35" s="1" t="s">
        <v>195</v>
      </c>
      <c r="F35" s="1">
        <v>2027</v>
      </c>
      <c r="G35" s="20" t="s">
        <v>197</v>
      </c>
      <c r="H35" s="21">
        <v>90000</v>
      </c>
      <c r="I35" s="1">
        <v>5</v>
      </c>
      <c r="J35" s="1">
        <f t="shared" si="0"/>
        <v>1280000</v>
      </c>
      <c r="L35" s="1">
        <v>5.15</v>
      </c>
      <c r="M35" s="1">
        <v>98.317999999999998</v>
      </c>
    </row>
    <row r="36" spans="1:13" x14ac:dyDescent="0.2">
      <c r="A36" t="s">
        <v>182</v>
      </c>
      <c r="B36" s="1" t="s">
        <v>183</v>
      </c>
      <c r="C36" s="1">
        <v>2011</v>
      </c>
      <c r="D36" s="1" t="s">
        <v>189</v>
      </c>
      <c r="E36" s="1" t="s">
        <v>195</v>
      </c>
      <c r="F36" s="1">
        <v>2028</v>
      </c>
      <c r="G36" s="20" t="s">
        <v>196</v>
      </c>
      <c r="H36" s="1">
        <v>90000</v>
      </c>
      <c r="I36" s="1">
        <v>5.25</v>
      </c>
      <c r="J36" s="1">
        <f t="shared" si="0"/>
        <v>1190000</v>
      </c>
      <c r="L36" s="1">
        <v>5.45</v>
      </c>
      <c r="M36" s="1">
        <v>97.397999999999996</v>
      </c>
    </row>
    <row r="37" spans="1:13" x14ac:dyDescent="0.2">
      <c r="A37" t="s">
        <v>182</v>
      </c>
      <c r="B37" s="1" t="s">
        <v>183</v>
      </c>
      <c r="C37" s="1">
        <v>2011</v>
      </c>
      <c r="D37" s="1" t="s">
        <v>189</v>
      </c>
      <c r="E37" s="1" t="s">
        <v>195</v>
      </c>
      <c r="F37" s="1">
        <v>2028</v>
      </c>
      <c r="G37" s="20" t="s">
        <v>197</v>
      </c>
      <c r="H37" s="1">
        <v>95000</v>
      </c>
      <c r="I37" s="1">
        <v>5.25</v>
      </c>
      <c r="J37" s="1">
        <f t="shared" si="0"/>
        <v>1095000</v>
      </c>
      <c r="L37" s="1">
        <v>5.45</v>
      </c>
      <c r="M37" s="1">
        <v>97.397999999999996</v>
      </c>
    </row>
    <row r="38" spans="1:13" x14ac:dyDescent="0.2">
      <c r="A38" t="s">
        <v>182</v>
      </c>
      <c r="B38" s="1" t="s">
        <v>183</v>
      </c>
      <c r="C38" s="1">
        <v>2011</v>
      </c>
      <c r="D38" s="1" t="s">
        <v>189</v>
      </c>
      <c r="E38" s="1" t="s">
        <v>195</v>
      </c>
      <c r="F38" s="1">
        <v>2029</v>
      </c>
      <c r="G38" s="20" t="s">
        <v>196</v>
      </c>
      <c r="H38" s="1">
        <v>95000</v>
      </c>
      <c r="I38" s="1">
        <v>5.25</v>
      </c>
      <c r="J38" s="1">
        <f t="shared" si="0"/>
        <v>1000000</v>
      </c>
      <c r="L38" s="1">
        <v>5.45</v>
      </c>
      <c r="M38" s="1">
        <v>97.397999999999996</v>
      </c>
    </row>
    <row r="39" spans="1:13" x14ac:dyDescent="0.2">
      <c r="A39" t="s">
        <v>182</v>
      </c>
      <c r="B39" s="1" t="s">
        <v>183</v>
      </c>
      <c r="C39" s="1">
        <v>2011</v>
      </c>
      <c r="D39" s="1" t="s">
        <v>189</v>
      </c>
      <c r="E39" s="1" t="s">
        <v>195</v>
      </c>
      <c r="F39" s="1">
        <v>2029</v>
      </c>
      <c r="G39" s="20" t="s">
        <v>197</v>
      </c>
      <c r="H39" s="1">
        <v>100000</v>
      </c>
      <c r="I39" s="1">
        <v>5.25</v>
      </c>
      <c r="J39" s="1">
        <f t="shared" si="0"/>
        <v>900000</v>
      </c>
      <c r="L39" s="1">
        <v>5.45</v>
      </c>
      <c r="M39" s="1">
        <v>97.397999999999996</v>
      </c>
    </row>
    <row r="40" spans="1:13" x14ac:dyDescent="0.2">
      <c r="A40" t="s">
        <v>182</v>
      </c>
      <c r="B40" s="1" t="s">
        <v>183</v>
      </c>
      <c r="C40" s="1">
        <v>2011</v>
      </c>
      <c r="D40" s="1" t="s">
        <v>189</v>
      </c>
      <c r="E40" s="1" t="s">
        <v>195</v>
      </c>
      <c r="F40" s="1">
        <v>2030</v>
      </c>
      <c r="G40" s="20" t="s">
        <v>196</v>
      </c>
      <c r="H40" s="1">
        <v>100000</v>
      </c>
      <c r="I40" s="1">
        <v>5.25</v>
      </c>
      <c r="J40" s="1">
        <f t="shared" si="0"/>
        <v>800000</v>
      </c>
      <c r="L40" s="1">
        <v>5.45</v>
      </c>
      <c r="M40" s="1">
        <v>97.397999999999996</v>
      </c>
    </row>
    <row r="41" spans="1:13" x14ac:dyDescent="0.2">
      <c r="A41" t="s">
        <v>182</v>
      </c>
      <c r="B41" s="1" t="s">
        <v>183</v>
      </c>
      <c r="C41" s="1">
        <v>2011</v>
      </c>
      <c r="D41" s="1" t="s">
        <v>189</v>
      </c>
      <c r="E41" s="1" t="s">
        <v>195</v>
      </c>
      <c r="F41" s="1">
        <v>2030</v>
      </c>
      <c r="G41" s="20" t="s">
        <v>197</v>
      </c>
      <c r="H41" s="1">
        <v>105000</v>
      </c>
      <c r="I41" s="1">
        <v>5.25</v>
      </c>
      <c r="J41" s="1">
        <f t="shared" si="0"/>
        <v>695000</v>
      </c>
      <c r="L41" s="1">
        <v>5.45</v>
      </c>
      <c r="M41" s="1">
        <v>97.397999999999996</v>
      </c>
    </row>
    <row r="42" spans="1:13" x14ac:dyDescent="0.2">
      <c r="A42" t="s">
        <v>182</v>
      </c>
      <c r="B42" s="1" t="s">
        <v>183</v>
      </c>
      <c r="C42" s="1">
        <v>2011</v>
      </c>
      <c r="D42" s="1" t="s">
        <v>189</v>
      </c>
      <c r="E42" s="1" t="s">
        <v>195</v>
      </c>
      <c r="F42" s="1">
        <v>2031</v>
      </c>
      <c r="G42" s="20" t="s">
        <v>196</v>
      </c>
      <c r="H42" s="1">
        <v>110000</v>
      </c>
      <c r="I42" s="1">
        <v>5.25</v>
      </c>
      <c r="J42" s="1">
        <f t="shared" si="0"/>
        <v>585000</v>
      </c>
      <c r="L42" s="1">
        <v>5.45</v>
      </c>
      <c r="M42" s="1">
        <v>97.397999999999996</v>
      </c>
    </row>
    <row r="43" spans="1:13" x14ac:dyDescent="0.2">
      <c r="A43" t="s">
        <v>182</v>
      </c>
      <c r="B43" s="1" t="s">
        <v>183</v>
      </c>
      <c r="C43" s="1">
        <v>2011</v>
      </c>
      <c r="D43" s="1" t="s">
        <v>189</v>
      </c>
      <c r="E43" s="1" t="s">
        <v>195</v>
      </c>
      <c r="F43" s="1">
        <v>2031</v>
      </c>
      <c r="G43" s="20" t="s">
        <v>197</v>
      </c>
      <c r="H43" s="1">
        <v>110000</v>
      </c>
      <c r="I43" s="1">
        <v>5.25</v>
      </c>
      <c r="J43" s="1">
        <f t="shared" si="0"/>
        <v>475000</v>
      </c>
      <c r="L43" s="1">
        <v>5.45</v>
      </c>
      <c r="M43" s="1">
        <v>97.397999999999996</v>
      </c>
    </row>
    <row r="44" spans="1:13" x14ac:dyDescent="0.2">
      <c r="A44" t="s">
        <v>182</v>
      </c>
      <c r="B44" s="1" t="s">
        <v>183</v>
      </c>
      <c r="C44" s="1">
        <v>2011</v>
      </c>
      <c r="D44" s="1" t="s">
        <v>189</v>
      </c>
      <c r="E44" s="1" t="s">
        <v>195</v>
      </c>
      <c r="F44" s="1">
        <v>2032</v>
      </c>
      <c r="G44" s="20" t="s">
        <v>196</v>
      </c>
      <c r="H44" s="1">
        <v>115000</v>
      </c>
      <c r="I44" s="1">
        <v>5.25</v>
      </c>
      <c r="J44" s="1">
        <f t="shared" si="0"/>
        <v>360000</v>
      </c>
      <c r="L44" s="1">
        <v>5.45</v>
      </c>
      <c r="M44" s="1">
        <v>97.397999999999996</v>
      </c>
    </row>
    <row r="45" spans="1:13" x14ac:dyDescent="0.2">
      <c r="A45" t="s">
        <v>182</v>
      </c>
      <c r="B45" s="1" t="s">
        <v>183</v>
      </c>
      <c r="C45" s="1">
        <v>2011</v>
      </c>
      <c r="D45" s="1" t="s">
        <v>189</v>
      </c>
      <c r="E45" s="1" t="s">
        <v>195</v>
      </c>
      <c r="F45" s="1">
        <v>2032</v>
      </c>
      <c r="G45" s="20" t="s">
        <v>197</v>
      </c>
      <c r="H45" s="1">
        <v>115000</v>
      </c>
      <c r="I45" s="1">
        <v>5.25</v>
      </c>
      <c r="J45" s="1">
        <f t="shared" si="0"/>
        <v>245000</v>
      </c>
      <c r="L45" s="1">
        <v>5.45</v>
      </c>
      <c r="M45" s="1">
        <v>97.397999999999996</v>
      </c>
    </row>
    <row r="46" spans="1:13" x14ac:dyDescent="0.2">
      <c r="A46" t="s">
        <v>182</v>
      </c>
      <c r="B46" s="1" t="s">
        <v>183</v>
      </c>
      <c r="C46" s="1">
        <v>2011</v>
      </c>
      <c r="D46" s="1" t="s">
        <v>189</v>
      </c>
      <c r="E46" s="1" t="s">
        <v>195</v>
      </c>
      <c r="F46" s="1">
        <v>2033</v>
      </c>
      <c r="G46" s="20" t="s">
        <v>196</v>
      </c>
      <c r="H46" s="1">
        <v>120000</v>
      </c>
      <c r="I46" s="1">
        <v>5.25</v>
      </c>
      <c r="J46" s="1">
        <f t="shared" si="0"/>
        <v>125000</v>
      </c>
      <c r="L46" s="1">
        <v>5.45</v>
      </c>
      <c r="M46" s="1">
        <v>97.397999999999996</v>
      </c>
    </row>
    <row r="47" spans="1:13" x14ac:dyDescent="0.2">
      <c r="A47" t="s">
        <v>182</v>
      </c>
      <c r="B47" s="1" t="s">
        <v>183</v>
      </c>
      <c r="C47" s="1">
        <v>2011</v>
      </c>
      <c r="D47" s="1" t="s">
        <v>189</v>
      </c>
      <c r="E47" s="1" t="s">
        <v>195</v>
      </c>
      <c r="F47" s="1">
        <v>2033</v>
      </c>
      <c r="G47" s="20" t="s">
        <v>197</v>
      </c>
      <c r="H47" s="1">
        <v>125000</v>
      </c>
      <c r="I47" s="1">
        <v>5.25</v>
      </c>
      <c r="J47" s="1">
        <f t="shared" si="0"/>
        <v>0</v>
      </c>
      <c r="L47" s="1">
        <v>5.45</v>
      </c>
      <c r="M47" s="1">
        <v>97.397999999999996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A2" sqref="A2:B2"/>
    </sheetView>
  </sheetViews>
  <sheetFormatPr baseColWidth="10" defaultColWidth="8.83203125" defaultRowHeight="15" x14ac:dyDescent="0.2"/>
  <cols>
    <col min="1" max="3" width="8.83203125" style="1"/>
    <col min="4" max="4" width="16.33203125" style="1" customWidth="1"/>
    <col min="5" max="16384" width="8.83203125" style="1"/>
  </cols>
  <sheetData>
    <row r="1" spans="1:6" x14ac:dyDescent="0.2">
      <c r="A1" s="2" t="s">
        <v>0</v>
      </c>
      <c r="B1" s="2" t="s">
        <v>27</v>
      </c>
      <c r="C1" s="2" t="s">
        <v>2</v>
      </c>
      <c r="D1" s="5" t="s">
        <v>3</v>
      </c>
      <c r="E1" s="4" t="s">
        <v>107</v>
      </c>
      <c r="F1" s="4" t="s">
        <v>96</v>
      </c>
    </row>
    <row r="2" spans="1:6" x14ac:dyDescent="0.2">
      <c r="A2" t="s">
        <v>182</v>
      </c>
      <c r="B2" s="1" t="s">
        <v>183</v>
      </c>
      <c r="C2" s="1">
        <v>2011</v>
      </c>
      <c r="D2" s="22">
        <v>3150282.15</v>
      </c>
      <c r="E2" s="1" t="s">
        <v>198</v>
      </c>
      <c r="F2" s="1" t="s">
        <v>202</v>
      </c>
    </row>
    <row r="3" spans="1:6" x14ac:dyDescent="0.2">
      <c r="A3" t="s">
        <v>182</v>
      </c>
      <c r="B3" s="1" t="s">
        <v>183</v>
      </c>
      <c r="C3" s="1">
        <v>2011</v>
      </c>
      <c r="D3" s="22">
        <v>58790.48</v>
      </c>
      <c r="E3" s="1" t="s">
        <v>199</v>
      </c>
    </row>
    <row r="4" spans="1:6" x14ac:dyDescent="0.2">
      <c r="A4" t="s">
        <v>182</v>
      </c>
      <c r="B4" s="1" t="s">
        <v>183</v>
      </c>
      <c r="C4" s="1">
        <v>2011</v>
      </c>
      <c r="D4" s="22">
        <v>794600</v>
      </c>
      <c r="E4" s="1" t="s">
        <v>200</v>
      </c>
    </row>
    <row r="5" spans="1:6" x14ac:dyDescent="0.2">
      <c r="A5" t="s">
        <v>182</v>
      </c>
      <c r="B5" s="1" t="s">
        <v>183</v>
      </c>
      <c r="C5" s="1">
        <v>2011</v>
      </c>
      <c r="D5" s="22">
        <v>91125.17</v>
      </c>
      <c r="E5" s="1" t="s">
        <v>201</v>
      </c>
    </row>
    <row r="6" spans="1:6" x14ac:dyDescent="0.2">
      <c r="A6"/>
    </row>
    <row r="7" spans="1:6" x14ac:dyDescent="0.2">
      <c r="A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A14" sqref="A14:C14"/>
    </sheetView>
  </sheetViews>
  <sheetFormatPr baseColWidth="10" defaultColWidth="8.83203125" defaultRowHeight="15" x14ac:dyDescent="0.2"/>
  <cols>
    <col min="1" max="3" width="8.83203125" style="1"/>
    <col min="4" max="4" width="9.5" style="1" bestFit="1" customWidth="1"/>
    <col min="5" max="10" width="8.83203125" style="1"/>
    <col min="11" max="11" width="16.33203125" style="1" bestFit="1" customWidth="1"/>
    <col min="12" max="16384" width="8.83203125" style="1"/>
  </cols>
  <sheetData>
    <row r="1" spans="1:13" x14ac:dyDescent="0.2">
      <c r="A1" s="2" t="s">
        <v>0</v>
      </c>
      <c r="B1" s="2" t="s">
        <v>27</v>
      </c>
      <c r="C1" s="2" t="s">
        <v>2</v>
      </c>
      <c r="D1" s="2" t="s">
        <v>108</v>
      </c>
      <c r="E1" s="2" t="s">
        <v>24</v>
      </c>
      <c r="F1" s="2" t="s">
        <v>109</v>
      </c>
      <c r="G1" s="5" t="s">
        <v>3</v>
      </c>
      <c r="H1" s="4" t="s">
        <v>4</v>
      </c>
      <c r="I1" s="4" t="s">
        <v>5</v>
      </c>
      <c r="J1" s="6" t="s">
        <v>6</v>
      </c>
      <c r="K1" s="3" t="s">
        <v>7</v>
      </c>
      <c r="L1" s="4" t="s">
        <v>8</v>
      </c>
      <c r="M1" s="4" t="s">
        <v>96</v>
      </c>
    </row>
    <row r="2" spans="1:13" x14ac:dyDescent="0.2">
      <c r="A2" t="s">
        <v>182</v>
      </c>
      <c r="B2" s="1" t="s">
        <v>183</v>
      </c>
      <c r="C2" s="1">
        <v>2011</v>
      </c>
      <c r="D2" s="1" t="s">
        <v>204</v>
      </c>
      <c r="E2" s="1" t="s">
        <v>190</v>
      </c>
      <c r="F2" s="1" t="s">
        <v>203</v>
      </c>
      <c r="H2" s="1">
        <v>1995</v>
      </c>
      <c r="K2" s="1">
        <v>1666</v>
      </c>
    </row>
    <row r="3" spans="1:13" x14ac:dyDescent="0.2">
      <c r="A3" t="s">
        <v>182</v>
      </c>
      <c r="B3" s="1" t="s">
        <v>183</v>
      </c>
      <c r="C3" s="1">
        <v>2011</v>
      </c>
      <c r="D3" s="1" t="s">
        <v>205</v>
      </c>
      <c r="E3" s="1" t="s">
        <v>190</v>
      </c>
      <c r="F3" s="1" t="s">
        <v>203</v>
      </c>
      <c r="H3" s="1">
        <v>2002</v>
      </c>
      <c r="K3" s="1">
        <v>42778</v>
      </c>
    </row>
    <row r="4" spans="1:13" x14ac:dyDescent="0.2">
      <c r="A4" t="s">
        <v>182</v>
      </c>
      <c r="B4" s="1" t="s">
        <v>183</v>
      </c>
      <c r="C4" s="1">
        <v>2011</v>
      </c>
      <c r="D4" s="1" t="s">
        <v>206</v>
      </c>
      <c r="F4" s="1" t="s">
        <v>207</v>
      </c>
      <c r="H4" s="1">
        <v>1997</v>
      </c>
      <c r="K4" s="1">
        <v>24791</v>
      </c>
    </row>
    <row r="5" spans="1:13" x14ac:dyDescent="0.2">
      <c r="A5" t="s">
        <v>182</v>
      </c>
      <c r="B5" s="1" t="s">
        <v>183</v>
      </c>
      <c r="C5" s="1">
        <v>2011</v>
      </c>
      <c r="D5" s="1" t="s">
        <v>206</v>
      </c>
      <c r="F5" s="1" t="s">
        <v>207</v>
      </c>
      <c r="H5" s="1">
        <v>1997</v>
      </c>
      <c r="K5" s="1">
        <v>136700</v>
      </c>
    </row>
    <row r="6" spans="1:13" x14ac:dyDescent="0.2">
      <c r="A6" t="s">
        <v>182</v>
      </c>
      <c r="B6" s="1" t="s">
        <v>183</v>
      </c>
      <c r="C6" s="1">
        <v>2011</v>
      </c>
      <c r="D6" s="1" t="s">
        <v>208</v>
      </c>
      <c r="F6" s="1" t="s">
        <v>207</v>
      </c>
      <c r="H6" s="1">
        <v>2002</v>
      </c>
      <c r="K6" s="1">
        <v>126666</v>
      </c>
    </row>
    <row r="7" spans="1:13" x14ac:dyDescent="0.2">
      <c r="A7" t="s">
        <v>182</v>
      </c>
      <c r="B7" s="1" t="s">
        <v>183</v>
      </c>
      <c r="C7" s="1">
        <v>2011</v>
      </c>
      <c r="D7" s="1" t="s">
        <v>209</v>
      </c>
      <c r="F7" s="1" t="s">
        <v>207</v>
      </c>
      <c r="H7" s="1">
        <v>2006</v>
      </c>
      <c r="K7" s="1">
        <v>1181056</v>
      </c>
    </row>
    <row r="8" spans="1:13" x14ac:dyDescent="0.2">
      <c r="A8" t="s">
        <v>182</v>
      </c>
      <c r="B8" s="1" t="s">
        <v>183</v>
      </c>
      <c r="C8" s="1">
        <v>2011</v>
      </c>
      <c r="D8" s="1" t="s">
        <v>209</v>
      </c>
      <c r="F8" s="1" t="s">
        <v>207</v>
      </c>
      <c r="H8" s="1">
        <v>2006</v>
      </c>
      <c r="K8" s="1">
        <v>338722</v>
      </c>
    </row>
    <row r="9" spans="1:13" x14ac:dyDescent="0.2">
      <c r="A9" t="s">
        <v>182</v>
      </c>
      <c r="B9" s="1" t="s">
        <v>183</v>
      </c>
      <c r="C9" s="1">
        <v>2011</v>
      </c>
      <c r="D9" s="1" t="s">
        <v>210</v>
      </c>
      <c r="F9" s="1" t="s">
        <v>203</v>
      </c>
      <c r="H9" s="1">
        <v>2007</v>
      </c>
      <c r="K9" s="1">
        <v>1555461</v>
      </c>
    </row>
    <row r="10" spans="1:13" x14ac:dyDescent="0.2">
      <c r="A10" t="s">
        <v>182</v>
      </c>
      <c r="B10" s="1" t="s">
        <v>183</v>
      </c>
      <c r="C10" s="1">
        <v>2011</v>
      </c>
      <c r="D10" s="1" t="s">
        <v>211</v>
      </c>
      <c r="F10" s="1" t="s">
        <v>203</v>
      </c>
      <c r="H10" s="1">
        <v>2008</v>
      </c>
      <c r="K10" s="1">
        <v>-3128431</v>
      </c>
      <c r="M10" s="1" t="s">
        <v>216</v>
      </c>
    </row>
    <row r="11" spans="1:13" x14ac:dyDescent="0.2">
      <c r="A11" t="s">
        <v>182</v>
      </c>
      <c r="B11" s="1" t="s">
        <v>183</v>
      </c>
      <c r="C11" s="1">
        <v>2011</v>
      </c>
      <c r="D11" s="1" t="s">
        <v>212</v>
      </c>
      <c r="F11" s="1" t="s">
        <v>203</v>
      </c>
      <c r="H11" s="1">
        <v>2008</v>
      </c>
      <c r="K11" s="1">
        <v>2211088</v>
      </c>
    </row>
    <row r="12" spans="1:13" x14ac:dyDescent="0.2">
      <c r="A12" t="s">
        <v>182</v>
      </c>
      <c r="B12" s="1" t="s">
        <v>183</v>
      </c>
      <c r="C12" s="1">
        <v>2011</v>
      </c>
      <c r="D12" s="1" t="s">
        <v>213</v>
      </c>
      <c r="F12" s="1" t="s">
        <v>215</v>
      </c>
      <c r="H12" s="1">
        <v>2009</v>
      </c>
      <c r="K12" s="1">
        <v>7500000</v>
      </c>
    </row>
    <row r="13" spans="1:13" x14ac:dyDescent="0.2">
      <c r="A13" t="s">
        <v>182</v>
      </c>
      <c r="B13" s="1" t="s">
        <v>183</v>
      </c>
      <c r="C13" s="1">
        <v>2011</v>
      </c>
      <c r="D13" s="1" t="s">
        <v>214</v>
      </c>
      <c r="F13" s="1" t="s">
        <v>190</v>
      </c>
      <c r="H13" s="1">
        <v>2009</v>
      </c>
      <c r="K13" s="1">
        <v>710400</v>
      </c>
    </row>
    <row r="14" spans="1:13" x14ac:dyDescent="0.2">
      <c r="A14" t="s">
        <v>182</v>
      </c>
      <c r="B14" s="1" t="s">
        <v>183</v>
      </c>
      <c r="C14" s="1">
        <v>2011</v>
      </c>
      <c r="D14" s="1" t="s">
        <v>217</v>
      </c>
      <c r="F14" s="1" t="s">
        <v>203</v>
      </c>
      <c r="H14" s="1" t="s">
        <v>190</v>
      </c>
      <c r="K14" s="1">
        <v>39898.800000000003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A2" sqref="A2:C2"/>
    </sheetView>
  </sheetViews>
  <sheetFormatPr baseColWidth="10" defaultColWidth="8.83203125" defaultRowHeight="15" x14ac:dyDescent="0.2"/>
  <cols>
    <col min="1" max="8" width="8.83203125" style="1"/>
    <col min="9" max="9" width="15" style="1" bestFit="1" customWidth="1"/>
    <col min="10" max="16384" width="8.83203125" style="1"/>
  </cols>
  <sheetData>
    <row r="1" spans="1:10" x14ac:dyDescent="0.2">
      <c r="A1" s="18" t="s">
        <v>0</v>
      </c>
      <c r="B1" s="18" t="s">
        <v>27</v>
      </c>
      <c r="C1" s="18" t="s">
        <v>2</v>
      </c>
      <c r="D1" s="18" t="s">
        <v>110</v>
      </c>
      <c r="E1" s="18" t="s">
        <v>116</v>
      </c>
      <c r="F1" s="18" t="s">
        <v>104</v>
      </c>
      <c r="G1" s="18" t="s">
        <v>117</v>
      </c>
      <c r="H1" s="18" t="s">
        <v>118</v>
      </c>
      <c r="I1" s="18" t="s">
        <v>119</v>
      </c>
      <c r="J1" s="18" t="s">
        <v>96</v>
      </c>
    </row>
    <row r="2" spans="1:10" x14ac:dyDescent="0.2">
      <c r="A2" t="s">
        <v>182</v>
      </c>
      <c r="B2" s="1" t="s">
        <v>183</v>
      </c>
      <c r="C2" s="1">
        <v>2011</v>
      </c>
      <c r="D2" s="1">
        <v>2010</v>
      </c>
      <c r="E2" s="1">
        <v>648113</v>
      </c>
      <c r="F2" s="1">
        <v>704667</v>
      </c>
      <c r="G2" s="1">
        <f>E2+F2</f>
        <v>1352780</v>
      </c>
      <c r="J2" s="1" t="s">
        <v>222</v>
      </c>
    </row>
    <row r="3" spans="1:10" x14ac:dyDescent="0.2">
      <c r="A3" t="s">
        <v>182</v>
      </c>
      <c r="B3" s="1" t="s">
        <v>183</v>
      </c>
      <c r="C3" s="1">
        <v>2011</v>
      </c>
      <c r="D3" s="1">
        <v>2011</v>
      </c>
      <c r="E3" s="1">
        <v>658304</v>
      </c>
      <c r="F3" s="1">
        <v>686066</v>
      </c>
      <c r="G3" s="1">
        <f t="shared" ref="G3:G10" si="0">E3+F3</f>
        <v>1344370</v>
      </c>
    </row>
    <row r="4" spans="1:10" x14ac:dyDescent="0.2">
      <c r="A4" t="s">
        <v>182</v>
      </c>
      <c r="B4" s="1" t="s">
        <v>183</v>
      </c>
      <c r="C4" s="1">
        <v>2011</v>
      </c>
      <c r="D4" s="1">
        <v>2012</v>
      </c>
      <c r="E4" s="1">
        <v>670265</v>
      </c>
      <c r="F4" s="1">
        <v>681617</v>
      </c>
      <c r="G4" s="1">
        <f t="shared" si="0"/>
        <v>1351882</v>
      </c>
    </row>
    <row r="5" spans="1:10" x14ac:dyDescent="0.2">
      <c r="A5" t="s">
        <v>182</v>
      </c>
      <c r="B5" s="1" t="s">
        <v>183</v>
      </c>
      <c r="C5" s="1">
        <v>2011</v>
      </c>
      <c r="D5" s="1">
        <v>2013</v>
      </c>
      <c r="E5" s="1">
        <v>664951</v>
      </c>
      <c r="F5" s="1">
        <v>663644</v>
      </c>
      <c r="G5" s="1">
        <f t="shared" si="0"/>
        <v>1328595</v>
      </c>
    </row>
    <row r="6" spans="1:10" x14ac:dyDescent="0.2">
      <c r="A6" t="s">
        <v>182</v>
      </c>
      <c r="B6" s="1" t="s">
        <v>183</v>
      </c>
      <c r="C6" s="1">
        <v>2011</v>
      </c>
      <c r="D6" s="1">
        <v>2014</v>
      </c>
      <c r="E6" s="1">
        <v>654024</v>
      </c>
      <c r="F6" s="1">
        <v>642665</v>
      </c>
      <c r="G6" s="1">
        <f t="shared" si="0"/>
        <v>1296689</v>
      </c>
    </row>
    <row r="7" spans="1:10" x14ac:dyDescent="0.2">
      <c r="A7" t="s">
        <v>182</v>
      </c>
      <c r="B7" s="1" t="s">
        <v>183</v>
      </c>
      <c r="C7" s="1">
        <v>2011</v>
      </c>
      <c r="D7" s="1" t="s">
        <v>218</v>
      </c>
      <c r="E7" s="1">
        <v>3581048</v>
      </c>
      <c r="F7" s="1">
        <v>2855625</v>
      </c>
      <c r="G7" s="1">
        <f t="shared" si="0"/>
        <v>6436673</v>
      </c>
    </row>
    <row r="8" spans="1:10" x14ac:dyDescent="0.2">
      <c r="A8" t="s">
        <v>182</v>
      </c>
      <c r="B8" s="1" t="s">
        <v>183</v>
      </c>
      <c r="C8" s="1">
        <v>2011</v>
      </c>
      <c r="D8" s="1" t="s">
        <v>219</v>
      </c>
      <c r="E8" s="1">
        <v>3643102</v>
      </c>
      <c r="F8" s="1">
        <v>2146482</v>
      </c>
      <c r="G8" s="1">
        <f t="shared" si="0"/>
        <v>5789584</v>
      </c>
    </row>
    <row r="9" spans="1:10" x14ac:dyDescent="0.2">
      <c r="A9" t="s">
        <v>182</v>
      </c>
      <c r="B9" s="1" t="s">
        <v>183</v>
      </c>
      <c r="C9" s="1">
        <v>2011</v>
      </c>
      <c r="D9" s="1" t="s">
        <v>220</v>
      </c>
      <c r="E9" s="1">
        <v>3394908</v>
      </c>
      <c r="F9" s="1">
        <v>1386195</v>
      </c>
      <c r="G9" s="1">
        <f t="shared" si="0"/>
        <v>4781103</v>
      </c>
    </row>
    <row r="10" spans="1:10" x14ac:dyDescent="0.2">
      <c r="A10" t="s">
        <v>182</v>
      </c>
      <c r="B10" s="1" t="s">
        <v>183</v>
      </c>
      <c r="C10" s="1">
        <v>2011</v>
      </c>
      <c r="D10" s="1" t="s">
        <v>221</v>
      </c>
      <c r="E10" s="1">
        <v>3667276</v>
      </c>
      <c r="F10" s="1">
        <v>558182</v>
      </c>
      <c r="G10" s="1">
        <f t="shared" si="0"/>
        <v>4225458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>
      <selection activeCell="H2" sqref="H2"/>
    </sheetView>
  </sheetViews>
  <sheetFormatPr baseColWidth="10" defaultColWidth="8.83203125" defaultRowHeight="15" x14ac:dyDescent="0.2"/>
  <cols>
    <col min="1" max="2" width="8.83203125" style="1"/>
    <col min="3" max="3" width="7" style="1" customWidth="1"/>
    <col min="4" max="7" width="8.83203125" style="1"/>
    <col min="8" max="8" width="13.83203125" style="1" bestFit="1" customWidth="1"/>
    <col min="9" max="9" width="14.83203125" style="1" bestFit="1" customWidth="1"/>
    <col min="10" max="16384" width="8.83203125" style="1"/>
  </cols>
  <sheetData>
    <row r="1" spans="1:10" x14ac:dyDescent="0.2">
      <c r="A1" s="2" t="s">
        <v>0</v>
      </c>
      <c r="B1" s="2" t="s">
        <v>27</v>
      </c>
      <c r="C1" s="2" t="s">
        <v>2</v>
      </c>
      <c r="D1" s="2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</row>
    <row r="2" spans="1:10" x14ac:dyDescent="0.2">
      <c r="A2" t="s">
        <v>182</v>
      </c>
      <c r="B2" s="1" t="s">
        <v>183</v>
      </c>
      <c r="C2" s="1">
        <v>2011</v>
      </c>
      <c r="J2" s="1" t="s">
        <v>223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A2" sqref="A2:C2"/>
    </sheetView>
  </sheetViews>
  <sheetFormatPr baseColWidth="10" defaultColWidth="8.83203125" defaultRowHeight="15" x14ac:dyDescent="0.2"/>
  <cols>
    <col min="1" max="3" width="8.83203125" style="1"/>
    <col min="4" max="4" width="16.5" style="1" bestFit="1" customWidth="1"/>
    <col min="5" max="5" width="8.83203125" style="1"/>
    <col min="6" max="6" width="10.1640625" style="1" bestFit="1" customWidth="1"/>
    <col min="7" max="7" width="11.33203125" style="1" bestFit="1" customWidth="1"/>
    <col min="8" max="16384" width="8.83203125" style="1"/>
  </cols>
  <sheetData>
    <row r="1" spans="1:8" x14ac:dyDescent="0.2">
      <c r="A1" s="18" t="s">
        <v>0</v>
      </c>
      <c r="B1" s="18" t="s">
        <v>27</v>
      </c>
      <c r="C1" s="18" t="s">
        <v>2</v>
      </c>
      <c r="D1" s="18" t="s">
        <v>120</v>
      </c>
      <c r="E1" s="18" t="s">
        <v>121</v>
      </c>
      <c r="F1" s="18" t="s">
        <v>122</v>
      </c>
      <c r="G1" s="18" t="s">
        <v>123</v>
      </c>
      <c r="H1" s="18" t="s">
        <v>96</v>
      </c>
    </row>
    <row r="2" spans="1:8" x14ac:dyDescent="0.2">
      <c r="A2" t="s">
        <v>182</v>
      </c>
      <c r="B2" s="1" t="s">
        <v>183</v>
      </c>
      <c r="C2" s="1">
        <v>2011</v>
      </c>
      <c r="D2" s="1" t="s">
        <v>224</v>
      </c>
      <c r="E2" s="1" t="s">
        <v>232</v>
      </c>
      <c r="G2" s="1" t="s">
        <v>237</v>
      </c>
      <c r="H2" s="1" t="s">
        <v>238</v>
      </c>
    </row>
    <row r="3" spans="1:8" x14ac:dyDescent="0.2">
      <c r="A3" t="s">
        <v>182</v>
      </c>
      <c r="B3" s="1" t="s">
        <v>183</v>
      </c>
      <c r="C3" s="1">
        <v>2011</v>
      </c>
      <c r="D3" s="1" t="s">
        <v>225</v>
      </c>
      <c r="E3" s="1" t="s">
        <v>233</v>
      </c>
      <c r="G3" s="1" t="s">
        <v>237</v>
      </c>
    </row>
    <row r="4" spans="1:8" x14ac:dyDescent="0.2">
      <c r="A4" t="s">
        <v>182</v>
      </c>
      <c r="B4" s="1" t="s">
        <v>183</v>
      </c>
      <c r="C4" s="1">
        <v>2011</v>
      </c>
      <c r="D4" s="1" t="s">
        <v>226</v>
      </c>
      <c r="E4" s="1" t="s">
        <v>233</v>
      </c>
      <c r="G4" s="1" t="s">
        <v>237</v>
      </c>
    </row>
    <row r="5" spans="1:8" x14ac:dyDescent="0.2">
      <c r="A5" t="s">
        <v>182</v>
      </c>
      <c r="B5" s="1" t="s">
        <v>183</v>
      </c>
      <c r="C5" s="1">
        <v>2011</v>
      </c>
      <c r="D5" s="1" t="s">
        <v>227</v>
      </c>
      <c r="E5" s="1" t="s">
        <v>233</v>
      </c>
      <c r="G5" s="1" t="s">
        <v>237</v>
      </c>
    </row>
    <row r="6" spans="1:8" x14ac:dyDescent="0.2">
      <c r="A6" t="s">
        <v>182</v>
      </c>
      <c r="B6" s="1" t="s">
        <v>183</v>
      </c>
      <c r="C6" s="1">
        <v>2011</v>
      </c>
      <c r="D6" s="1" t="s">
        <v>228</v>
      </c>
      <c r="E6" s="1" t="s">
        <v>233</v>
      </c>
      <c r="G6" s="1" t="s">
        <v>237</v>
      </c>
    </row>
    <row r="7" spans="1:8" x14ac:dyDescent="0.2">
      <c r="A7" t="s">
        <v>182</v>
      </c>
      <c r="B7" s="1" t="s">
        <v>183</v>
      </c>
      <c r="C7" s="1">
        <v>2011</v>
      </c>
      <c r="D7" s="1" t="s">
        <v>229</v>
      </c>
      <c r="E7" s="1" t="s">
        <v>234</v>
      </c>
      <c r="G7" s="1" t="s">
        <v>237</v>
      </c>
    </row>
    <row r="8" spans="1:8" x14ac:dyDescent="0.2">
      <c r="A8" t="s">
        <v>182</v>
      </c>
      <c r="B8" s="1" t="s">
        <v>183</v>
      </c>
      <c r="C8" s="1">
        <v>2011</v>
      </c>
      <c r="D8" s="1" t="s">
        <v>230</v>
      </c>
      <c r="E8" s="1" t="s">
        <v>235</v>
      </c>
      <c r="G8" s="1" t="s">
        <v>237</v>
      </c>
    </row>
    <row r="9" spans="1:8" x14ac:dyDescent="0.2">
      <c r="A9" t="s">
        <v>182</v>
      </c>
      <c r="B9" s="1" t="s">
        <v>183</v>
      </c>
      <c r="C9" s="1">
        <v>2011</v>
      </c>
      <c r="D9" s="1" t="s">
        <v>231</v>
      </c>
      <c r="E9" s="1" t="s">
        <v>236</v>
      </c>
      <c r="G9" s="1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"/>
  <sheetViews>
    <sheetView workbookViewId="0">
      <selection activeCell="A2" sqref="A2:B2"/>
    </sheetView>
  </sheetViews>
  <sheetFormatPr baseColWidth="10" defaultColWidth="8.83203125" defaultRowHeight="15" x14ac:dyDescent="0.2"/>
  <cols>
    <col min="1" max="4" width="8.83203125" style="1"/>
    <col min="5" max="5" width="10.83203125" style="1" bestFit="1" customWidth="1"/>
    <col min="6" max="6" width="10.1640625" style="1" bestFit="1" customWidth="1"/>
    <col min="7" max="7" width="10.83203125" style="1" bestFit="1" customWidth="1"/>
    <col min="8" max="8" width="12" style="1" bestFit="1" customWidth="1"/>
    <col min="9" max="9" width="11.1640625" style="1" bestFit="1" customWidth="1"/>
    <col min="10" max="11" width="14" style="1" bestFit="1" customWidth="1"/>
    <col min="12" max="12" width="10.5" style="1" bestFit="1" customWidth="1"/>
    <col min="13" max="13" width="14.6640625" style="1" bestFit="1" customWidth="1"/>
    <col min="14" max="14" width="8.83203125" style="1"/>
    <col min="15" max="15" width="9" style="1" bestFit="1" customWidth="1"/>
    <col min="16" max="16" width="10.5" style="1" bestFit="1" customWidth="1"/>
    <col min="17" max="17" width="15" style="1" bestFit="1" customWidth="1"/>
    <col min="18" max="18" width="17.83203125" style="1" bestFit="1" customWidth="1"/>
    <col min="19" max="16384" width="8.83203125" style="1"/>
  </cols>
  <sheetData>
    <row r="1" spans="1:21" x14ac:dyDescent="0.2">
      <c r="A1" s="2" t="s">
        <v>0</v>
      </c>
      <c r="B1" s="2" t="s">
        <v>27</v>
      </c>
      <c r="C1" s="2" t="s">
        <v>2</v>
      </c>
      <c r="D1" s="2" t="s">
        <v>4</v>
      </c>
      <c r="E1" s="2" t="s">
        <v>24</v>
      </c>
      <c r="F1" s="2" t="s">
        <v>9</v>
      </c>
      <c r="G1" s="4" t="s">
        <v>124</v>
      </c>
      <c r="H1" s="4" t="s">
        <v>174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125</v>
      </c>
      <c r="U1" s="2" t="s">
        <v>96</v>
      </c>
    </row>
    <row r="2" spans="1:21" x14ac:dyDescent="0.2">
      <c r="A2" t="s">
        <v>182</v>
      </c>
      <c r="B2" s="1" t="s">
        <v>183</v>
      </c>
      <c r="C2" s="1">
        <v>2011</v>
      </c>
      <c r="D2" s="1">
        <v>2010</v>
      </c>
      <c r="G2" s="1" t="s">
        <v>239</v>
      </c>
      <c r="I2" s="1" t="s">
        <v>229</v>
      </c>
      <c r="J2" s="1" t="s">
        <v>240</v>
      </c>
      <c r="L2" s="1">
        <v>38</v>
      </c>
      <c r="Q2" s="1">
        <v>7574</v>
      </c>
      <c r="U2" s="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Microsoft Office User</cp:lastModifiedBy>
  <dcterms:created xsi:type="dcterms:W3CDTF">2019-08-01T16:52:11Z</dcterms:created>
  <dcterms:modified xsi:type="dcterms:W3CDTF">2019-09-23T16:35:47Z</dcterms:modified>
</cp:coreProperties>
</file>