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walke\OneDrive\Documents\Duke\Masters Project\Shrinking_Cities_MP\DATA\RAW\bond_data\"/>
    </mc:Choice>
  </mc:AlternateContent>
  <xr:revisionPtr revIDLastSave="0" documentId="13_ncr:1_{EF57CB60-7EFA-4080-AD5F-1B8D38FCAA45}" xr6:coauthVersionLast="45" xr6:coauthVersionMax="45" xr10:uidLastSave="{00000000-0000-0000-0000-000000000000}"/>
  <bookViews>
    <workbookView xWindow="-110" yWindow="-110" windowWidth="19420" windowHeight="10420" firstSheet="11" activeTab="17" xr2:uid="{00000000-000D-0000-FFFF-FFFF00000000}"/>
  </bookViews>
  <sheets>
    <sheet name="Notes" sheetId="18" r:id="rId1"/>
    <sheet name="basicInfo" sheetId="1" r:id="rId2"/>
    <sheet name="maturitySched" sheetId="2" r:id="rId3"/>
    <sheet name="bondPurpose" sheetId="5" r:id="rId4"/>
    <sheet name="otherDebt" sheetId="3" r:id="rId5"/>
    <sheet name="longTerm" sheetId="19" r:id="rId6"/>
    <sheet name="debtService" sheetId="4" r:id="rId7"/>
    <sheet name="board" sheetId="6" r:id="rId8"/>
    <sheet name="utilityInfo" sheetId="7" r:id="rId9"/>
    <sheet name="serviceArea" sheetId="8" r:id="rId10"/>
    <sheet name="interconnect" sheetId="9" r:id="rId11"/>
    <sheet name="source" sheetId="11" r:id="rId12"/>
    <sheet name="customers" sheetId="10" r:id="rId13"/>
    <sheet name="usage" sheetId="12" r:id="rId14"/>
    <sheet name="unaccounted" sheetId="13" r:id="rId15"/>
    <sheet name="largestCust" sheetId="14" r:id="rId16"/>
    <sheet name="rates" sheetId="17" r:id="rId17"/>
    <sheet name="fiscal" sheetId="16" r:id="rId18"/>
    <sheet name="assets" sheetId="20" r:id="rId19"/>
    <sheet name="revCollect" sheetId="15" r:id="rId20"/>
  </sheets>
  <definedNames>
    <definedName name="_xlnm._FilterDatabase" localSheetId="13" hidden="1">usage!$A$1:$K$297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4" i="20" l="1"/>
  <c r="AH28" i="20"/>
  <c r="AH24" i="20"/>
  <c r="AH30" i="20" s="1"/>
  <c r="AH35" i="20" s="1"/>
  <c r="AH40" i="20" s="1"/>
  <c r="AI24" i="20"/>
  <c r="AI30" i="20" s="1"/>
  <c r="AI35" i="20" s="1"/>
  <c r="AI40" i="20" s="1"/>
  <c r="AI22" i="20"/>
  <c r="AH22" i="20"/>
  <c r="AH23" i="20" s="1"/>
  <c r="AI10" i="20"/>
  <c r="AH10" i="20"/>
  <c r="AF34" i="20"/>
  <c r="AG27" i="20"/>
  <c r="AF27" i="20"/>
  <c r="AG24" i="20"/>
  <c r="AF24" i="20"/>
  <c r="AF30" i="20" s="1"/>
  <c r="AE24" i="20"/>
  <c r="AE30" i="20" s="1"/>
  <c r="AG22" i="20"/>
  <c r="AF22" i="20"/>
  <c r="AG10" i="20"/>
  <c r="AF10" i="20"/>
  <c r="AE34" i="20"/>
  <c r="AE22" i="20"/>
  <c r="AE10" i="20"/>
  <c r="AD34" i="20"/>
  <c r="AC34" i="20"/>
  <c r="AB34" i="20"/>
  <c r="AA34" i="20"/>
  <c r="AD27" i="20"/>
  <c r="AC27" i="20"/>
  <c r="AB27" i="20"/>
  <c r="AB30" i="20" s="1"/>
  <c r="AA28" i="20"/>
  <c r="AA30" i="20" s="1"/>
  <c r="AD24" i="20"/>
  <c r="AC24" i="20"/>
  <c r="AD22" i="20"/>
  <c r="AC22" i="20"/>
  <c r="AB22" i="20"/>
  <c r="AA22" i="20"/>
  <c r="AB17" i="20"/>
  <c r="AA17" i="20"/>
  <c r="AD10" i="20"/>
  <c r="AC10" i="20"/>
  <c r="AB10" i="20"/>
  <c r="AA10" i="20"/>
  <c r="Z10" i="20"/>
  <c r="Z27" i="20"/>
  <c r="Z30" i="20" s="1"/>
  <c r="Z35" i="20" s="1"/>
  <c r="Z40" i="20" s="1"/>
  <c r="Y27" i="20"/>
  <c r="X27" i="20"/>
  <c r="X30" i="20" s="1"/>
  <c r="X35" i="20" s="1"/>
  <c r="X40" i="20" s="1"/>
  <c r="Y24" i="20"/>
  <c r="Z22" i="20"/>
  <c r="Y22" i="20"/>
  <c r="X22" i="20"/>
  <c r="S17" i="20"/>
  <c r="T17" i="20"/>
  <c r="U17" i="20"/>
  <c r="V17" i="20"/>
  <c r="W17" i="20"/>
  <c r="Z17" i="20"/>
  <c r="Y10" i="20"/>
  <c r="X10" i="20"/>
  <c r="W27" i="20"/>
  <c r="W24" i="20"/>
  <c r="V24" i="20"/>
  <c r="V30" i="20" s="1"/>
  <c r="V35" i="20" s="1"/>
  <c r="V40" i="20" s="1"/>
  <c r="W22" i="20"/>
  <c r="V22" i="20"/>
  <c r="S3" i="20"/>
  <c r="S10" i="20" s="1"/>
  <c r="W3" i="20"/>
  <c r="W10" i="20" s="1"/>
  <c r="V10" i="20"/>
  <c r="T38" i="20"/>
  <c r="S38" i="20"/>
  <c r="R38" i="20"/>
  <c r="Q38" i="20"/>
  <c r="U30" i="20"/>
  <c r="U35" i="20" s="1"/>
  <c r="U40" i="20" s="1"/>
  <c r="T30" i="20"/>
  <c r="T35" i="20" s="1"/>
  <c r="S30" i="20"/>
  <c r="S35" i="20" s="1"/>
  <c r="R30" i="20"/>
  <c r="R35" i="20" s="1"/>
  <c r="Q30" i="20"/>
  <c r="Q35" i="20" s="1"/>
  <c r="Q22" i="20"/>
  <c r="R22" i="20"/>
  <c r="S22" i="20"/>
  <c r="T22" i="20"/>
  <c r="U22" i="20"/>
  <c r="M20" i="20"/>
  <c r="M22" i="20" s="1"/>
  <c r="N20" i="20"/>
  <c r="N22" i="20" s="1"/>
  <c r="O20" i="20"/>
  <c r="O22" i="20" s="1"/>
  <c r="P20" i="20"/>
  <c r="P22" i="20" s="1"/>
  <c r="L20" i="20"/>
  <c r="L22" i="20" s="1"/>
  <c r="F20" i="20"/>
  <c r="F22" i="20" s="1"/>
  <c r="G20" i="20"/>
  <c r="G22" i="20" s="1"/>
  <c r="H20" i="20"/>
  <c r="H22" i="20" s="1"/>
  <c r="I20" i="20"/>
  <c r="I22" i="20" s="1"/>
  <c r="E20" i="20"/>
  <c r="E22" i="20" s="1"/>
  <c r="R17" i="20"/>
  <c r="Q17" i="20"/>
  <c r="U10" i="20"/>
  <c r="T10" i="20"/>
  <c r="R10" i="20"/>
  <c r="Q10" i="20"/>
  <c r="P38" i="20"/>
  <c r="P34" i="20"/>
  <c r="P30" i="20"/>
  <c r="P17" i="20"/>
  <c r="P10" i="20"/>
  <c r="O38" i="20"/>
  <c r="N38" i="20"/>
  <c r="M38" i="20"/>
  <c r="L38" i="20"/>
  <c r="O30" i="20"/>
  <c r="N30" i="20"/>
  <c r="M30" i="20"/>
  <c r="L30" i="20"/>
  <c r="O34" i="20"/>
  <c r="N34" i="20"/>
  <c r="M34" i="20"/>
  <c r="L34" i="20"/>
  <c r="O17" i="20"/>
  <c r="N17" i="20"/>
  <c r="M17" i="20"/>
  <c r="L17" i="20"/>
  <c r="O10" i="20"/>
  <c r="N10" i="20"/>
  <c r="M10" i="20"/>
  <c r="L10" i="20"/>
  <c r="I38" i="20"/>
  <c r="H38" i="20"/>
  <c r="G38" i="20"/>
  <c r="F38" i="20"/>
  <c r="F40" i="20" s="1"/>
  <c r="E38" i="20"/>
  <c r="E40" i="20" s="1"/>
  <c r="I34" i="20"/>
  <c r="H34" i="20"/>
  <c r="G26" i="20"/>
  <c r="G30" i="20" s="1"/>
  <c r="G31" i="20"/>
  <c r="G34" i="20" s="1"/>
  <c r="F31" i="20"/>
  <c r="F34" i="20" s="1"/>
  <c r="F27" i="20"/>
  <c r="E27" i="20"/>
  <c r="E30" i="20" s="1"/>
  <c r="I27" i="20"/>
  <c r="I30" i="20" s="1"/>
  <c r="E31" i="20"/>
  <c r="E34" i="20" s="1"/>
  <c r="H30" i="20"/>
  <c r="F26" i="20"/>
  <c r="I17" i="20"/>
  <c r="H17" i="20"/>
  <c r="G17" i="20"/>
  <c r="F17" i="20"/>
  <c r="E17" i="20"/>
  <c r="I10" i="20"/>
  <c r="H10" i="20"/>
  <c r="G10" i="20"/>
  <c r="F10" i="20"/>
  <c r="E10" i="20"/>
  <c r="AA35" i="20" l="1"/>
  <c r="AA40" i="20" s="1"/>
  <c r="AI23" i="20"/>
  <c r="Q40" i="20"/>
  <c r="AG30" i="20"/>
  <c r="AG35" i="20" s="1"/>
  <c r="AG40" i="20" s="1"/>
  <c r="AF23" i="20"/>
  <c r="AG23" i="20"/>
  <c r="AE23" i="20"/>
  <c r="W30" i="20"/>
  <c r="W35" i="20" s="1"/>
  <c r="W40" i="20" s="1"/>
  <c r="AB23" i="20"/>
  <c r="AF35" i="20"/>
  <c r="AF40" i="20" s="1"/>
  <c r="O35" i="20"/>
  <c r="AE35" i="20"/>
  <c r="AE40" i="20" s="1"/>
  <c r="R40" i="20"/>
  <c r="S40" i="20"/>
  <c r="AB35" i="20"/>
  <c r="AB40" i="20" s="1"/>
  <c r="P35" i="20"/>
  <c r="P40" i="20" s="1"/>
  <c r="Y30" i="20"/>
  <c r="Y35" i="20" s="1"/>
  <c r="Y40" i="20" s="1"/>
  <c r="AD30" i="20"/>
  <c r="AD35" i="20" s="1"/>
  <c r="AD40" i="20" s="1"/>
  <c r="AA23" i="20"/>
  <c r="T40" i="20"/>
  <c r="S23" i="20"/>
  <c r="V23" i="20"/>
  <c r="O40" i="20"/>
  <c r="T23" i="20"/>
  <c r="Q23" i="20"/>
  <c r="U23" i="20"/>
  <c r="M35" i="20"/>
  <c r="M40" i="20" s="1"/>
  <c r="AC30" i="20"/>
  <c r="AC35" i="20" s="1"/>
  <c r="AC40" i="20" s="1"/>
  <c r="L35" i="20"/>
  <c r="L40" i="20" s="1"/>
  <c r="I35" i="20"/>
  <c r="N35" i="20"/>
  <c r="N40" i="20" s="1"/>
  <c r="Z23" i="20"/>
  <c r="W23" i="20"/>
  <c r="R23" i="20"/>
  <c r="P23" i="20"/>
  <c r="L23" i="20"/>
  <c r="I23" i="20"/>
  <c r="H35" i="20"/>
  <c r="H40" i="20" s="1"/>
  <c r="I40" i="20"/>
  <c r="E23" i="20"/>
  <c r="F23" i="20"/>
  <c r="M23" i="20"/>
  <c r="G23" i="20"/>
  <c r="F30" i="20"/>
  <c r="N23" i="20"/>
  <c r="H23" i="20"/>
  <c r="O23" i="20"/>
  <c r="G35" i="20"/>
  <c r="G40" i="20" s="1"/>
  <c r="L125" i="14"/>
  <c r="L128" i="14"/>
  <c r="L133" i="14"/>
  <c r="I133" i="14"/>
  <c r="L177" i="14"/>
  <c r="L172" i="14"/>
  <c r="L175" i="14"/>
  <c r="L158" i="14"/>
  <c r="L161" i="14"/>
  <c r="L136" i="14"/>
  <c r="L141" i="14"/>
  <c r="L134" i="14"/>
  <c r="AH41" i="16"/>
  <c r="AI41" i="16"/>
  <c r="AE41" i="16"/>
  <c r="AF41" i="16"/>
  <c r="AG41" i="16"/>
  <c r="AI33" i="16"/>
  <c r="AI36" i="16" s="1"/>
  <c r="AI30" i="16"/>
  <c r="AI25" i="16"/>
  <c r="AH33" i="16"/>
  <c r="AH36" i="16" s="1"/>
  <c r="AG33" i="16"/>
  <c r="AG36" i="16"/>
  <c r="AG30" i="16"/>
  <c r="AH30" i="16"/>
  <c r="AE36" i="16"/>
  <c r="I177" i="14"/>
  <c r="I166" i="14"/>
  <c r="L101" i="14"/>
  <c r="L104" i="14"/>
  <c r="L109" i="14"/>
  <c r="I111" i="14"/>
  <c r="I100" i="14"/>
  <c r="I89" i="14"/>
  <c r="L69" i="14"/>
  <c r="L72" i="14"/>
  <c r="L77" i="14"/>
  <c r="I78" i="14"/>
  <c r="L58" i="14"/>
  <c r="L63" i="14"/>
  <c r="L66" i="14"/>
  <c r="I67" i="14"/>
  <c r="I155" i="14"/>
  <c r="I144" i="14"/>
  <c r="I288" i="12"/>
  <c r="I287" i="12"/>
  <c r="I286" i="12"/>
  <c r="I284" i="12"/>
  <c r="I283" i="12"/>
  <c r="I282" i="12"/>
  <c r="I281" i="12"/>
  <c r="I280" i="12"/>
  <c r="I279" i="12"/>
  <c r="I278" i="12"/>
  <c r="I276" i="12"/>
  <c r="I275" i="12"/>
  <c r="I274" i="12"/>
  <c r="I273" i="12"/>
  <c r="I272" i="12"/>
  <c r="I271" i="12"/>
  <c r="I270" i="12"/>
  <c r="I268" i="12"/>
  <c r="I267" i="12"/>
  <c r="I266" i="12"/>
  <c r="I265" i="12"/>
  <c r="I264" i="12"/>
  <c r="I263" i="12"/>
  <c r="I262" i="12"/>
  <c r="I260" i="12"/>
  <c r="I259" i="12"/>
  <c r="I258" i="12"/>
  <c r="I257" i="12"/>
  <c r="I256" i="12"/>
  <c r="I255" i="12"/>
  <c r="I254" i="12"/>
  <c r="I252" i="12"/>
  <c r="I251" i="12"/>
  <c r="I250" i="12"/>
  <c r="I249" i="12"/>
  <c r="AC17" i="16"/>
  <c r="J287" i="17"/>
  <c r="J273" i="17"/>
  <c r="J259" i="17"/>
  <c r="J245" i="17"/>
  <c r="I248" i="12"/>
  <c r="I247" i="12"/>
  <c r="I246" i="12"/>
  <c r="I245" i="12"/>
  <c r="I244" i="12"/>
  <c r="I243" i="12"/>
  <c r="I242" i="12"/>
  <c r="I241" i="12"/>
  <c r="I240" i="12"/>
  <c r="I239" i="12"/>
  <c r="I238" i="12"/>
  <c r="I237" i="12"/>
  <c r="I236" i="12"/>
  <c r="I235" i="12"/>
  <c r="I234" i="12"/>
  <c r="I233" i="12"/>
  <c r="I232" i="12"/>
  <c r="I231" i="12"/>
  <c r="I230" i="12"/>
  <c r="I229" i="12"/>
  <c r="I228" i="12"/>
  <c r="I227" i="12"/>
  <c r="I226" i="12"/>
  <c r="I225" i="12"/>
  <c r="I224" i="12"/>
  <c r="I223" i="12"/>
  <c r="I222" i="12"/>
  <c r="I221" i="12"/>
  <c r="I220" i="12"/>
  <c r="I219" i="12"/>
  <c r="I218" i="12"/>
  <c r="I217" i="12"/>
  <c r="I122" i="14"/>
  <c r="I216" i="12"/>
  <c r="J139" i="2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AA36" i="16"/>
  <c r="AB36" i="16"/>
  <c r="AC36" i="16"/>
  <c r="AD36" i="16"/>
  <c r="AF36" i="16"/>
  <c r="Y36" i="16"/>
  <c r="Z36" i="16"/>
  <c r="W36" i="16"/>
  <c r="X35" i="16"/>
  <c r="X36" i="16" s="1"/>
  <c r="AA17" i="16"/>
  <c r="L95" i="14" s="1"/>
  <c r="AB17" i="16"/>
  <c r="L108" i="14" s="1"/>
  <c r="AD17" i="16"/>
  <c r="AE17" i="16"/>
  <c r="L124" i="14" s="1"/>
  <c r="AF17" i="16"/>
  <c r="L140" i="14" s="1"/>
  <c r="AG17" i="16"/>
  <c r="L153" i="14" s="1"/>
  <c r="AH17" i="16"/>
  <c r="L157" i="14" s="1"/>
  <c r="AI17" i="16"/>
  <c r="L171" i="14" s="1"/>
  <c r="X30" i="16"/>
  <c r="Y30" i="16"/>
  <c r="Z30" i="16"/>
  <c r="AA30" i="16"/>
  <c r="AB30" i="16"/>
  <c r="AC30" i="16"/>
  <c r="AD30" i="16"/>
  <c r="AE30" i="16"/>
  <c r="AF30" i="16"/>
  <c r="Y14" i="16"/>
  <c r="X14" i="16"/>
  <c r="X17" i="16"/>
  <c r="L62" i="14" s="1"/>
  <c r="Y17" i="16"/>
  <c r="L76" i="14" s="1"/>
  <c r="Z17" i="16"/>
  <c r="L81" i="14" s="1"/>
  <c r="W17" i="16"/>
  <c r="L46" i="14" s="1"/>
  <c r="J231" i="17"/>
  <c r="J217" i="17"/>
  <c r="J203" i="17"/>
  <c r="I211" i="12"/>
  <c r="I210" i="12"/>
  <c r="I209" i="12"/>
  <c r="I208" i="12"/>
  <c r="I207" i="12"/>
  <c r="I206" i="12"/>
  <c r="I205" i="12"/>
  <c r="I204" i="12"/>
  <c r="I203" i="12"/>
  <c r="I202" i="12"/>
  <c r="I201" i="12"/>
  <c r="I200" i="12"/>
  <c r="I199" i="12"/>
  <c r="I198" i="12"/>
  <c r="I197" i="12"/>
  <c r="I196" i="12"/>
  <c r="I195" i="12"/>
  <c r="I194" i="12"/>
  <c r="I193" i="12"/>
  <c r="I192" i="12"/>
  <c r="I191" i="12"/>
  <c r="I190" i="12"/>
  <c r="I189" i="12"/>
  <c r="I188" i="12"/>
  <c r="I187" i="12"/>
  <c r="I186" i="12"/>
  <c r="I185" i="12"/>
  <c r="I184" i="12"/>
  <c r="I183" i="12"/>
  <c r="I182" i="12"/>
  <c r="I181" i="12"/>
  <c r="I180" i="12"/>
  <c r="I179" i="12"/>
  <c r="I178" i="12"/>
  <c r="I177" i="12"/>
  <c r="I174" i="12"/>
  <c r="I175" i="12"/>
  <c r="I176" i="12"/>
  <c r="I161" i="12"/>
  <c r="I160" i="12"/>
  <c r="I159" i="12"/>
  <c r="I173" i="12"/>
  <c r="I172" i="12"/>
  <c r="I171" i="12"/>
  <c r="I166" i="12"/>
  <c r="L48" i="14"/>
  <c r="L49" i="14"/>
  <c r="L51" i="14"/>
  <c r="L52" i="14"/>
  <c r="J119" i="2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M36" i="16"/>
  <c r="N36" i="16"/>
  <c r="O36" i="16"/>
  <c r="P36" i="16"/>
  <c r="Q36" i="16"/>
  <c r="R36" i="16"/>
  <c r="S36" i="16"/>
  <c r="T36" i="16"/>
  <c r="U36" i="16"/>
  <c r="V36" i="16"/>
  <c r="L36" i="16"/>
  <c r="F36" i="16"/>
  <c r="G36" i="16"/>
  <c r="H36" i="16"/>
  <c r="I36" i="16"/>
  <c r="E36" i="16"/>
  <c r="W30" i="16"/>
  <c r="V30" i="16"/>
  <c r="L53" i="14"/>
  <c r="V17" i="16"/>
  <c r="J189" i="17"/>
  <c r="J175" i="17"/>
  <c r="J161" i="17"/>
  <c r="I145" i="12"/>
  <c r="I146" i="12"/>
  <c r="I147" i="12"/>
  <c r="I142" i="12"/>
  <c r="I143" i="12"/>
  <c r="I144" i="12"/>
  <c r="I141" i="12"/>
  <c r="I140" i="12"/>
  <c r="I139" i="12"/>
  <c r="I56" i="14"/>
  <c r="I137" i="12"/>
  <c r="J98" i="2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Q30" i="16"/>
  <c r="R30" i="16"/>
  <c r="S30" i="16"/>
  <c r="T30" i="16"/>
  <c r="U30" i="16"/>
  <c r="U17" i="16"/>
  <c r="T17" i="16"/>
  <c r="L42" i="14" s="1"/>
  <c r="S17" i="16"/>
  <c r="R17" i="16"/>
  <c r="Q17" i="16"/>
  <c r="L29" i="14" s="1"/>
  <c r="P30" i="16"/>
  <c r="J147" i="17"/>
  <c r="J133" i="17"/>
  <c r="J119" i="17"/>
  <c r="I118" i="12"/>
  <c r="I119" i="12"/>
  <c r="I120" i="12"/>
  <c r="I113" i="12"/>
  <c r="I114" i="12"/>
  <c r="I115" i="12"/>
  <c r="I108" i="12"/>
  <c r="I109" i="12"/>
  <c r="I110" i="12"/>
  <c r="I117" i="12"/>
  <c r="I116" i="12"/>
  <c r="I111" i="12"/>
  <c r="I112" i="12"/>
  <c r="I107" i="12"/>
  <c r="I106" i="12"/>
  <c r="I45" i="14"/>
  <c r="I34" i="14"/>
  <c r="I104" i="12"/>
  <c r="I97" i="12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47" i="2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6" i="3"/>
  <c r="J5" i="3"/>
  <c r="O30" i="16"/>
  <c r="N30" i="16"/>
  <c r="M30" i="16"/>
  <c r="L30" i="16"/>
  <c r="E30" i="16"/>
  <c r="F30" i="16"/>
  <c r="G30" i="16"/>
  <c r="H30" i="16"/>
  <c r="I30" i="16"/>
  <c r="O17" i="16"/>
  <c r="N17" i="16"/>
  <c r="M17" i="16"/>
  <c r="L17" i="16"/>
  <c r="J105" i="17"/>
  <c r="J91" i="17"/>
  <c r="J77" i="17"/>
  <c r="J62" i="17"/>
  <c r="J47" i="17"/>
  <c r="J32" i="17"/>
  <c r="J17" i="17"/>
  <c r="J2" i="17"/>
  <c r="L155" i="14" l="1"/>
  <c r="L61" i="14"/>
  <c r="L75" i="14"/>
  <c r="L89" i="14"/>
  <c r="L94" i="14"/>
  <c r="L107" i="14"/>
  <c r="L139" i="14"/>
  <c r="L152" i="14"/>
  <c r="L164" i="14"/>
  <c r="L156" i="14"/>
  <c r="L170" i="14"/>
  <c r="L131" i="14"/>
  <c r="L79" i="14"/>
  <c r="L67" i="14"/>
  <c r="L60" i="14"/>
  <c r="L74" i="14"/>
  <c r="L100" i="14"/>
  <c r="L93" i="14"/>
  <c r="L106" i="14"/>
  <c r="L138" i="14"/>
  <c r="L151" i="14"/>
  <c r="L163" i="14"/>
  <c r="L167" i="14"/>
  <c r="L169" i="14"/>
  <c r="L130" i="14"/>
  <c r="L88" i="14"/>
  <c r="L57" i="14"/>
  <c r="L59" i="14"/>
  <c r="L73" i="14"/>
  <c r="L90" i="14"/>
  <c r="L92" i="14"/>
  <c r="L105" i="14"/>
  <c r="L137" i="14"/>
  <c r="L150" i="14"/>
  <c r="L162" i="14"/>
  <c r="L176" i="14"/>
  <c r="L168" i="14"/>
  <c r="L129" i="14"/>
  <c r="L87" i="14"/>
  <c r="L99" i="14"/>
  <c r="L91" i="14"/>
  <c r="L149" i="14"/>
  <c r="L86" i="14"/>
  <c r="L65" i="14"/>
  <c r="L78" i="14"/>
  <c r="L71" i="14"/>
  <c r="L98" i="14"/>
  <c r="L111" i="14"/>
  <c r="L103" i="14"/>
  <c r="L143" i="14"/>
  <c r="L135" i="14"/>
  <c r="L148" i="14"/>
  <c r="L160" i="14"/>
  <c r="L174" i="14"/>
  <c r="L127" i="14"/>
  <c r="L80" i="14"/>
  <c r="L64" i="14"/>
  <c r="L68" i="14"/>
  <c r="L70" i="14"/>
  <c r="L97" i="14"/>
  <c r="L110" i="14"/>
  <c r="L102" i="14"/>
  <c r="L142" i="14"/>
  <c r="L145" i="14"/>
  <c r="L147" i="14"/>
  <c r="L159" i="14"/>
  <c r="L173" i="14"/>
  <c r="L123" i="14"/>
  <c r="L126" i="14"/>
  <c r="L96" i="14"/>
  <c r="L154" i="14"/>
  <c r="L146" i="14"/>
  <c r="L144" i="14"/>
  <c r="L85" i="14"/>
  <c r="L166" i="14"/>
  <c r="AI26" i="16"/>
  <c r="AI38" i="16" s="1"/>
  <c r="L165" i="14"/>
  <c r="L132" i="14"/>
  <c r="L84" i="14"/>
  <c r="L83" i="14"/>
  <c r="L82" i="14"/>
  <c r="L41" i="14"/>
  <c r="L24" i="14"/>
  <c r="L27" i="14"/>
  <c r="L40" i="14"/>
  <c r="L34" i="14"/>
  <c r="L26" i="14"/>
  <c r="L39" i="14"/>
  <c r="L50" i="14"/>
  <c r="L33" i="14"/>
  <c r="L38" i="14"/>
  <c r="L32" i="14"/>
  <c r="L44" i="14"/>
  <c r="L47" i="14"/>
  <c r="L28" i="14"/>
  <c r="L25" i="14"/>
  <c r="L35" i="14"/>
  <c r="L37" i="14"/>
  <c r="L31" i="14"/>
  <c r="L36" i="14"/>
  <c r="L55" i="14"/>
  <c r="L30" i="14"/>
  <c r="L43" i="14"/>
  <c r="L45" i="14"/>
  <c r="L54" i="14"/>
  <c r="L56" i="14"/>
  <c r="L18" i="14"/>
  <c r="L17" i="14"/>
  <c r="L20" i="14"/>
  <c r="L19" i="14"/>
  <c r="L16" i="14"/>
  <c r="L13" i="14"/>
  <c r="L15" i="14"/>
  <c r="L22" i="14"/>
  <c r="L14" i="14"/>
  <c r="L21" i="14"/>
  <c r="I80" i="12" l="1"/>
  <c r="I79" i="12"/>
  <c r="I78" i="12"/>
  <c r="I77" i="12"/>
  <c r="I76" i="12"/>
  <c r="I75" i="12"/>
  <c r="I74" i="12"/>
  <c r="I73" i="12"/>
  <c r="I72" i="12"/>
  <c r="I71" i="12"/>
  <c r="I70" i="12"/>
  <c r="I69" i="12"/>
  <c r="I60" i="12"/>
  <c r="I61" i="12"/>
  <c r="I62" i="12"/>
  <c r="I63" i="12"/>
  <c r="I64" i="12"/>
  <c r="I65" i="12"/>
  <c r="J51" i="12"/>
  <c r="I51" i="12" s="1"/>
  <c r="J52" i="12"/>
  <c r="I52" i="12" s="1"/>
  <c r="J53" i="12"/>
  <c r="I53" i="12" s="1"/>
  <c r="J54" i="12"/>
  <c r="I54" i="12" s="1"/>
  <c r="J55" i="12"/>
  <c r="I55" i="12" s="1"/>
  <c r="J56" i="12"/>
  <c r="I56" i="12" s="1"/>
  <c r="J57" i="12"/>
  <c r="J58" i="12"/>
  <c r="I58" i="12" s="1"/>
  <c r="J59" i="12"/>
  <c r="I59" i="12" s="1"/>
  <c r="I49" i="12"/>
  <c r="I48" i="12"/>
  <c r="I47" i="12"/>
  <c r="I46" i="12"/>
  <c r="I45" i="12"/>
  <c r="I44" i="12"/>
  <c r="I43" i="12"/>
  <c r="I42" i="12"/>
  <c r="I41" i="12"/>
  <c r="I40" i="12"/>
  <c r="I31" i="12"/>
  <c r="I32" i="12"/>
  <c r="I33" i="12"/>
  <c r="I34" i="12"/>
  <c r="I35" i="12"/>
  <c r="I36" i="12"/>
  <c r="I37" i="12"/>
  <c r="I38" i="12"/>
  <c r="I39" i="12"/>
  <c r="I18" i="12"/>
  <c r="J30" i="12"/>
  <c r="J50" i="12" s="1"/>
  <c r="I50" i="12" s="1"/>
  <c r="I23" i="14"/>
  <c r="L23" i="14" s="1"/>
  <c r="I12" i="14"/>
  <c r="R3" i="7"/>
  <c r="I30" i="12" l="1"/>
  <c r="I57" i="12"/>
  <c r="J18" i="2" l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2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E17" i="16" l="1"/>
  <c r="F17" i="16"/>
  <c r="G17" i="16"/>
  <c r="H17" i="16"/>
  <c r="I17" i="16"/>
  <c r="E25" i="16"/>
  <c r="F25" i="16"/>
  <c r="G25" i="16"/>
  <c r="H25" i="16"/>
  <c r="I25" i="16"/>
  <c r="L25" i="16"/>
  <c r="M25" i="16"/>
  <c r="N25" i="16"/>
  <c r="O25" i="16"/>
  <c r="P25" i="16"/>
  <c r="Q25" i="16"/>
  <c r="R25" i="16"/>
  <c r="S25" i="16"/>
  <c r="T25" i="16"/>
  <c r="U25" i="16"/>
  <c r="U26" i="16" s="1"/>
  <c r="U38" i="16" s="1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G26" i="16" s="1"/>
  <c r="AG38" i="16" s="1"/>
  <c r="AH25" i="16"/>
  <c r="L5" i="14" l="1"/>
  <c r="L6" i="14"/>
  <c r="L7" i="14"/>
  <c r="L8" i="14"/>
  <c r="L10" i="14"/>
  <c r="L3" i="14"/>
  <c r="L4" i="14"/>
  <c r="L9" i="14"/>
  <c r="L2" i="14"/>
  <c r="L11" i="14"/>
  <c r="L12" i="14"/>
  <c r="AA26" i="16"/>
  <c r="AA38" i="16" s="1"/>
  <c r="S26" i="16"/>
  <c r="S38" i="16" s="1"/>
  <c r="AB26" i="16"/>
  <c r="AB38" i="16" s="1"/>
  <c r="Z26" i="16"/>
  <c r="Z38" i="16" s="1"/>
  <c r="R26" i="16"/>
  <c r="R38" i="16" s="1"/>
  <c r="AD26" i="16"/>
  <c r="AD38" i="16" s="1"/>
  <c r="AD40" i="16" s="1"/>
  <c r="AD41" i="16" s="1"/>
  <c r="V26" i="16"/>
  <c r="V38" i="16" s="1"/>
  <c r="Y26" i="16"/>
  <c r="Y38" i="16" s="1"/>
  <c r="Q26" i="16"/>
  <c r="Q38" i="16" s="1"/>
  <c r="T26" i="16"/>
  <c r="T38" i="16" s="1"/>
  <c r="L26" i="16"/>
  <c r="L38" i="16" s="1"/>
  <c r="N26" i="16"/>
  <c r="N38" i="16" s="1"/>
  <c r="AF26" i="16"/>
  <c r="X26" i="16"/>
  <c r="X38" i="16" s="1"/>
  <c r="P26" i="16"/>
  <c r="P38" i="16" s="1"/>
  <c r="AC26" i="16"/>
  <c r="AC40" i="16" s="1"/>
  <c r="AC41" i="16" s="1"/>
  <c r="M26" i="16"/>
  <c r="M38" i="16" s="1"/>
  <c r="AE26" i="16"/>
  <c r="W26" i="16"/>
  <c r="W38" i="16" s="1"/>
  <c r="O26" i="16"/>
  <c r="O38" i="16" s="1"/>
  <c r="I26" i="16"/>
  <c r="I38" i="16" s="1"/>
  <c r="G26" i="16"/>
  <c r="G38" i="16" s="1"/>
  <c r="E26" i="16"/>
  <c r="E38" i="16" s="1"/>
  <c r="H26" i="16"/>
  <c r="H38" i="16" s="1"/>
  <c r="F26" i="16"/>
  <c r="F38" i="16" s="1"/>
  <c r="AH26" i="16"/>
  <c r="AH38" i="16" s="1"/>
</calcChain>
</file>

<file path=xl/sharedStrings.xml><?xml version="1.0" encoding="utf-8"?>
<sst xmlns="http://schemas.openxmlformats.org/spreadsheetml/2006/main" count="10466" uniqueCount="429">
  <si>
    <t>PWSID</t>
  </si>
  <si>
    <t>OSYear</t>
  </si>
  <si>
    <t>amount</t>
  </si>
  <si>
    <t>startYear</t>
  </si>
  <si>
    <t>endYear</t>
  </si>
  <si>
    <t>aveRate</t>
  </si>
  <si>
    <t>currentRemaining</t>
  </si>
  <si>
    <t>payments</t>
  </si>
  <si>
    <t>Municipality</t>
  </si>
  <si>
    <t>governance</t>
  </si>
  <si>
    <t>manager</t>
  </si>
  <si>
    <t>contractTermYrs</t>
  </si>
  <si>
    <t>contractAmount</t>
  </si>
  <si>
    <t>nEmployees</t>
  </si>
  <si>
    <t>ngoverningMunis</t>
  </si>
  <si>
    <t>nMunis</t>
  </si>
  <si>
    <t>nCounties</t>
  </si>
  <si>
    <t>defaultDebt</t>
  </si>
  <si>
    <t>populationServed</t>
  </si>
  <si>
    <t>meteredConnections</t>
  </si>
  <si>
    <t>pipeMiles</t>
  </si>
  <si>
    <t>aveVolume_MGD</t>
  </si>
  <si>
    <t>contractStart</t>
  </si>
  <si>
    <t>contractEnd</t>
  </si>
  <si>
    <t>WaterSewer</t>
  </si>
  <si>
    <t>nConnections</t>
  </si>
  <si>
    <t>sourceType</t>
  </si>
  <si>
    <t>name</t>
  </si>
  <si>
    <t>dateOnline</t>
  </si>
  <si>
    <t>challenges</t>
  </si>
  <si>
    <t>resolutions</t>
  </si>
  <si>
    <t>Customer</t>
  </si>
  <si>
    <t>percentMethod</t>
  </si>
  <si>
    <t>amountBilled</t>
  </si>
  <si>
    <t>Means the sum doesn't match what was recorded</t>
  </si>
  <si>
    <t>These statements don't include depreciation but match earlier ones.</t>
  </si>
  <si>
    <t>Supplement with Financial statements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</si>
  <si>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</si>
  <si>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</si>
  <si>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</si>
  <si>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</si>
  <si>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</si>
  <si>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</si>
  <si>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</si>
  <si>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</si>
  <si>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</si>
  <si>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</si>
  <si>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</si>
  <si>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</si>
  <si>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</si>
  <si>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</si>
  <si>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</si>
  <si>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</si>
  <si>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</si>
  <si>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</si>
  <si>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</si>
  <si>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</si>
  <si>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</si>
  <si>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</si>
  <si>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</si>
  <si>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</si>
  <si>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</si>
  <si>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</si>
  <si>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</si>
  <si>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</si>
  <si>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</si>
  <si>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</si>
  <si>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Revenues</t>
  </si>
  <si>
    <t>Residential</t>
  </si>
  <si>
    <t>Commercial</t>
  </si>
  <si>
    <t>Industrial</t>
  </si>
  <si>
    <t>Public Buildings / Public Authorities</t>
  </si>
  <si>
    <t>Other</t>
  </si>
  <si>
    <t>Total Operating Revenues</t>
  </si>
  <si>
    <t>Expenses</t>
  </si>
  <si>
    <t>Purification</t>
  </si>
  <si>
    <t>General and administrative</t>
  </si>
  <si>
    <t>Total Operating Expenses</t>
  </si>
  <si>
    <t>Other Income and (Expense)</t>
  </si>
  <si>
    <t>Revenue - Expense</t>
  </si>
  <si>
    <t>Interest Earned on Investments</t>
  </si>
  <si>
    <t>Total Other Income and Expenses</t>
  </si>
  <si>
    <t>Net Income</t>
  </si>
  <si>
    <t>Add Back Depreciation on Assets Acquired with Contributed Capital</t>
  </si>
  <si>
    <t>Retained Earnings</t>
  </si>
  <si>
    <t>Retained Earnings - Start of Year</t>
  </si>
  <si>
    <t>Retained Earnings - End of Year</t>
  </si>
  <si>
    <t>Change in Net Assets</t>
  </si>
  <si>
    <t>rateYear</t>
  </si>
  <si>
    <t>yearSet</t>
  </si>
  <si>
    <t>chargeType</t>
  </si>
  <si>
    <t>class</t>
  </si>
  <si>
    <t>classUnit</t>
  </si>
  <si>
    <t>supplySystem</t>
  </si>
  <si>
    <t>cost</t>
  </si>
  <si>
    <t>costUnit</t>
  </si>
  <si>
    <t>PA4440010</t>
  </si>
  <si>
    <t>Lewistown Municipal Authority</t>
  </si>
  <si>
    <t>Aaa</t>
  </si>
  <si>
    <t>AAA</t>
  </si>
  <si>
    <t>MBIA</t>
  </si>
  <si>
    <t>NA</t>
  </si>
  <si>
    <t>A</t>
  </si>
  <si>
    <t>Annual</t>
  </si>
  <si>
    <t>No</t>
  </si>
  <si>
    <t>Maturity Schedule</t>
  </si>
  <si>
    <t>Jan</t>
  </si>
  <si>
    <t>Jul</t>
  </si>
  <si>
    <t>Vacant</t>
  </si>
  <si>
    <t>Chairman</t>
  </si>
  <si>
    <t>Rocco Soccio</t>
  </si>
  <si>
    <t>Vice Chairman</t>
  </si>
  <si>
    <t>Peter Marinos</t>
  </si>
  <si>
    <t>Treasurer</t>
  </si>
  <si>
    <t>Charles Laub</t>
  </si>
  <si>
    <t>Secretary</t>
  </si>
  <si>
    <t>Thomas Connare</t>
  </si>
  <si>
    <t>Assistant Secretary / Treasurer</t>
  </si>
  <si>
    <t>Jones Marker</t>
  </si>
  <si>
    <t>Retire 1969 Bonds</t>
  </si>
  <si>
    <t>Escrow to Fund Defeasance of 1964 Bonds</t>
  </si>
  <si>
    <t>Authority provided 602,644 to these uses</t>
  </si>
  <si>
    <t>Municipal Bond Insurance Premium</t>
  </si>
  <si>
    <t>Debt Service Reserve Fund</t>
  </si>
  <si>
    <t>Cost of issuance</t>
  </si>
  <si>
    <t>Construction Fund Deposit</t>
  </si>
  <si>
    <t>Capitalized Interest Fund Deposit</t>
  </si>
  <si>
    <t>Cost of issuance and insurance</t>
  </si>
  <si>
    <t>Debt Service Fund</t>
  </si>
  <si>
    <t>authority</t>
  </si>
  <si>
    <t>Yes</t>
  </si>
  <si>
    <t>Under a Big Valley Water System Agreement in 1993 the Authority has agreed to acquire the Union Authority's water system - which serves 1000 customers</t>
  </si>
  <si>
    <t>There will be a 6.5 mil 12" transmission line connecting Union System with the Authoritiy's water system.</t>
  </si>
  <si>
    <t>The authority is buying the system for $2.015 M using a PENNVEST loan</t>
  </si>
  <si>
    <t>PG 12 of the 1994 document provides a list of the average annual cost of water for 10 municipalities in Central PA in 1993.</t>
  </si>
  <si>
    <t>PennVest Loan 1993</t>
  </si>
  <si>
    <t>Loan</t>
  </si>
  <si>
    <t>Annual installments of $231,996 through 2008 with $115,116 thereafter</t>
  </si>
  <si>
    <t>Bond</t>
  </si>
  <si>
    <t>There was a 1969 bond and a 1998 bond with no data.</t>
  </si>
  <si>
    <t>areaMi2</t>
  </si>
  <si>
    <t>Lewistown</t>
  </si>
  <si>
    <t>Burnham</t>
  </si>
  <si>
    <t>Juniata Terrace</t>
  </si>
  <si>
    <t>Armaugh</t>
  </si>
  <si>
    <t>Borough</t>
  </si>
  <si>
    <t>Township</t>
  </si>
  <si>
    <t>Brown</t>
  </si>
  <si>
    <t>Derry</t>
  </si>
  <si>
    <t>Granville</t>
  </si>
  <si>
    <t>Mifflin</t>
  </si>
  <si>
    <t>Surface</t>
  </si>
  <si>
    <t>Laurel Run</t>
  </si>
  <si>
    <t>Reservoir</t>
  </si>
  <si>
    <t>Capacity</t>
  </si>
  <si>
    <t>Allocation is being reduced</t>
  </si>
  <si>
    <t>Treated Water</t>
  </si>
  <si>
    <t>Constructing a 1 bgal reservoir to hold water and withdraw at rate of 4.5 MGD</t>
  </si>
  <si>
    <t>Union</t>
  </si>
  <si>
    <t>Groundwater</t>
  </si>
  <si>
    <t>Water allocation perimit was reissued in 1991 to only withdraw 3.5 instead of 5 MGD</t>
  </si>
  <si>
    <t>Milroy Well1</t>
  </si>
  <si>
    <t>Total</t>
  </si>
  <si>
    <t>Milroy Well 1</t>
  </si>
  <si>
    <t>McCoy 1</t>
  </si>
  <si>
    <t>McCoy2</t>
  </si>
  <si>
    <t>Water</t>
  </si>
  <si>
    <t>Standard Steel Works</t>
  </si>
  <si>
    <t>Manufacturing</t>
  </si>
  <si>
    <t>Falconer Lewistown</t>
  </si>
  <si>
    <t>Mifflin County School District</t>
  </si>
  <si>
    <t>School</t>
  </si>
  <si>
    <t>Mifflin County Housing Authority</t>
  </si>
  <si>
    <t>Housing Authority</t>
  </si>
  <si>
    <t>Lewistown Hospital</t>
  </si>
  <si>
    <t>Hospital</t>
  </si>
  <si>
    <t>Edgewood Management</t>
  </si>
  <si>
    <t>Apartment</t>
  </si>
  <si>
    <t>William Penn Nursing Center</t>
  </si>
  <si>
    <t>Health Care</t>
  </si>
  <si>
    <t>Ohesson Manor Nursing Center</t>
  </si>
  <si>
    <t>Holiday Inn</t>
  </si>
  <si>
    <t>Hotel</t>
  </si>
  <si>
    <t>Mannino Laundromat</t>
  </si>
  <si>
    <t>Laundry</t>
  </si>
  <si>
    <t>Public</t>
  </si>
  <si>
    <t>Armagh</t>
  </si>
  <si>
    <t>Guardian Industries</t>
  </si>
  <si>
    <t>New Holland Inc.</t>
  </si>
  <si>
    <t>Valley View Nursing Center</t>
  </si>
  <si>
    <t>Metered Consumption</t>
  </si>
  <si>
    <t>Unaccounted</t>
  </si>
  <si>
    <t>Includes unmetred uses such as hydrant flushing, fire fighting, leakge, and broken meteres</t>
  </si>
  <si>
    <t>Recorded</t>
  </si>
  <si>
    <t>*Might have adjusted somehow because unaccounted and meter don't add up anymore</t>
  </si>
  <si>
    <t>Off System</t>
  </si>
  <si>
    <t>Quarterly</t>
  </si>
  <si>
    <t>Flat Charge</t>
  </si>
  <si>
    <t>Meter Size</t>
  </si>
  <si>
    <t>inches</t>
  </si>
  <si>
    <t>flat fee</t>
  </si>
  <si>
    <t>Consumption Charge</t>
  </si>
  <si>
    <t>gallonsIncluded</t>
  </si>
  <si>
    <t>gallons</t>
  </si>
  <si>
    <t>Monthly</t>
  </si>
  <si>
    <t>Gallons per month</t>
  </si>
  <si>
    <t>per thousand gallons</t>
  </si>
  <si>
    <t>over 507000</t>
  </si>
  <si>
    <t>over 257000</t>
  </si>
  <si>
    <t>PG 27 of 2000 documentprovides similar lists</t>
  </si>
  <si>
    <t>Fire protection</t>
  </si>
  <si>
    <t>Unmetered sales</t>
  </si>
  <si>
    <t>Penalties collected</t>
  </si>
  <si>
    <t>Sewer service charge</t>
  </si>
  <si>
    <t>Turn-on service charge</t>
  </si>
  <si>
    <t>New service line charge</t>
  </si>
  <si>
    <t>Water collection</t>
  </si>
  <si>
    <t>Filter Plant</t>
  </si>
  <si>
    <t>Pumping System</t>
  </si>
  <si>
    <t>Distribution</t>
  </si>
  <si>
    <t>Interest Expense</t>
  </si>
  <si>
    <t>Depreciation</t>
  </si>
  <si>
    <t>Assets acquired with borrowed funds</t>
  </si>
  <si>
    <t>Assets acquired with grant funds</t>
  </si>
  <si>
    <t>Total Depreciation</t>
  </si>
  <si>
    <t>Capital component collections</t>
  </si>
  <si>
    <t>Amortization Expense</t>
  </si>
  <si>
    <t>Calculated based on total operational revenue</t>
  </si>
  <si>
    <t xml:space="preserve">Skipped Demographic data for now - but do have real estate valuations, unemployment, </t>
  </si>
  <si>
    <t>Have depreciation values on infrastructure, etc.</t>
  </si>
  <si>
    <t>Water Revenue Bonds 1964</t>
  </si>
  <si>
    <t>Payments range from 65000 to 96000 annually</t>
  </si>
  <si>
    <t>Water Revenue Bonds 1994</t>
  </si>
  <si>
    <t>Payments range from $110,000 to $395,000 annually</t>
  </si>
  <si>
    <t>Have stuff about pensions</t>
  </si>
  <si>
    <t>Have distribution of employment in manufacturing and non-manufacturing industries (close to 38% in 2000 were manufacturing)</t>
  </si>
  <si>
    <t>Bank Note 1997</t>
  </si>
  <si>
    <t>Bank</t>
  </si>
  <si>
    <t>Were used to retire 1995 Series Bond Anticipation Notes</t>
  </si>
  <si>
    <t>Pay $39,916 starting 2000-2003, then $40,431 a month at 1.211% interest</t>
  </si>
  <si>
    <t>PennVest Loan 1998</t>
  </si>
  <si>
    <t>Purchased system for $1,857,000 - which was their Debt. Using PENNVEST Loan to cover Debt</t>
  </si>
  <si>
    <t>Aggressive water loss reduction program reduced demand from 5 MGD</t>
  </si>
  <si>
    <t>Engineering notes in back of 2000 document are really intresting.</t>
  </si>
  <si>
    <t>They have water usage back to 1930s and projected revenues through 2020 (2000 document)</t>
  </si>
  <si>
    <t>Mandatory Redemption</t>
  </si>
  <si>
    <t>Semi-Annual</t>
  </si>
  <si>
    <t>Escrow Fund Deposit</t>
  </si>
  <si>
    <t>Cost of Issuance</t>
  </si>
  <si>
    <t>Financial Security Assurance Inc</t>
  </si>
  <si>
    <t>Water Revenue Bonds 1998</t>
  </si>
  <si>
    <t>Water Revenue Bonds 2001</t>
  </si>
  <si>
    <t>Water Revenue Bonds 2000</t>
  </si>
  <si>
    <t>Robert Held</t>
  </si>
  <si>
    <t>Melvin Parker Jr.</t>
  </si>
  <si>
    <t>Well</t>
  </si>
  <si>
    <t>Craig Bubb</t>
  </si>
  <si>
    <t>W. Harris Layton</t>
  </si>
  <si>
    <t>Kish Apartments</t>
  </si>
  <si>
    <t>Donsco</t>
  </si>
  <si>
    <t>Foundry</t>
  </si>
  <si>
    <t>Fairmont Products</t>
  </si>
  <si>
    <t>Dairy</t>
  </si>
  <si>
    <t>Belleville Commons</t>
  </si>
  <si>
    <t>PA4440011</t>
  </si>
  <si>
    <t>PA4440012</t>
  </si>
  <si>
    <t>PA4440013</t>
  </si>
  <si>
    <t>*I am not able to recreate their water charge per month</t>
  </si>
  <si>
    <t>Insurance Settlement / Gain on Disposals</t>
  </si>
  <si>
    <t>New Debt Service Reserve Fund</t>
  </si>
  <si>
    <t>Additional Project Fund Deposits</t>
  </si>
  <si>
    <t>Includes funds from previous bonds</t>
  </si>
  <si>
    <t>Water Revenue Bonds 2005</t>
  </si>
  <si>
    <t>James Felmlee</t>
  </si>
  <si>
    <t>McCoy 2</t>
  </si>
  <si>
    <t>Ames True Temper</t>
  </si>
  <si>
    <t>Mifflin County Industrial Development Corporation</t>
  </si>
  <si>
    <t>Plans to close Belleville Facility for 1.5 years</t>
  </si>
  <si>
    <t>*Might have adjusted somehow because unaccounted and meter don't add up anymore. I think adjust for flushing</t>
  </si>
  <si>
    <t>Flushing includes flushing, bulk water sales, and fire fighting activities</t>
  </si>
  <si>
    <t>Capital Grants and Contributions</t>
  </si>
  <si>
    <t>Rating has a negative outlook</t>
  </si>
  <si>
    <t>Transfer Debt Service Fund from Series of 2001 and 2005 to 2010</t>
  </si>
  <si>
    <t>Deposits to Project Fund</t>
  </si>
  <si>
    <t>Relying on existing debt service reserve funds</t>
  </si>
  <si>
    <t>Assured Guaranty Municipal Corporation</t>
  </si>
  <si>
    <t>Aa3</t>
  </si>
  <si>
    <t>Water Revenue Bonds 2007</t>
  </si>
  <si>
    <t>Barry Bargo</t>
  </si>
  <si>
    <t>Beverly</t>
  </si>
  <si>
    <t>Mifflin County Prison</t>
  </si>
  <si>
    <t>Prison</t>
  </si>
  <si>
    <t>GLCC Associates</t>
  </si>
  <si>
    <t>First Quality Baby Products</t>
  </si>
  <si>
    <t>Timber Management</t>
  </si>
  <si>
    <t>Escrow Fund Deposit - Series of 2007</t>
  </si>
  <si>
    <t>Water Revenue Bonds 2010</t>
  </si>
  <si>
    <t>Not sure why 2010 bonds are listed as more than $10M?</t>
  </si>
  <si>
    <t>Build America Mutual Assurance Company</t>
  </si>
  <si>
    <t>AA</t>
  </si>
  <si>
    <t>Murray Laite</t>
  </si>
  <si>
    <t>Jeffrey Rocco</t>
  </si>
  <si>
    <t>Unmetered Revenues</t>
  </si>
  <si>
    <t>End of 2014 report has total costs of repairs, etc.</t>
  </si>
  <si>
    <t>Also has percentage of top 10 customers in a pie chart… not super helpful</t>
  </si>
  <si>
    <t>Trinity Plastics</t>
  </si>
  <si>
    <t>Dean Foods</t>
  </si>
  <si>
    <t>AJ Peachey &amp; Sons</t>
  </si>
  <si>
    <t>Retail</t>
  </si>
  <si>
    <t>Shipley Stores</t>
  </si>
  <si>
    <t>Travel Center</t>
  </si>
  <si>
    <t>Guardian Elder Care</t>
  </si>
  <si>
    <t>UMH Properties</t>
  </si>
  <si>
    <t>Mobile Homes</t>
  </si>
  <si>
    <t>Bond Issuance Cost</t>
  </si>
  <si>
    <t>y2018</t>
  </si>
  <si>
    <t>bondRatingMoody</t>
  </si>
  <si>
    <t>bondRatingSP</t>
  </si>
  <si>
    <t>systemRating</t>
  </si>
  <si>
    <t>bondAmount</t>
  </si>
  <si>
    <t>series</t>
  </si>
  <si>
    <t>payment</t>
  </si>
  <si>
    <t>taxable</t>
  </si>
  <si>
    <t>insured</t>
  </si>
  <si>
    <t>notes</t>
  </si>
  <si>
    <t>bondSeries</t>
  </si>
  <si>
    <t>scheduleType</t>
  </si>
  <si>
    <t>maturityYear</t>
  </si>
  <si>
    <t>month</t>
  </si>
  <si>
    <t>principalAmount</t>
  </si>
  <si>
    <t>couponRate</t>
  </si>
  <si>
    <t>remainingPrincipal</t>
  </si>
  <si>
    <t>interest</t>
  </si>
  <si>
    <t>yieldToMaturity</t>
  </si>
  <si>
    <t>price</t>
  </si>
  <si>
    <t>purpose</t>
  </si>
  <si>
    <t>debtName</t>
  </si>
  <si>
    <t>type</t>
  </si>
  <si>
    <t>year</t>
  </si>
  <si>
    <t>principal</t>
  </si>
  <si>
    <t>total</t>
  </si>
  <si>
    <t>otherDebt</t>
  </si>
  <si>
    <t>totalDebtService</t>
  </si>
  <si>
    <t>netIncome</t>
  </si>
  <si>
    <t>principalInterest</t>
  </si>
  <si>
    <t>debtServCovNet</t>
  </si>
  <si>
    <t>debtServCovTotal</t>
  </si>
  <si>
    <t>members</t>
  </si>
  <si>
    <t>office</t>
  </si>
  <si>
    <t>termExpire</t>
  </si>
  <si>
    <t>municipality</t>
  </si>
  <si>
    <t>taxingPower</t>
  </si>
  <si>
    <t>county</t>
  </si>
  <si>
    <t>systemName</t>
  </si>
  <si>
    <t>contractVolume_MGD</t>
  </si>
  <si>
    <t>role</t>
  </si>
  <si>
    <t>nameInf</t>
  </si>
  <si>
    <t>infType</t>
  </si>
  <si>
    <t>lastUpdate</t>
  </si>
  <si>
    <t>capacityMgal</t>
  </si>
  <si>
    <t>dateOffline</t>
  </si>
  <si>
    <t>groupBy</t>
  </si>
  <si>
    <t>tier</t>
  </si>
  <si>
    <t>location</t>
  </si>
  <si>
    <t>Entire</t>
  </si>
  <si>
    <t>volume_MGD</t>
  </si>
  <si>
    <t>annual_MG</t>
  </si>
  <si>
    <t>grossPercent</t>
  </si>
  <si>
    <t>adjustedPercent</t>
  </si>
  <si>
    <t>method</t>
  </si>
  <si>
    <t>customer</t>
  </si>
  <si>
    <t>revenue</t>
  </si>
  <si>
    <t>percentGal</t>
  </si>
  <si>
    <t>percentRev</t>
  </si>
  <si>
    <t>billFrequency</t>
  </si>
  <si>
    <t>charges</t>
  </si>
  <si>
    <t>category</t>
  </si>
  <si>
    <t>subcategory</t>
  </si>
  <si>
    <t>uncollected</t>
  </si>
  <si>
    <t>percentCollected</t>
  </si>
  <si>
    <t>netRevenue</t>
  </si>
  <si>
    <t>It also estimates that water rates will increase by 132% due to locating a new source</t>
  </si>
  <si>
    <t>Current Assets</t>
  </si>
  <si>
    <t>Cash</t>
  </si>
  <si>
    <t>Accounts Receivable - Billed</t>
  </si>
  <si>
    <t>Accounts Receivable - Unbilled</t>
  </si>
  <si>
    <t>Prepaid Insurance</t>
  </si>
  <si>
    <t>Supplies Inventory</t>
  </si>
  <si>
    <t>Total Assets</t>
  </si>
  <si>
    <t>Restricted Assets</t>
  </si>
  <si>
    <t>Surplus and retirement account</t>
  </si>
  <si>
    <t>Revenue funds</t>
  </si>
  <si>
    <t>Total Restricted Assets</t>
  </si>
  <si>
    <t>Fixed Assets</t>
  </si>
  <si>
    <t>Property</t>
  </si>
  <si>
    <t>Accumulated depreciation</t>
  </si>
  <si>
    <t>Total Fixed Assets</t>
  </si>
  <si>
    <t>Current Liabilities</t>
  </si>
  <si>
    <t>Accounts payable</t>
  </si>
  <si>
    <t>Accrued interest expense</t>
  </si>
  <si>
    <t>Current portion of long-term debt</t>
  </si>
  <si>
    <t>Total Current Liabilities</t>
  </si>
  <si>
    <t>Longterm Liabilities</t>
  </si>
  <si>
    <t>Total Liabilities</t>
  </si>
  <si>
    <t>Fund Equity</t>
  </si>
  <si>
    <t>Contributed Capital</t>
  </si>
  <si>
    <t>Total Fund Equity</t>
  </si>
  <si>
    <t>Total Liabilities and Fund Equity</t>
  </si>
  <si>
    <t>Water Revenue Bonds</t>
  </si>
  <si>
    <t>Consumer Deposits</t>
  </si>
  <si>
    <t>Construction Advances</t>
  </si>
  <si>
    <t>Notes Payable</t>
  </si>
  <si>
    <t>Total Longterm Debt</t>
  </si>
  <si>
    <t>Bond Redemption and Improvement Fund</t>
  </si>
  <si>
    <t>Construction Fund</t>
  </si>
  <si>
    <t>Deferred Financing Costs</t>
  </si>
  <si>
    <t>Notes payable</t>
  </si>
  <si>
    <t>Property Less Depreciation</t>
  </si>
  <si>
    <t>Grants / Contributions</t>
  </si>
  <si>
    <t>Capital Lease Obligations</t>
  </si>
  <si>
    <t>Investments Held with Trustee</t>
  </si>
  <si>
    <t>Deferred Inflow Resources</t>
  </si>
  <si>
    <t>rateCovenantCurrent</t>
  </si>
  <si>
    <t>rateCovenantTotal</t>
  </si>
  <si>
    <t>debtSRF</t>
  </si>
  <si>
    <t>openLoop</t>
  </si>
  <si>
    <t>maximum annual debt service</t>
  </si>
  <si>
    <t>no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</si>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</sst>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/>
    <xf numFmtId="0" fontId="3" fillId="2" borderId="1" xfId="0" applyFont="1" applyFill="1" applyBorder="1"/>
    <xf numFmtId="164" fontId="3" fillId="2" borderId="1" xfId="1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3" fillId="2" borderId="0" xfId="0" applyFont="1" applyFill="1"/>
    <xf numFmtId="164" fontId="3" fillId="2" borderId="1" xfId="1" applyNumberFormat="1" applyFont="1" applyFill="1" applyBorder="1" applyAlignment="1"/>
    <xf numFmtId="2" fontId="3" fillId="2" borderId="1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left"/>
    </xf>
    <xf numFmtId="164" fontId="3" fillId="3" borderId="0" xfId="1" applyNumberFormat="1" applyFont="1" applyFill="1" applyAlignment="1">
      <alignment horizontal="center"/>
    </xf>
    <xf numFmtId="164" fontId="0" fillId="2" borderId="0" xfId="1" applyNumberFormat="1" applyFont="1" applyFill="1"/>
    <xf numFmtId="164" fontId="2" fillId="2" borderId="0" xfId="1" applyNumberFormat="1" applyFont="1" applyFill="1"/>
    <xf numFmtId="164" fontId="3" fillId="2" borderId="0" xfId="1" applyNumberFormat="1" applyFont="1" applyFill="1" applyAlignment="1">
      <alignment horizontal="center"/>
    </xf>
    <xf numFmtId="164" fontId="3" fillId="2" borderId="0" xfId="1" applyNumberFormat="1" applyFont="1" applyFill="1"/>
    <xf numFmtId="164" fontId="1" fillId="2" borderId="0" xfId="1" applyNumberFormat="1" applyFont="1" applyFill="1"/>
    <xf numFmtId="2" fontId="0" fillId="2" borderId="0" xfId="0" applyNumberFormat="1" applyFill="1"/>
    <xf numFmtId="0" fontId="0" fillId="2" borderId="0" xfId="0" applyFont="1" applyFill="1"/>
    <xf numFmtId="164" fontId="0" fillId="2" borderId="0" xfId="1" quotePrefix="1" applyNumberFormat="1" applyFont="1" applyFill="1"/>
    <xf numFmtId="164" fontId="1" fillId="2" borderId="0" xfId="1" applyNumberFormat="1" applyFont="1" applyFill="1" applyBorder="1" applyAlignment="1">
      <alignment horizontal="center"/>
    </xf>
    <xf numFmtId="0" fontId="0" fillId="2" borderId="0" xfId="0" applyFont="1" applyFill="1" applyBorder="1"/>
    <xf numFmtId="165" fontId="0" fillId="2" borderId="0" xfId="0" applyNumberFormat="1" applyFont="1" applyFill="1" applyBorder="1" applyAlignment="1">
      <alignment horizontal="center"/>
    </xf>
    <xf numFmtId="164" fontId="1" fillId="2" borderId="0" xfId="1" applyNumberFormat="1" applyFont="1" applyFill="1" applyBorder="1"/>
    <xf numFmtId="0" fontId="0" fillId="2" borderId="0" xfId="0" applyFill="1" applyAlignment="1">
      <alignment horizontal="center"/>
    </xf>
    <xf numFmtId="0" fontId="4" fillId="5" borderId="0" xfId="0" applyFont="1" applyFill="1"/>
    <xf numFmtId="164" fontId="3" fillId="4" borderId="0" xfId="1" applyNumberFormat="1" applyFont="1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3" fillId="2" borderId="1" xfId="0" applyFont="1" applyFill="1" applyBorder="1" applyAlignment="1">
      <alignment vertical="center"/>
    </xf>
    <xf numFmtId="164" fontId="1" fillId="2" borderId="0" xfId="1" applyNumberFormat="1" applyFont="1" applyFill="1" applyAlignment="1">
      <alignment horizontal="center"/>
    </xf>
    <xf numFmtId="164" fontId="3" fillId="3" borderId="0" xfId="1" applyNumberFormat="1" applyFont="1" applyFill="1"/>
    <xf numFmtId="164" fontId="0" fillId="2" borderId="0" xfId="0" applyNumberFormat="1" applyFill="1"/>
    <xf numFmtId="0" fontId="3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1"/>
  <sheetViews>
    <sheetView workbookViewId="0">
      <selection activeCell="A9" sqref="A9"/>
    </sheetView>
  </sheetViews>
  <sheetFormatPr defaultColWidth="8.90625" defaultRowHeight="14.5" x14ac:dyDescent="0.35"/>
  <cols>
    <col min="1" max="16384" width="8.90625" style="1"/>
  </cols>
  <sheetData>
    <row r="2" spans="1:1" x14ac:dyDescent="0.35">
      <c r="A2" s="1" t="s">
        <v>131</v>
      </c>
    </row>
    <row r="3" spans="1:1" x14ac:dyDescent="0.35">
      <c r="A3" s="1" t="s">
        <v>132</v>
      </c>
    </row>
    <row r="4" spans="1:1" x14ac:dyDescent="0.35">
      <c r="A4" s="1" t="s">
        <v>133</v>
      </c>
    </row>
    <row r="7" spans="1:1" x14ac:dyDescent="0.35">
      <c r="A7" s="1" t="s">
        <v>134</v>
      </c>
    </row>
    <row r="8" spans="1:1" x14ac:dyDescent="0.35">
      <c r="A8" s="1" t="s">
        <v>209</v>
      </c>
    </row>
    <row r="9" spans="1:1" x14ac:dyDescent="0.35">
      <c r="A9" s="1" t="s">
        <v>381</v>
      </c>
    </row>
    <row r="13" spans="1:1" x14ac:dyDescent="0.35">
      <c r="A13" s="1" t="s">
        <v>139</v>
      </c>
    </row>
    <row r="17" spans="1:6" x14ac:dyDescent="0.35">
      <c r="A17" s="1" t="s">
        <v>228</v>
      </c>
    </row>
    <row r="18" spans="1:6" x14ac:dyDescent="0.35">
      <c r="A18" s="1" t="s">
        <v>229</v>
      </c>
    </row>
    <row r="19" spans="1:6" x14ac:dyDescent="0.35">
      <c r="A19" s="1" t="s">
        <v>234</v>
      </c>
    </row>
    <row r="20" spans="1:6" x14ac:dyDescent="0.35">
      <c r="A20" s="1" t="s">
        <v>235</v>
      </c>
    </row>
    <row r="23" spans="1:6" x14ac:dyDescent="0.35">
      <c r="A23" s="1" t="s">
        <v>243</v>
      </c>
    </row>
    <row r="24" spans="1:6" x14ac:dyDescent="0.35">
      <c r="A24" s="1" t="s">
        <v>244</v>
      </c>
    </row>
    <row r="27" spans="1:6" x14ac:dyDescent="0.35">
      <c r="A27" s="26" t="s">
        <v>267</v>
      </c>
      <c r="B27" s="26"/>
      <c r="C27" s="26"/>
      <c r="D27" s="26"/>
      <c r="E27" s="26"/>
      <c r="F27" s="26"/>
    </row>
    <row r="30" spans="1:6" x14ac:dyDescent="0.35">
      <c r="A30" s="1" t="s">
        <v>303</v>
      </c>
    </row>
    <row r="31" spans="1:6" x14ac:dyDescent="0.35">
      <c r="A31" s="1" t="s">
        <v>304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6"/>
  <sheetViews>
    <sheetView workbookViewId="0">
      <selection activeCell="D2" sqref="D2:D16"/>
    </sheetView>
  </sheetViews>
  <sheetFormatPr defaultColWidth="8.90625" defaultRowHeight="14.5" x14ac:dyDescent="0.35"/>
  <cols>
    <col min="1" max="4" width="8.90625" style="1"/>
    <col min="5" max="5" width="13.54296875" style="1" bestFit="1" customWidth="1"/>
    <col min="6" max="16384" width="8.90625" style="1"/>
  </cols>
  <sheetData>
    <row r="1" spans="1:8" x14ac:dyDescent="0.35">
      <c r="A1" s="2" t="s">
        <v>0</v>
      </c>
      <c r="B1" s="2" t="s">
        <v>27</v>
      </c>
      <c r="C1" s="2" t="s">
        <v>1</v>
      </c>
      <c r="D1" s="2" t="s">
        <v>24</v>
      </c>
      <c r="E1" s="2" t="s">
        <v>352</v>
      </c>
      <c r="F1" s="2" t="s">
        <v>350</v>
      </c>
      <c r="G1" s="2" t="s">
        <v>337</v>
      </c>
      <c r="H1" s="4" t="s">
        <v>324</v>
      </c>
    </row>
    <row r="2" spans="1:8" x14ac:dyDescent="0.35">
      <c r="A2" s="1" t="s">
        <v>96</v>
      </c>
      <c r="B2" s="1" t="s">
        <v>97</v>
      </c>
      <c r="C2" s="1">
        <v>1994</v>
      </c>
      <c r="D2" s="1" t="s">
        <v>166</v>
      </c>
      <c r="E2" s="1" t="s">
        <v>150</v>
      </c>
      <c r="F2" s="1" t="s">
        <v>141</v>
      </c>
      <c r="G2" s="1" t="s">
        <v>145</v>
      </c>
    </row>
    <row r="3" spans="1:8" x14ac:dyDescent="0.35">
      <c r="A3" s="1" t="s">
        <v>96</v>
      </c>
      <c r="B3" s="1" t="s">
        <v>97</v>
      </c>
      <c r="C3" s="1">
        <v>1994</v>
      </c>
      <c r="D3" s="1" t="s">
        <v>166</v>
      </c>
      <c r="E3" s="1" t="s">
        <v>150</v>
      </c>
      <c r="F3" s="1" t="s">
        <v>142</v>
      </c>
      <c r="G3" s="1" t="s">
        <v>145</v>
      </c>
    </row>
    <row r="4" spans="1:8" x14ac:dyDescent="0.35">
      <c r="A4" s="1" t="s">
        <v>96</v>
      </c>
      <c r="B4" s="1" t="s">
        <v>97</v>
      </c>
      <c r="C4" s="1">
        <v>1994</v>
      </c>
      <c r="D4" s="1" t="s">
        <v>166</v>
      </c>
      <c r="E4" s="1" t="s">
        <v>150</v>
      </c>
      <c r="F4" s="1" t="s">
        <v>143</v>
      </c>
      <c r="G4" s="1" t="s">
        <v>145</v>
      </c>
    </row>
    <row r="5" spans="1:8" x14ac:dyDescent="0.35">
      <c r="A5" s="1" t="s">
        <v>96</v>
      </c>
      <c r="B5" s="1" t="s">
        <v>97</v>
      </c>
      <c r="C5" s="1">
        <v>1994</v>
      </c>
      <c r="D5" s="1" t="s">
        <v>166</v>
      </c>
      <c r="E5" s="1" t="s">
        <v>150</v>
      </c>
      <c r="F5" s="1" t="s">
        <v>144</v>
      </c>
      <c r="G5" s="1" t="s">
        <v>146</v>
      </c>
    </row>
    <row r="6" spans="1:8" x14ac:dyDescent="0.35">
      <c r="A6" s="1" t="s">
        <v>96</v>
      </c>
      <c r="B6" s="1" t="s">
        <v>97</v>
      </c>
      <c r="C6" s="1">
        <v>1994</v>
      </c>
      <c r="D6" s="1" t="s">
        <v>166</v>
      </c>
      <c r="E6" s="1" t="s">
        <v>150</v>
      </c>
      <c r="F6" s="1" t="s">
        <v>147</v>
      </c>
      <c r="G6" s="1" t="s">
        <v>146</v>
      </c>
    </row>
    <row r="7" spans="1:8" x14ac:dyDescent="0.35">
      <c r="A7" s="1" t="s">
        <v>96</v>
      </c>
      <c r="B7" s="1" t="s">
        <v>97</v>
      </c>
      <c r="C7" s="1">
        <v>1994</v>
      </c>
      <c r="D7" s="1" t="s">
        <v>166</v>
      </c>
      <c r="E7" s="1" t="s">
        <v>150</v>
      </c>
      <c r="F7" s="1" t="s">
        <v>148</v>
      </c>
      <c r="G7" s="1" t="s">
        <v>146</v>
      </c>
    </row>
    <row r="8" spans="1:8" x14ac:dyDescent="0.35">
      <c r="A8" s="1" t="s">
        <v>96</v>
      </c>
      <c r="B8" s="1" t="s">
        <v>97</v>
      </c>
      <c r="C8" s="1">
        <v>1994</v>
      </c>
      <c r="D8" s="1" t="s">
        <v>166</v>
      </c>
      <c r="E8" s="1" t="s">
        <v>150</v>
      </c>
      <c r="F8" s="1" t="s">
        <v>149</v>
      </c>
      <c r="G8" s="1" t="s">
        <v>146</v>
      </c>
    </row>
    <row r="9" spans="1:8" x14ac:dyDescent="0.35">
      <c r="A9" s="1" t="s">
        <v>96</v>
      </c>
      <c r="B9" s="1" t="s">
        <v>97</v>
      </c>
      <c r="C9" s="1">
        <v>2000</v>
      </c>
      <c r="D9" s="1" t="s">
        <v>166</v>
      </c>
      <c r="E9" s="1" t="s">
        <v>150</v>
      </c>
      <c r="F9" s="1" t="s">
        <v>141</v>
      </c>
      <c r="G9" s="1" t="s">
        <v>145</v>
      </c>
    </row>
    <row r="10" spans="1:8" x14ac:dyDescent="0.35">
      <c r="A10" s="1" t="s">
        <v>96</v>
      </c>
      <c r="B10" s="1" t="s">
        <v>97</v>
      </c>
      <c r="C10" s="1">
        <v>2000</v>
      </c>
      <c r="D10" s="1" t="s">
        <v>166</v>
      </c>
      <c r="E10" s="1" t="s">
        <v>150</v>
      </c>
      <c r="F10" s="1" t="s">
        <v>142</v>
      </c>
      <c r="G10" s="1" t="s">
        <v>145</v>
      </c>
    </row>
    <row r="11" spans="1:8" x14ac:dyDescent="0.35">
      <c r="A11" s="1" t="s">
        <v>96</v>
      </c>
      <c r="B11" s="1" t="s">
        <v>97</v>
      </c>
      <c r="C11" s="1">
        <v>2000</v>
      </c>
      <c r="D11" s="1" t="s">
        <v>166</v>
      </c>
      <c r="E11" s="1" t="s">
        <v>150</v>
      </c>
      <c r="F11" s="1" t="s">
        <v>143</v>
      </c>
      <c r="G11" s="1" t="s">
        <v>145</v>
      </c>
    </row>
    <row r="12" spans="1:8" x14ac:dyDescent="0.35">
      <c r="A12" s="1" t="s">
        <v>96</v>
      </c>
      <c r="B12" s="1" t="s">
        <v>97</v>
      </c>
      <c r="C12" s="1">
        <v>2000</v>
      </c>
      <c r="D12" s="1" t="s">
        <v>166</v>
      </c>
      <c r="E12" s="1" t="s">
        <v>150</v>
      </c>
      <c r="F12" s="1" t="s">
        <v>144</v>
      </c>
      <c r="G12" s="1" t="s">
        <v>146</v>
      </c>
    </row>
    <row r="13" spans="1:8" x14ac:dyDescent="0.35">
      <c r="A13" s="1" t="s">
        <v>96</v>
      </c>
      <c r="B13" s="1" t="s">
        <v>97</v>
      </c>
      <c r="C13" s="1">
        <v>2000</v>
      </c>
      <c r="D13" s="1" t="s">
        <v>166</v>
      </c>
      <c r="E13" s="1" t="s">
        <v>150</v>
      </c>
      <c r="F13" s="1" t="s">
        <v>147</v>
      </c>
      <c r="G13" s="1" t="s">
        <v>146</v>
      </c>
    </row>
    <row r="14" spans="1:8" x14ac:dyDescent="0.35">
      <c r="A14" s="1" t="s">
        <v>96</v>
      </c>
      <c r="B14" s="1" t="s">
        <v>97</v>
      </c>
      <c r="C14" s="1">
        <v>2000</v>
      </c>
      <c r="D14" s="1" t="s">
        <v>166</v>
      </c>
      <c r="E14" s="1" t="s">
        <v>150</v>
      </c>
      <c r="F14" s="1" t="s">
        <v>148</v>
      </c>
      <c r="G14" s="1" t="s">
        <v>146</v>
      </c>
    </row>
    <row r="15" spans="1:8" x14ac:dyDescent="0.35">
      <c r="A15" s="1" t="s">
        <v>96</v>
      </c>
      <c r="B15" s="1" t="s">
        <v>97</v>
      </c>
      <c r="C15" s="1">
        <v>2000</v>
      </c>
      <c r="D15" s="1" t="s">
        <v>166</v>
      </c>
      <c r="E15" s="1" t="s">
        <v>150</v>
      </c>
      <c r="F15" s="1" t="s">
        <v>149</v>
      </c>
      <c r="G15" s="1" t="s">
        <v>146</v>
      </c>
    </row>
    <row r="16" spans="1:8" x14ac:dyDescent="0.35">
      <c r="A16" s="1" t="s">
        <v>96</v>
      </c>
      <c r="B16" s="1" t="s">
        <v>97</v>
      </c>
      <c r="C16" s="1">
        <v>2000</v>
      </c>
      <c r="D16" s="1" t="s">
        <v>166</v>
      </c>
      <c r="E16" s="1" t="s">
        <v>150</v>
      </c>
      <c r="F16" s="1" t="s">
        <v>158</v>
      </c>
      <c r="G16" s="1" t="s">
        <v>146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"/>
  <sheetViews>
    <sheetView workbookViewId="0">
      <selection sqref="A1:K1"/>
    </sheetView>
  </sheetViews>
  <sheetFormatPr defaultColWidth="8.90625" defaultRowHeight="14.5" x14ac:dyDescent="0.35"/>
  <cols>
    <col min="1" max="16384" width="8.90625" style="1"/>
  </cols>
  <sheetData>
    <row r="1" spans="1:11" x14ac:dyDescent="0.35">
      <c r="A1" s="2" t="s">
        <v>0</v>
      </c>
      <c r="B1" s="2" t="s">
        <v>1</v>
      </c>
      <c r="C1" s="2" t="s">
        <v>24</v>
      </c>
      <c r="D1" s="2" t="s">
        <v>353</v>
      </c>
      <c r="E1" s="2" t="s">
        <v>21</v>
      </c>
      <c r="F1" s="2" t="s">
        <v>354</v>
      </c>
      <c r="G1" s="2" t="s">
        <v>337</v>
      </c>
      <c r="H1" s="2" t="s">
        <v>355</v>
      </c>
      <c r="I1" s="2" t="s">
        <v>22</v>
      </c>
      <c r="J1" s="2" t="s">
        <v>23</v>
      </c>
      <c r="K1" s="2" t="s">
        <v>324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0"/>
  <sheetViews>
    <sheetView workbookViewId="0">
      <selection activeCell="J4" sqref="J4"/>
    </sheetView>
  </sheetViews>
  <sheetFormatPr defaultColWidth="8.90625" defaultRowHeight="14.5" x14ac:dyDescent="0.35"/>
  <cols>
    <col min="1" max="1" width="10.08984375" style="1" bestFit="1" customWidth="1"/>
    <col min="2" max="16384" width="8.90625" style="1"/>
  </cols>
  <sheetData>
    <row r="1" spans="1:13" x14ac:dyDescent="0.35">
      <c r="A1" s="2" t="s">
        <v>0</v>
      </c>
      <c r="B1" s="2" t="s">
        <v>27</v>
      </c>
      <c r="C1" s="2" t="s">
        <v>1</v>
      </c>
      <c r="D1" s="4" t="s">
        <v>26</v>
      </c>
      <c r="E1" s="4" t="s">
        <v>356</v>
      </c>
      <c r="F1" s="4" t="s">
        <v>357</v>
      </c>
      <c r="G1" s="4" t="s">
        <v>28</v>
      </c>
      <c r="H1" s="4" t="s">
        <v>358</v>
      </c>
      <c r="I1" s="4" t="s">
        <v>359</v>
      </c>
      <c r="J1" s="4" t="s">
        <v>360</v>
      </c>
      <c r="K1" s="4" t="s">
        <v>29</v>
      </c>
      <c r="L1" s="4" t="s">
        <v>30</v>
      </c>
      <c r="M1" s="4" t="s">
        <v>324</v>
      </c>
    </row>
    <row r="2" spans="1:13" x14ac:dyDescent="0.35">
      <c r="A2" s="1" t="s">
        <v>96</v>
      </c>
      <c r="B2" s="1" t="s">
        <v>97</v>
      </c>
      <c r="C2" s="1">
        <v>1994</v>
      </c>
      <c r="D2" s="1" t="s">
        <v>151</v>
      </c>
      <c r="E2" s="1" t="s">
        <v>152</v>
      </c>
      <c r="F2" s="1" t="s">
        <v>153</v>
      </c>
    </row>
    <row r="3" spans="1:13" x14ac:dyDescent="0.35">
      <c r="A3" s="1" t="s">
        <v>96</v>
      </c>
      <c r="B3" s="1" t="s">
        <v>97</v>
      </c>
      <c r="C3" s="1">
        <v>2000</v>
      </c>
      <c r="D3" s="1" t="s">
        <v>151</v>
      </c>
      <c r="E3" s="1" t="s">
        <v>152</v>
      </c>
      <c r="F3" s="1" t="s">
        <v>153</v>
      </c>
      <c r="K3" s="1" t="s">
        <v>160</v>
      </c>
    </row>
    <row r="4" spans="1:13" x14ac:dyDescent="0.35">
      <c r="A4" s="1" t="s">
        <v>96</v>
      </c>
      <c r="B4" s="1" t="s">
        <v>97</v>
      </c>
      <c r="C4" s="1">
        <v>2000</v>
      </c>
      <c r="D4" s="1" t="s">
        <v>159</v>
      </c>
      <c r="E4" s="1" t="s">
        <v>161</v>
      </c>
      <c r="F4" s="1" t="s">
        <v>255</v>
      </c>
    </row>
    <row r="5" spans="1:13" x14ac:dyDescent="0.35">
      <c r="A5" s="1" t="s">
        <v>96</v>
      </c>
      <c r="B5" s="1" t="s">
        <v>97</v>
      </c>
      <c r="C5" s="1">
        <v>2000</v>
      </c>
      <c r="D5" s="1" t="s">
        <v>159</v>
      </c>
      <c r="E5" s="1" t="s">
        <v>164</v>
      </c>
      <c r="F5" s="1" t="s">
        <v>255</v>
      </c>
    </row>
    <row r="6" spans="1:13" x14ac:dyDescent="0.35">
      <c r="A6" s="1" t="s">
        <v>96</v>
      </c>
      <c r="B6" s="1" t="s">
        <v>97</v>
      </c>
      <c r="C6" s="1">
        <v>2000</v>
      </c>
      <c r="D6" s="1" t="s">
        <v>159</v>
      </c>
      <c r="E6" s="1" t="s">
        <v>274</v>
      </c>
      <c r="F6" s="1" t="s">
        <v>255</v>
      </c>
    </row>
    <row r="7" spans="1:13" x14ac:dyDescent="0.35">
      <c r="A7" s="1" t="s">
        <v>96</v>
      </c>
      <c r="B7" s="1" t="s">
        <v>97</v>
      </c>
      <c r="C7" s="1">
        <v>2001</v>
      </c>
      <c r="D7" s="1" t="s">
        <v>151</v>
      </c>
      <c r="E7" s="1" t="s">
        <v>152</v>
      </c>
      <c r="F7" s="1" t="s">
        <v>153</v>
      </c>
    </row>
    <row r="8" spans="1:13" x14ac:dyDescent="0.35">
      <c r="A8" s="1" t="s">
        <v>96</v>
      </c>
      <c r="B8" s="1" t="s">
        <v>97</v>
      </c>
      <c r="C8" s="1">
        <v>2001</v>
      </c>
      <c r="D8" s="1" t="s">
        <v>159</v>
      </c>
      <c r="E8" s="1" t="s">
        <v>161</v>
      </c>
      <c r="F8" s="1" t="s">
        <v>255</v>
      </c>
    </row>
    <row r="9" spans="1:13" x14ac:dyDescent="0.35">
      <c r="A9" s="1" t="s">
        <v>96</v>
      </c>
      <c r="B9" s="1" t="s">
        <v>97</v>
      </c>
      <c r="C9" s="1">
        <v>2001</v>
      </c>
      <c r="D9" s="1" t="s">
        <v>159</v>
      </c>
      <c r="E9" s="1" t="s">
        <v>164</v>
      </c>
      <c r="F9" s="1" t="s">
        <v>255</v>
      </c>
    </row>
    <row r="10" spans="1:13" x14ac:dyDescent="0.35">
      <c r="A10" s="1" t="s">
        <v>96</v>
      </c>
      <c r="B10" s="1" t="s">
        <v>97</v>
      </c>
      <c r="C10" s="1">
        <v>2001</v>
      </c>
      <c r="D10" s="1" t="s">
        <v>159</v>
      </c>
      <c r="E10" s="1" t="s">
        <v>274</v>
      </c>
      <c r="F10" s="1" t="s">
        <v>255</v>
      </c>
    </row>
    <row r="11" spans="1:13" x14ac:dyDescent="0.35">
      <c r="A11" s="1" t="s">
        <v>96</v>
      </c>
      <c r="B11" s="1" t="s">
        <v>97</v>
      </c>
      <c r="C11" s="1">
        <v>2005</v>
      </c>
      <c r="D11" s="1" t="s">
        <v>151</v>
      </c>
      <c r="E11" s="1" t="s">
        <v>152</v>
      </c>
      <c r="F11" s="1" t="s">
        <v>153</v>
      </c>
    </row>
    <row r="12" spans="1:13" x14ac:dyDescent="0.35">
      <c r="A12" s="1" t="s">
        <v>96</v>
      </c>
      <c r="B12" s="1" t="s">
        <v>97</v>
      </c>
      <c r="C12" s="1">
        <v>2005</v>
      </c>
      <c r="D12" s="1" t="s">
        <v>159</v>
      </c>
      <c r="E12" s="1" t="s">
        <v>161</v>
      </c>
      <c r="F12" s="1" t="s">
        <v>255</v>
      </c>
    </row>
    <row r="13" spans="1:13" x14ac:dyDescent="0.35">
      <c r="A13" s="1" t="s">
        <v>96</v>
      </c>
      <c r="B13" s="1" t="s">
        <v>97</v>
      </c>
      <c r="C13" s="1">
        <v>2005</v>
      </c>
      <c r="D13" s="1" t="s">
        <v>159</v>
      </c>
      <c r="E13" s="1" t="s">
        <v>164</v>
      </c>
      <c r="F13" s="1" t="s">
        <v>255</v>
      </c>
    </row>
    <row r="14" spans="1:13" x14ac:dyDescent="0.35">
      <c r="A14" s="1" t="s">
        <v>96</v>
      </c>
      <c r="B14" s="1" t="s">
        <v>97</v>
      </c>
      <c r="C14" s="1">
        <v>2005</v>
      </c>
      <c r="D14" s="1" t="s">
        <v>159</v>
      </c>
      <c r="E14" s="1" t="s">
        <v>274</v>
      </c>
      <c r="F14" s="1" t="s">
        <v>255</v>
      </c>
    </row>
    <row r="15" spans="1:13" x14ac:dyDescent="0.35">
      <c r="A15" s="1" t="s">
        <v>96</v>
      </c>
      <c r="B15" s="1" t="s">
        <v>97</v>
      </c>
      <c r="C15" s="1">
        <v>2005</v>
      </c>
      <c r="D15" s="1" t="s">
        <v>151</v>
      </c>
      <c r="E15" s="1" t="s">
        <v>152</v>
      </c>
      <c r="F15" s="1" t="s">
        <v>153</v>
      </c>
    </row>
    <row r="16" spans="1:13" x14ac:dyDescent="0.35">
      <c r="A16" s="1" t="s">
        <v>96</v>
      </c>
      <c r="B16" s="1" t="s">
        <v>97</v>
      </c>
      <c r="C16" s="1">
        <v>2005</v>
      </c>
      <c r="D16" s="1" t="s">
        <v>159</v>
      </c>
      <c r="E16" s="1" t="s">
        <v>161</v>
      </c>
      <c r="F16" s="1" t="s">
        <v>255</v>
      </c>
    </row>
    <row r="17" spans="1:6" x14ac:dyDescent="0.35">
      <c r="A17" s="1" t="s">
        <v>96</v>
      </c>
      <c r="B17" s="1" t="s">
        <v>97</v>
      </c>
      <c r="C17" s="1">
        <v>2005</v>
      </c>
      <c r="D17" s="1" t="s">
        <v>159</v>
      </c>
      <c r="E17" s="1" t="s">
        <v>164</v>
      </c>
      <c r="F17" s="1" t="s">
        <v>255</v>
      </c>
    </row>
    <row r="18" spans="1:6" x14ac:dyDescent="0.35">
      <c r="A18" s="1" t="s">
        <v>96</v>
      </c>
      <c r="B18" s="1" t="s">
        <v>97</v>
      </c>
      <c r="C18" s="1">
        <v>2005</v>
      </c>
      <c r="D18" s="1" t="s">
        <v>159</v>
      </c>
      <c r="E18" s="1" t="s">
        <v>274</v>
      </c>
      <c r="F18" s="1" t="s">
        <v>255</v>
      </c>
    </row>
    <row r="19" spans="1:6" x14ac:dyDescent="0.35">
      <c r="A19" s="1" t="s">
        <v>96</v>
      </c>
      <c r="B19" s="1" t="s">
        <v>97</v>
      </c>
      <c r="C19" s="1">
        <v>2007</v>
      </c>
      <c r="D19" s="1" t="s">
        <v>151</v>
      </c>
      <c r="E19" s="1" t="s">
        <v>152</v>
      </c>
      <c r="F19" s="1" t="s">
        <v>153</v>
      </c>
    </row>
    <row r="20" spans="1:6" x14ac:dyDescent="0.35">
      <c r="A20" s="1" t="s">
        <v>96</v>
      </c>
      <c r="B20" s="1" t="s">
        <v>97</v>
      </c>
      <c r="C20" s="1">
        <v>2007</v>
      </c>
      <c r="D20" s="1" t="s">
        <v>159</v>
      </c>
      <c r="E20" s="1" t="s">
        <v>161</v>
      </c>
      <c r="F20" s="1" t="s">
        <v>255</v>
      </c>
    </row>
    <row r="21" spans="1:6" x14ac:dyDescent="0.35">
      <c r="A21" s="1" t="s">
        <v>96</v>
      </c>
      <c r="B21" s="1" t="s">
        <v>97</v>
      </c>
      <c r="C21" s="1">
        <v>2007</v>
      </c>
      <c r="D21" s="1" t="s">
        <v>159</v>
      </c>
      <c r="E21" s="1" t="s">
        <v>164</v>
      </c>
      <c r="F21" s="1" t="s">
        <v>255</v>
      </c>
    </row>
    <row r="22" spans="1:6" x14ac:dyDescent="0.35">
      <c r="A22" s="1" t="s">
        <v>96</v>
      </c>
      <c r="B22" s="1" t="s">
        <v>97</v>
      </c>
      <c r="C22" s="1">
        <v>2007</v>
      </c>
      <c r="D22" s="1" t="s">
        <v>159</v>
      </c>
      <c r="E22" s="1" t="s">
        <v>274</v>
      </c>
      <c r="F22" s="1" t="s">
        <v>255</v>
      </c>
    </row>
    <row r="23" spans="1:6" x14ac:dyDescent="0.35">
      <c r="A23" s="1" t="s">
        <v>96</v>
      </c>
      <c r="B23" s="1" t="s">
        <v>97</v>
      </c>
      <c r="C23" s="1">
        <v>2010</v>
      </c>
      <c r="D23" s="1" t="s">
        <v>151</v>
      </c>
      <c r="E23" s="1" t="s">
        <v>152</v>
      </c>
      <c r="F23" s="1" t="s">
        <v>153</v>
      </c>
    </row>
    <row r="24" spans="1:6" x14ac:dyDescent="0.35">
      <c r="A24" s="1" t="s">
        <v>96</v>
      </c>
      <c r="B24" s="1" t="s">
        <v>97</v>
      </c>
      <c r="C24" s="1">
        <v>2010</v>
      </c>
      <c r="D24" s="1" t="s">
        <v>159</v>
      </c>
      <c r="E24" s="1" t="s">
        <v>161</v>
      </c>
      <c r="F24" s="1" t="s">
        <v>255</v>
      </c>
    </row>
    <row r="25" spans="1:6" x14ac:dyDescent="0.35">
      <c r="A25" s="1" t="s">
        <v>96</v>
      </c>
      <c r="B25" s="1" t="s">
        <v>97</v>
      </c>
      <c r="C25" s="1">
        <v>2010</v>
      </c>
      <c r="D25" s="1" t="s">
        <v>159</v>
      </c>
      <c r="E25" s="1" t="s">
        <v>164</v>
      </c>
      <c r="F25" s="1" t="s">
        <v>255</v>
      </c>
    </row>
    <row r="26" spans="1:6" x14ac:dyDescent="0.35">
      <c r="A26" s="1" t="s">
        <v>96</v>
      </c>
      <c r="B26" s="1" t="s">
        <v>97</v>
      </c>
      <c r="C26" s="1">
        <v>2010</v>
      </c>
      <c r="D26" s="1" t="s">
        <v>159</v>
      </c>
      <c r="E26" s="1" t="s">
        <v>274</v>
      </c>
      <c r="F26" s="1" t="s">
        <v>255</v>
      </c>
    </row>
    <row r="27" spans="1:6" x14ac:dyDescent="0.35">
      <c r="A27" s="1" t="s">
        <v>96</v>
      </c>
      <c r="B27" s="1" t="s">
        <v>97</v>
      </c>
      <c r="C27" s="1">
        <v>2014</v>
      </c>
      <c r="D27" s="1" t="s">
        <v>151</v>
      </c>
      <c r="E27" s="1" t="s">
        <v>152</v>
      </c>
      <c r="F27" s="1" t="s">
        <v>153</v>
      </c>
    </row>
    <row r="28" spans="1:6" x14ac:dyDescent="0.35">
      <c r="A28" s="1" t="s">
        <v>96</v>
      </c>
      <c r="B28" s="1" t="s">
        <v>97</v>
      </c>
      <c r="C28" s="1">
        <v>2014</v>
      </c>
      <c r="D28" s="1" t="s">
        <v>159</v>
      </c>
      <c r="E28" s="1" t="s">
        <v>161</v>
      </c>
      <c r="F28" s="1" t="s">
        <v>255</v>
      </c>
    </row>
    <row r="29" spans="1:6" x14ac:dyDescent="0.35">
      <c r="A29" s="1" t="s">
        <v>96</v>
      </c>
      <c r="B29" s="1" t="s">
        <v>97</v>
      </c>
      <c r="C29" s="1">
        <v>2014</v>
      </c>
      <c r="D29" s="1" t="s">
        <v>159</v>
      </c>
      <c r="E29" s="1" t="s">
        <v>164</v>
      </c>
      <c r="F29" s="1" t="s">
        <v>255</v>
      </c>
    </row>
    <row r="30" spans="1:6" x14ac:dyDescent="0.35">
      <c r="A30" s="1" t="s">
        <v>96</v>
      </c>
      <c r="B30" s="1" t="s">
        <v>97</v>
      </c>
      <c r="C30" s="1">
        <v>2014</v>
      </c>
      <c r="D30" s="1" t="s">
        <v>159</v>
      </c>
      <c r="E30" s="1" t="s">
        <v>274</v>
      </c>
      <c r="F30" s="1" t="s">
        <v>255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40"/>
  <sheetViews>
    <sheetView workbookViewId="0">
      <selection activeCell="G2" sqref="G2:G140"/>
    </sheetView>
  </sheetViews>
  <sheetFormatPr defaultColWidth="8.90625" defaultRowHeight="14.5" x14ac:dyDescent="0.35"/>
  <cols>
    <col min="1" max="1" width="10.08984375" style="1" bestFit="1" customWidth="1"/>
    <col min="2" max="16384" width="8.90625" style="1"/>
  </cols>
  <sheetData>
    <row r="1" spans="1:10" x14ac:dyDescent="0.35">
      <c r="A1" s="2" t="s">
        <v>0</v>
      </c>
      <c r="B1" s="2" t="s">
        <v>27</v>
      </c>
      <c r="C1" s="2" t="s">
        <v>1</v>
      </c>
      <c r="D1" s="2" t="s">
        <v>24</v>
      </c>
      <c r="E1" s="4" t="s">
        <v>361</v>
      </c>
      <c r="F1" s="4" t="s">
        <v>91</v>
      </c>
      <c r="G1" s="2" t="s">
        <v>362</v>
      </c>
      <c r="H1" s="4" t="s">
        <v>338</v>
      </c>
      <c r="I1" s="4" t="s">
        <v>25</v>
      </c>
      <c r="J1" s="4" t="s">
        <v>324</v>
      </c>
    </row>
    <row r="2" spans="1:10" x14ac:dyDescent="0.35">
      <c r="A2" s="1" t="s">
        <v>96</v>
      </c>
      <c r="B2" s="1" t="s">
        <v>97</v>
      </c>
      <c r="C2" s="1">
        <v>1994</v>
      </c>
      <c r="D2" s="1" t="s">
        <v>166</v>
      </c>
      <c r="E2" s="1" t="s">
        <v>31</v>
      </c>
      <c r="F2" s="1" t="s">
        <v>68</v>
      </c>
      <c r="G2" s="1" t="s">
        <v>101</v>
      </c>
      <c r="H2" s="1">
        <v>1992</v>
      </c>
      <c r="I2" s="1">
        <v>8233</v>
      </c>
    </row>
    <row r="3" spans="1:10" x14ac:dyDescent="0.35">
      <c r="A3" s="1" t="s">
        <v>96</v>
      </c>
      <c r="B3" s="1" t="s">
        <v>97</v>
      </c>
      <c r="C3" s="1">
        <v>1994</v>
      </c>
      <c r="D3" s="1" t="s">
        <v>166</v>
      </c>
      <c r="E3" s="1" t="s">
        <v>31</v>
      </c>
      <c r="F3" s="1" t="s">
        <v>69</v>
      </c>
      <c r="G3" s="1" t="s">
        <v>101</v>
      </c>
      <c r="H3" s="1">
        <v>1992</v>
      </c>
      <c r="I3" s="1">
        <v>603</v>
      </c>
    </row>
    <row r="4" spans="1:10" x14ac:dyDescent="0.35">
      <c r="A4" s="1" t="s">
        <v>96</v>
      </c>
      <c r="B4" s="1" t="s">
        <v>97</v>
      </c>
      <c r="C4" s="1">
        <v>1994</v>
      </c>
      <c r="D4" s="1" t="s">
        <v>166</v>
      </c>
      <c r="E4" s="1" t="s">
        <v>31</v>
      </c>
      <c r="F4" s="1" t="s">
        <v>70</v>
      </c>
      <c r="G4" s="1" t="s">
        <v>101</v>
      </c>
      <c r="H4" s="1">
        <v>1992</v>
      </c>
      <c r="I4" s="1">
        <v>45</v>
      </c>
    </row>
    <row r="5" spans="1:10" x14ac:dyDescent="0.35">
      <c r="A5" s="1" t="s">
        <v>96</v>
      </c>
      <c r="B5" s="1" t="s">
        <v>97</v>
      </c>
      <c r="C5" s="1">
        <v>1994</v>
      </c>
      <c r="D5" s="1" t="s">
        <v>166</v>
      </c>
      <c r="E5" s="1" t="s">
        <v>31</v>
      </c>
      <c r="F5" s="1" t="s">
        <v>185</v>
      </c>
      <c r="G5" s="1" t="s">
        <v>101</v>
      </c>
      <c r="H5" s="1">
        <v>1992</v>
      </c>
      <c r="I5" s="1">
        <v>61</v>
      </c>
    </row>
    <row r="6" spans="1:10" x14ac:dyDescent="0.35">
      <c r="A6" s="1" t="s">
        <v>96</v>
      </c>
      <c r="B6" s="1" t="s">
        <v>97</v>
      </c>
      <c r="C6" s="1">
        <v>1994</v>
      </c>
      <c r="D6" s="1" t="s">
        <v>166</v>
      </c>
      <c r="E6" s="1" t="s">
        <v>8</v>
      </c>
      <c r="F6" s="1" t="s">
        <v>141</v>
      </c>
      <c r="G6" s="1" t="s">
        <v>101</v>
      </c>
      <c r="H6" s="1">
        <v>1992</v>
      </c>
      <c r="I6" s="1">
        <v>3858</v>
      </c>
    </row>
    <row r="7" spans="1:10" x14ac:dyDescent="0.35">
      <c r="A7" s="1" t="s">
        <v>96</v>
      </c>
      <c r="B7" s="1" t="s">
        <v>97</v>
      </c>
      <c r="C7" s="1">
        <v>1994</v>
      </c>
      <c r="D7" s="1" t="s">
        <v>166</v>
      </c>
      <c r="E7" s="1" t="s">
        <v>8</v>
      </c>
      <c r="F7" s="1" t="s">
        <v>142</v>
      </c>
      <c r="G7" s="1" t="s">
        <v>101</v>
      </c>
      <c r="H7" s="1">
        <v>1992</v>
      </c>
      <c r="I7" s="1">
        <v>908</v>
      </c>
    </row>
    <row r="8" spans="1:10" x14ac:dyDescent="0.35">
      <c r="A8" s="1" t="s">
        <v>96</v>
      </c>
      <c r="B8" s="1" t="s">
        <v>97</v>
      </c>
      <c r="C8" s="1">
        <v>1994</v>
      </c>
      <c r="D8" s="1" t="s">
        <v>166</v>
      </c>
      <c r="E8" s="1" t="s">
        <v>8</v>
      </c>
      <c r="F8" s="1" t="s">
        <v>143</v>
      </c>
      <c r="G8" s="1" t="s">
        <v>101</v>
      </c>
      <c r="H8" s="1">
        <v>1992</v>
      </c>
      <c r="I8" s="1">
        <v>255</v>
      </c>
    </row>
    <row r="9" spans="1:10" x14ac:dyDescent="0.35">
      <c r="A9" s="1" t="s">
        <v>96</v>
      </c>
      <c r="B9" s="1" t="s">
        <v>97</v>
      </c>
      <c r="C9" s="1">
        <v>1994</v>
      </c>
      <c r="D9" s="1" t="s">
        <v>166</v>
      </c>
      <c r="E9" s="1" t="s">
        <v>8</v>
      </c>
      <c r="F9" s="1" t="s">
        <v>186</v>
      </c>
      <c r="G9" s="1" t="s">
        <v>101</v>
      </c>
      <c r="H9" s="1">
        <v>1992</v>
      </c>
      <c r="I9" s="1">
        <v>939</v>
      </c>
    </row>
    <row r="10" spans="1:10" x14ac:dyDescent="0.35">
      <c r="A10" s="1" t="s">
        <v>96</v>
      </c>
      <c r="B10" s="1" t="s">
        <v>97</v>
      </c>
      <c r="C10" s="1">
        <v>1994</v>
      </c>
      <c r="D10" s="1" t="s">
        <v>166</v>
      </c>
      <c r="E10" s="1" t="s">
        <v>8</v>
      </c>
      <c r="F10" s="1" t="s">
        <v>147</v>
      </c>
      <c r="G10" s="1" t="s">
        <v>101</v>
      </c>
      <c r="H10" s="1">
        <v>1992</v>
      </c>
      <c r="I10" s="1">
        <v>921</v>
      </c>
    </row>
    <row r="11" spans="1:10" x14ac:dyDescent="0.35">
      <c r="A11" s="1" t="s">
        <v>96</v>
      </c>
      <c r="B11" s="1" t="s">
        <v>97</v>
      </c>
      <c r="C11" s="1">
        <v>1994</v>
      </c>
      <c r="D11" s="1" t="s">
        <v>166</v>
      </c>
      <c r="E11" s="1" t="s">
        <v>8</v>
      </c>
      <c r="F11" s="1" t="s">
        <v>148</v>
      </c>
      <c r="G11" s="1" t="s">
        <v>101</v>
      </c>
      <c r="H11" s="1">
        <v>1992</v>
      </c>
      <c r="I11" s="1">
        <v>1750</v>
      </c>
    </row>
    <row r="12" spans="1:10" x14ac:dyDescent="0.35">
      <c r="A12" s="1" t="s">
        <v>96</v>
      </c>
      <c r="B12" s="1" t="s">
        <v>97</v>
      </c>
      <c r="C12" s="1">
        <v>1994</v>
      </c>
      <c r="D12" s="1" t="s">
        <v>166</v>
      </c>
      <c r="E12" s="1" t="s">
        <v>8</v>
      </c>
      <c r="F12" s="1" t="s">
        <v>149</v>
      </c>
      <c r="G12" s="1" t="s">
        <v>101</v>
      </c>
      <c r="H12" s="1">
        <v>1992</v>
      </c>
      <c r="I12" s="1">
        <v>311</v>
      </c>
    </row>
    <row r="13" spans="1:10" x14ac:dyDescent="0.35">
      <c r="A13" s="1" t="s">
        <v>96</v>
      </c>
      <c r="B13" s="1" t="s">
        <v>97</v>
      </c>
      <c r="C13" s="1">
        <v>2000</v>
      </c>
      <c r="D13" s="1" t="s">
        <v>166</v>
      </c>
      <c r="E13" s="1" t="s">
        <v>31</v>
      </c>
      <c r="F13" s="1" t="s">
        <v>68</v>
      </c>
      <c r="G13" s="1" t="s">
        <v>101</v>
      </c>
      <c r="H13" s="1">
        <v>1998</v>
      </c>
      <c r="I13" s="1">
        <v>9249</v>
      </c>
    </row>
    <row r="14" spans="1:10" x14ac:dyDescent="0.35">
      <c r="A14" s="1" t="s">
        <v>96</v>
      </c>
      <c r="B14" s="1" t="s">
        <v>97</v>
      </c>
      <c r="C14" s="1">
        <v>2000</v>
      </c>
      <c r="D14" s="1" t="s">
        <v>166</v>
      </c>
      <c r="E14" s="1" t="s">
        <v>31</v>
      </c>
      <c r="F14" s="1" t="s">
        <v>69</v>
      </c>
      <c r="G14" s="1" t="s">
        <v>101</v>
      </c>
      <c r="H14" s="1">
        <v>1998</v>
      </c>
      <c r="I14" s="1">
        <v>648</v>
      </c>
    </row>
    <row r="15" spans="1:10" x14ac:dyDescent="0.35">
      <c r="A15" s="1" t="s">
        <v>96</v>
      </c>
      <c r="B15" s="1" t="s">
        <v>97</v>
      </c>
      <c r="C15" s="1">
        <v>2000</v>
      </c>
      <c r="D15" s="1" t="s">
        <v>166</v>
      </c>
      <c r="E15" s="1" t="s">
        <v>31</v>
      </c>
      <c r="F15" s="1" t="s">
        <v>70</v>
      </c>
      <c r="G15" s="1" t="s">
        <v>101</v>
      </c>
      <c r="H15" s="1">
        <v>1998</v>
      </c>
      <c r="I15" s="1">
        <v>67</v>
      </c>
    </row>
    <row r="16" spans="1:10" x14ac:dyDescent="0.35">
      <c r="A16" s="1" t="s">
        <v>96</v>
      </c>
      <c r="B16" s="1" t="s">
        <v>97</v>
      </c>
      <c r="C16" s="1">
        <v>2000</v>
      </c>
      <c r="D16" s="1" t="s">
        <v>166</v>
      </c>
      <c r="E16" s="1" t="s">
        <v>31</v>
      </c>
      <c r="F16" s="1" t="s">
        <v>185</v>
      </c>
      <c r="G16" s="1" t="s">
        <v>101</v>
      </c>
      <c r="H16" s="1">
        <v>1998</v>
      </c>
      <c r="I16" s="1">
        <v>59</v>
      </c>
    </row>
    <row r="17" spans="1:9" x14ac:dyDescent="0.35">
      <c r="A17" s="1" t="s">
        <v>96</v>
      </c>
      <c r="B17" s="1" t="s">
        <v>97</v>
      </c>
      <c r="C17" s="1">
        <v>2000</v>
      </c>
      <c r="D17" s="1" t="s">
        <v>166</v>
      </c>
      <c r="E17" s="1" t="s">
        <v>8</v>
      </c>
      <c r="F17" s="1" t="s">
        <v>141</v>
      </c>
      <c r="G17" s="1" t="s">
        <v>101</v>
      </c>
      <c r="H17" s="1">
        <v>1998</v>
      </c>
      <c r="I17" s="1">
        <v>3779</v>
      </c>
    </row>
    <row r="18" spans="1:9" x14ac:dyDescent="0.35">
      <c r="A18" s="1" t="s">
        <v>96</v>
      </c>
      <c r="B18" s="1" t="s">
        <v>97</v>
      </c>
      <c r="C18" s="1">
        <v>2000</v>
      </c>
      <c r="D18" s="1" t="s">
        <v>166</v>
      </c>
      <c r="E18" s="1" t="s">
        <v>8</v>
      </c>
      <c r="F18" s="1" t="s">
        <v>142</v>
      </c>
      <c r="G18" s="1" t="s">
        <v>101</v>
      </c>
      <c r="H18" s="1">
        <v>1998</v>
      </c>
      <c r="I18" s="1">
        <v>942</v>
      </c>
    </row>
    <row r="19" spans="1:9" x14ac:dyDescent="0.35">
      <c r="A19" s="1" t="s">
        <v>96</v>
      </c>
      <c r="B19" s="1" t="s">
        <v>97</v>
      </c>
      <c r="C19" s="1">
        <v>2000</v>
      </c>
      <c r="D19" s="1" t="s">
        <v>166</v>
      </c>
      <c r="E19" s="1" t="s">
        <v>8</v>
      </c>
      <c r="F19" s="1" t="s">
        <v>143</v>
      </c>
      <c r="G19" s="1" t="s">
        <v>101</v>
      </c>
      <c r="H19" s="1">
        <v>1998</v>
      </c>
      <c r="I19" s="1">
        <v>254</v>
      </c>
    </row>
    <row r="20" spans="1:9" x14ac:dyDescent="0.35">
      <c r="A20" s="1" t="s">
        <v>96</v>
      </c>
      <c r="B20" s="1" t="s">
        <v>97</v>
      </c>
      <c r="C20" s="1">
        <v>2000</v>
      </c>
      <c r="D20" s="1" t="s">
        <v>166</v>
      </c>
      <c r="E20" s="1" t="s">
        <v>8</v>
      </c>
      <c r="F20" s="1" t="s">
        <v>186</v>
      </c>
      <c r="G20" s="1" t="s">
        <v>101</v>
      </c>
      <c r="H20" s="1">
        <v>1998</v>
      </c>
      <c r="I20" s="1">
        <v>992</v>
      </c>
    </row>
    <row r="21" spans="1:9" x14ac:dyDescent="0.35">
      <c r="A21" s="1" t="s">
        <v>96</v>
      </c>
      <c r="B21" s="1" t="s">
        <v>97</v>
      </c>
      <c r="C21" s="1">
        <v>2000</v>
      </c>
      <c r="D21" s="1" t="s">
        <v>166</v>
      </c>
      <c r="E21" s="1" t="s">
        <v>8</v>
      </c>
      <c r="F21" s="1" t="s">
        <v>147</v>
      </c>
      <c r="G21" s="1" t="s">
        <v>101</v>
      </c>
      <c r="H21" s="1">
        <v>1998</v>
      </c>
      <c r="I21" s="1">
        <v>1033</v>
      </c>
    </row>
    <row r="22" spans="1:9" x14ac:dyDescent="0.35">
      <c r="A22" s="1" t="s">
        <v>96</v>
      </c>
      <c r="B22" s="1" t="s">
        <v>97</v>
      </c>
      <c r="C22" s="1">
        <v>2000</v>
      </c>
      <c r="D22" s="1" t="s">
        <v>166</v>
      </c>
      <c r="E22" s="1" t="s">
        <v>8</v>
      </c>
      <c r="F22" s="1" t="s">
        <v>148</v>
      </c>
      <c r="G22" s="1" t="s">
        <v>101</v>
      </c>
      <c r="H22" s="1">
        <v>1998</v>
      </c>
      <c r="I22" s="1">
        <v>1808</v>
      </c>
    </row>
    <row r="23" spans="1:9" x14ac:dyDescent="0.35">
      <c r="A23" s="1" t="s">
        <v>96</v>
      </c>
      <c r="B23" s="1" t="s">
        <v>97</v>
      </c>
      <c r="C23" s="1">
        <v>2000</v>
      </c>
      <c r="D23" s="1" t="s">
        <v>166</v>
      </c>
      <c r="E23" s="1" t="s">
        <v>8</v>
      </c>
      <c r="F23" s="1" t="s">
        <v>149</v>
      </c>
      <c r="G23" s="1" t="s">
        <v>101</v>
      </c>
      <c r="H23" s="1">
        <v>1998</v>
      </c>
      <c r="I23" s="1">
        <v>328</v>
      </c>
    </row>
    <row r="24" spans="1:9" x14ac:dyDescent="0.35">
      <c r="A24" s="1" t="s">
        <v>96</v>
      </c>
      <c r="B24" s="1" t="s">
        <v>97</v>
      </c>
      <c r="C24" s="1">
        <v>2000</v>
      </c>
      <c r="D24" s="1" t="s">
        <v>166</v>
      </c>
      <c r="E24" s="1" t="s">
        <v>8</v>
      </c>
      <c r="F24" s="1" t="s">
        <v>158</v>
      </c>
      <c r="G24" s="1" t="s">
        <v>101</v>
      </c>
      <c r="H24" s="1">
        <v>1998</v>
      </c>
      <c r="I24" s="1">
        <v>887</v>
      </c>
    </row>
    <row r="25" spans="1:9" x14ac:dyDescent="0.35">
      <c r="A25" s="1" t="s">
        <v>96</v>
      </c>
      <c r="B25" s="1" t="s">
        <v>97</v>
      </c>
      <c r="C25" s="1">
        <v>1994</v>
      </c>
      <c r="D25" s="1" t="s">
        <v>166</v>
      </c>
      <c r="E25" s="1" t="s">
        <v>162</v>
      </c>
      <c r="F25" s="1" t="s">
        <v>162</v>
      </c>
      <c r="G25" s="1" t="s">
        <v>101</v>
      </c>
      <c r="H25" s="1">
        <v>1983</v>
      </c>
      <c r="I25" s="1">
        <v>8412</v>
      </c>
    </row>
    <row r="26" spans="1:9" x14ac:dyDescent="0.35">
      <c r="A26" s="1" t="s">
        <v>96</v>
      </c>
      <c r="B26" s="1" t="s">
        <v>97</v>
      </c>
      <c r="C26" s="1">
        <v>1994</v>
      </c>
      <c r="D26" s="1" t="s">
        <v>166</v>
      </c>
      <c r="E26" s="1" t="s">
        <v>162</v>
      </c>
      <c r="F26" s="1" t="s">
        <v>162</v>
      </c>
      <c r="G26" s="1" t="s">
        <v>101</v>
      </c>
      <c r="H26" s="1">
        <v>1984</v>
      </c>
      <c r="I26" s="1">
        <v>8479</v>
      </c>
    </row>
    <row r="27" spans="1:9" x14ac:dyDescent="0.35">
      <c r="A27" s="1" t="s">
        <v>96</v>
      </c>
      <c r="B27" s="1" t="s">
        <v>97</v>
      </c>
      <c r="C27" s="1">
        <v>1994</v>
      </c>
      <c r="D27" s="1" t="s">
        <v>166</v>
      </c>
      <c r="E27" s="1" t="s">
        <v>162</v>
      </c>
      <c r="F27" s="1" t="s">
        <v>162</v>
      </c>
      <c r="G27" s="1" t="s">
        <v>101</v>
      </c>
      <c r="H27" s="1">
        <v>1985</v>
      </c>
      <c r="I27" s="1">
        <v>8532</v>
      </c>
    </row>
    <row r="28" spans="1:9" x14ac:dyDescent="0.35">
      <c r="A28" s="1" t="s">
        <v>96</v>
      </c>
      <c r="B28" s="1" t="s">
        <v>97</v>
      </c>
      <c r="C28" s="1">
        <v>1994</v>
      </c>
      <c r="D28" s="1" t="s">
        <v>166</v>
      </c>
      <c r="E28" s="1" t="s">
        <v>162</v>
      </c>
      <c r="F28" s="1" t="s">
        <v>162</v>
      </c>
      <c r="G28" s="1" t="s">
        <v>101</v>
      </c>
      <c r="H28" s="1">
        <v>1986</v>
      </c>
      <c r="I28" s="1">
        <v>8566</v>
      </c>
    </row>
    <row r="29" spans="1:9" x14ac:dyDescent="0.35">
      <c r="A29" s="1" t="s">
        <v>96</v>
      </c>
      <c r="B29" s="1" t="s">
        <v>97</v>
      </c>
      <c r="C29" s="1">
        <v>1994</v>
      </c>
      <c r="D29" s="1" t="s">
        <v>166</v>
      </c>
      <c r="E29" s="1" t="s">
        <v>162</v>
      </c>
      <c r="F29" s="1" t="s">
        <v>162</v>
      </c>
      <c r="G29" s="1" t="s">
        <v>101</v>
      </c>
      <c r="H29" s="1">
        <v>1987</v>
      </c>
      <c r="I29" s="1">
        <v>8627</v>
      </c>
    </row>
    <row r="30" spans="1:9" x14ac:dyDescent="0.35">
      <c r="A30" s="1" t="s">
        <v>96</v>
      </c>
      <c r="B30" s="1" t="s">
        <v>97</v>
      </c>
      <c r="C30" s="1">
        <v>1994</v>
      </c>
      <c r="D30" s="1" t="s">
        <v>166</v>
      </c>
      <c r="E30" s="1" t="s">
        <v>162</v>
      </c>
      <c r="F30" s="1" t="s">
        <v>162</v>
      </c>
      <c r="G30" s="1" t="s">
        <v>101</v>
      </c>
      <c r="H30" s="1">
        <v>1988</v>
      </c>
      <c r="I30" s="1">
        <v>8716</v>
      </c>
    </row>
    <row r="31" spans="1:9" x14ac:dyDescent="0.35">
      <c r="A31" s="1" t="s">
        <v>96</v>
      </c>
      <c r="B31" s="1" t="s">
        <v>97</v>
      </c>
      <c r="C31" s="1">
        <v>1994</v>
      </c>
      <c r="D31" s="1" t="s">
        <v>166</v>
      </c>
      <c r="E31" s="1" t="s">
        <v>162</v>
      </c>
      <c r="F31" s="1" t="s">
        <v>162</v>
      </c>
      <c r="G31" s="1" t="s">
        <v>101</v>
      </c>
      <c r="H31" s="1">
        <v>1989</v>
      </c>
      <c r="I31" s="1">
        <v>8765</v>
      </c>
    </row>
    <row r="32" spans="1:9" x14ac:dyDescent="0.35">
      <c r="A32" s="1" t="s">
        <v>96</v>
      </c>
      <c r="B32" s="1" t="s">
        <v>97</v>
      </c>
      <c r="C32" s="1">
        <v>1994</v>
      </c>
      <c r="D32" s="1" t="s">
        <v>166</v>
      </c>
      <c r="E32" s="1" t="s">
        <v>162</v>
      </c>
      <c r="F32" s="1" t="s">
        <v>162</v>
      </c>
      <c r="G32" s="1" t="s">
        <v>101</v>
      </c>
      <c r="H32" s="1">
        <v>1990</v>
      </c>
      <c r="I32" s="1">
        <v>8857</v>
      </c>
    </row>
    <row r="33" spans="1:9" x14ac:dyDescent="0.35">
      <c r="A33" s="1" t="s">
        <v>96</v>
      </c>
      <c r="B33" s="1" t="s">
        <v>97</v>
      </c>
      <c r="C33" s="1">
        <v>1994</v>
      </c>
      <c r="D33" s="1" t="s">
        <v>166</v>
      </c>
      <c r="E33" s="1" t="s">
        <v>162</v>
      </c>
      <c r="F33" s="1" t="s">
        <v>162</v>
      </c>
      <c r="G33" s="1" t="s">
        <v>101</v>
      </c>
      <c r="H33" s="1">
        <v>1991</v>
      </c>
      <c r="I33" s="1">
        <v>8884</v>
      </c>
    </row>
    <row r="34" spans="1:9" x14ac:dyDescent="0.35">
      <c r="A34" s="1" t="s">
        <v>96</v>
      </c>
      <c r="B34" s="1" t="s">
        <v>97</v>
      </c>
      <c r="C34" s="1">
        <v>1994</v>
      </c>
      <c r="D34" s="1" t="s">
        <v>166</v>
      </c>
      <c r="E34" s="1" t="s">
        <v>162</v>
      </c>
      <c r="F34" s="1" t="s">
        <v>162</v>
      </c>
      <c r="G34" s="1" t="s">
        <v>101</v>
      </c>
      <c r="H34" s="1">
        <v>1992</v>
      </c>
      <c r="I34" s="1">
        <v>8942</v>
      </c>
    </row>
    <row r="35" spans="1:9" x14ac:dyDescent="0.35">
      <c r="A35" s="1" t="s">
        <v>96</v>
      </c>
      <c r="B35" s="1" t="s">
        <v>97</v>
      </c>
      <c r="C35" s="1">
        <v>2000</v>
      </c>
      <c r="D35" s="1" t="s">
        <v>166</v>
      </c>
      <c r="E35" s="1" t="s">
        <v>162</v>
      </c>
      <c r="F35" s="1" t="s">
        <v>162</v>
      </c>
      <c r="G35" s="1" t="s">
        <v>101</v>
      </c>
      <c r="H35" s="1">
        <v>1993</v>
      </c>
      <c r="I35" s="1">
        <v>8942</v>
      </c>
    </row>
    <row r="36" spans="1:9" x14ac:dyDescent="0.35">
      <c r="A36" s="1" t="s">
        <v>96</v>
      </c>
      <c r="B36" s="1" t="s">
        <v>97</v>
      </c>
      <c r="C36" s="1">
        <v>2000</v>
      </c>
      <c r="D36" s="1" t="s">
        <v>166</v>
      </c>
      <c r="E36" s="1" t="s">
        <v>162</v>
      </c>
      <c r="F36" s="1" t="s">
        <v>162</v>
      </c>
      <c r="G36" s="1" t="s">
        <v>101</v>
      </c>
      <c r="H36" s="1">
        <v>1994</v>
      </c>
      <c r="I36" s="1">
        <v>8960</v>
      </c>
    </row>
    <row r="37" spans="1:9" x14ac:dyDescent="0.35">
      <c r="A37" s="1" t="s">
        <v>96</v>
      </c>
      <c r="B37" s="1" t="s">
        <v>97</v>
      </c>
      <c r="C37" s="1">
        <v>2000</v>
      </c>
      <c r="D37" s="1" t="s">
        <v>166</v>
      </c>
      <c r="E37" s="1" t="s">
        <v>162</v>
      </c>
      <c r="F37" s="1" t="s">
        <v>162</v>
      </c>
      <c r="G37" s="1" t="s">
        <v>101</v>
      </c>
      <c r="H37" s="1">
        <v>1995</v>
      </c>
      <c r="I37" s="1">
        <v>9913</v>
      </c>
    </row>
    <row r="38" spans="1:9" x14ac:dyDescent="0.35">
      <c r="A38" s="1" t="s">
        <v>96</v>
      </c>
      <c r="B38" s="1" t="s">
        <v>97</v>
      </c>
      <c r="C38" s="1">
        <v>2000</v>
      </c>
      <c r="D38" s="1" t="s">
        <v>166</v>
      </c>
      <c r="E38" s="1" t="s">
        <v>162</v>
      </c>
      <c r="F38" s="1" t="s">
        <v>162</v>
      </c>
      <c r="G38" s="1" t="s">
        <v>101</v>
      </c>
      <c r="H38" s="1">
        <v>1996</v>
      </c>
      <c r="I38" s="1">
        <v>9968</v>
      </c>
    </row>
    <row r="39" spans="1:9" x14ac:dyDescent="0.35">
      <c r="A39" s="1" t="s">
        <v>96</v>
      </c>
      <c r="B39" s="1" t="s">
        <v>97</v>
      </c>
      <c r="C39" s="1">
        <v>2000</v>
      </c>
      <c r="D39" s="1" t="s">
        <v>166</v>
      </c>
      <c r="E39" s="1" t="s">
        <v>162</v>
      </c>
      <c r="F39" s="1" t="s">
        <v>162</v>
      </c>
      <c r="G39" s="1" t="s">
        <v>101</v>
      </c>
      <c r="H39" s="1">
        <v>1997</v>
      </c>
      <c r="I39" s="1">
        <v>10011</v>
      </c>
    </row>
    <row r="40" spans="1:9" x14ac:dyDescent="0.35">
      <c r="A40" s="1" t="s">
        <v>96</v>
      </c>
      <c r="B40" s="1" t="s">
        <v>97</v>
      </c>
      <c r="C40" s="1">
        <v>2000</v>
      </c>
      <c r="D40" s="1" t="s">
        <v>166</v>
      </c>
      <c r="E40" s="1" t="s">
        <v>162</v>
      </c>
      <c r="F40" s="1" t="s">
        <v>162</v>
      </c>
      <c r="G40" s="1" t="s">
        <v>101</v>
      </c>
      <c r="H40" s="1">
        <v>1998</v>
      </c>
      <c r="I40" s="1">
        <v>10023</v>
      </c>
    </row>
    <row r="41" spans="1:9" x14ac:dyDescent="0.35">
      <c r="A41" s="1" t="s">
        <v>96</v>
      </c>
      <c r="B41" s="1" t="s">
        <v>97</v>
      </c>
      <c r="C41" s="1">
        <v>2001</v>
      </c>
      <c r="D41" s="1" t="s">
        <v>166</v>
      </c>
      <c r="E41" s="1" t="s">
        <v>31</v>
      </c>
      <c r="F41" s="1" t="s">
        <v>68</v>
      </c>
      <c r="G41" s="1" t="s">
        <v>101</v>
      </c>
      <c r="H41" s="1">
        <v>2000</v>
      </c>
      <c r="I41" s="1">
        <v>9634</v>
      </c>
    </row>
    <row r="42" spans="1:9" x14ac:dyDescent="0.35">
      <c r="A42" s="1" t="s">
        <v>96</v>
      </c>
      <c r="B42" s="1" t="s">
        <v>97</v>
      </c>
      <c r="C42" s="1">
        <v>2001</v>
      </c>
      <c r="D42" s="1" t="s">
        <v>166</v>
      </c>
      <c r="E42" s="1" t="s">
        <v>31</v>
      </c>
      <c r="F42" s="1" t="s">
        <v>69</v>
      </c>
      <c r="G42" s="1" t="s">
        <v>101</v>
      </c>
      <c r="H42" s="1">
        <v>2000</v>
      </c>
      <c r="I42" s="1">
        <v>669</v>
      </c>
    </row>
    <row r="43" spans="1:9" x14ac:dyDescent="0.35">
      <c r="A43" s="1" t="s">
        <v>96</v>
      </c>
      <c r="B43" s="1" t="s">
        <v>97</v>
      </c>
      <c r="C43" s="1">
        <v>2001</v>
      </c>
      <c r="D43" s="1" t="s">
        <v>166</v>
      </c>
      <c r="E43" s="1" t="s">
        <v>31</v>
      </c>
      <c r="F43" s="1" t="s">
        <v>70</v>
      </c>
      <c r="G43" s="1" t="s">
        <v>101</v>
      </c>
      <c r="H43" s="1">
        <v>2000</v>
      </c>
      <c r="I43" s="1">
        <v>68</v>
      </c>
    </row>
    <row r="44" spans="1:9" x14ac:dyDescent="0.35">
      <c r="A44" s="1" t="s">
        <v>96</v>
      </c>
      <c r="B44" s="1" t="s">
        <v>97</v>
      </c>
      <c r="C44" s="1">
        <v>2001</v>
      </c>
      <c r="D44" s="1" t="s">
        <v>166</v>
      </c>
      <c r="E44" s="1" t="s">
        <v>31</v>
      </c>
      <c r="F44" s="1" t="s">
        <v>185</v>
      </c>
      <c r="G44" s="1" t="s">
        <v>101</v>
      </c>
      <c r="H44" s="1">
        <v>2000</v>
      </c>
      <c r="I44" s="1">
        <v>53</v>
      </c>
    </row>
    <row r="45" spans="1:9" x14ac:dyDescent="0.35">
      <c r="A45" s="1" t="s">
        <v>96</v>
      </c>
      <c r="B45" s="1" t="s">
        <v>97</v>
      </c>
      <c r="C45" s="1">
        <v>2001</v>
      </c>
      <c r="D45" s="1" t="s">
        <v>166</v>
      </c>
      <c r="E45" s="1" t="s">
        <v>8</v>
      </c>
      <c r="F45" s="1" t="s">
        <v>141</v>
      </c>
      <c r="G45" s="1" t="s">
        <v>101</v>
      </c>
      <c r="H45" s="1">
        <v>2000</v>
      </c>
      <c r="I45" s="1">
        <v>3789</v>
      </c>
    </row>
    <row r="46" spans="1:9" x14ac:dyDescent="0.35">
      <c r="A46" s="1" t="s">
        <v>96</v>
      </c>
      <c r="B46" s="1" t="s">
        <v>97</v>
      </c>
      <c r="C46" s="1">
        <v>2001</v>
      </c>
      <c r="D46" s="1" t="s">
        <v>166</v>
      </c>
      <c r="E46" s="1" t="s">
        <v>8</v>
      </c>
      <c r="F46" s="1" t="s">
        <v>142</v>
      </c>
      <c r="G46" s="1" t="s">
        <v>101</v>
      </c>
      <c r="H46" s="1">
        <v>2000</v>
      </c>
      <c r="I46" s="1">
        <v>2139</v>
      </c>
    </row>
    <row r="47" spans="1:9" x14ac:dyDescent="0.35">
      <c r="A47" s="1" t="s">
        <v>96</v>
      </c>
      <c r="B47" s="1" t="s">
        <v>97</v>
      </c>
      <c r="C47" s="1">
        <v>2001</v>
      </c>
      <c r="D47" s="1" t="s">
        <v>166</v>
      </c>
      <c r="E47" s="1" t="s">
        <v>8</v>
      </c>
      <c r="F47" s="1" t="s">
        <v>143</v>
      </c>
      <c r="G47" s="1" t="s">
        <v>101</v>
      </c>
      <c r="H47" s="1">
        <v>2000</v>
      </c>
      <c r="I47" s="1">
        <v>1050</v>
      </c>
    </row>
    <row r="48" spans="1:9" x14ac:dyDescent="0.35">
      <c r="A48" s="1" t="s">
        <v>96</v>
      </c>
      <c r="B48" s="1" t="s">
        <v>97</v>
      </c>
      <c r="C48" s="1">
        <v>2001</v>
      </c>
      <c r="D48" s="1" t="s">
        <v>166</v>
      </c>
      <c r="E48" s="1" t="s">
        <v>8</v>
      </c>
      <c r="F48" s="1" t="s">
        <v>186</v>
      </c>
      <c r="G48" s="1" t="s">
        <v>101</v>
      </c>
      <c r="H48" s="1">
        <v>2000</v>
      </c>
      <c r="I48" s="1">
        <v>994</v>
      </c>
    </row>
    <row r="49" spans="1:9" x14ac:dyDescent="0.35">
      <c r="A49" s="1" t="s">
        <v>96</v>
      </c>
      <c r="B49" s="1" t="s">
        <v>97</v>
      </c>
      <c r="C49" s="1">
        <v>2001</v>
      </c>
      <c r="D49" s="1" t="s">
        <v>166</v>
      </c>
      <c r="E49" s="1" t="s">
        <v>8</v>
      </c>
      <c r="F49" s="1" t="s">
        <v>147</v>
      </c>
      <c r="G49" s="1" t="s">
        <v>101</v>
      </c>
      <c r="H49" s="1">
        <v>2000</v>
      </c>
      <c r="I49" s="1">
        <v>937</v>
      </c>
    </row>
    <row r="50" spans="1:9" x14ac:dyDescent="0.35">
      <c r="A50" s="1" t="s">
        <v>96</v>
      </c>
      <c r="B50" s="1" t="s">
        <v>97</v>
      </c>
      <c r="C50" s="1">
        <v>2001</v>
      </c>
      <c r="D50" s="1" t="s">
        <v>166</v>
      </c>
      <c r="E50" s="1" t="s">
        <v>8</v>
      </c>
      <c r="F50" s="1" t="s">
        <v>148</v>
      </c>
      <c r="G50" s="1" t="s">
        <v>101</v>
      </c>
      <c r="H50" s="1">
        <v>2000</v>
      </c>
      <c r="I50" s="1">
        <v>906</v>
      </c>
    </row>
    <row r="51" spans="1:9" x14ac:dyDescent="0.35">
      <c r="A51" s="1" t="s">
        <v>96</v>
      </c>
      <c r="B51" s="1" t="s">
        <v>97</v>
      </c>
      <c r="C51" s="1">
        <v>2001</v>
      </c>
      <c r="D51" s="1" t="s">
        <v>166</v>
      </c>
      <c r="E51" s="1" t="s">
        <v>8</v>
      </c>
      <c r="F51" s="1" t="s">
        <v>149</v>
      </c>
      <c r="G51" s="1" t="s">
        <v>101</v>
      </c>
      <c r="H51" s="1">
        <v>2000</v>
      </c>
      <c r="I51" s="1">
        <v>354</v>
      </c>
    </row>
    <row r="52" spans="1:9" x14ac:dyDescent="0.35">
      <c r="A52" s="1" t="s">
        <v>96</v>
      </c>
      <c r="B52" s="1" t="s">
        <v>97</v>
      </c>
      <c r="C52" s="1">
        <v>2001</v>
      </c>
      <c r="D52" s="1" t="s">
        <v>166</v>
      </c>
      <c r="E52" s="1" t="s">
        <v>8</v>
      </c>
      <c r="F52" s="1" t="s">
        <v>158</v>
      </c>
      <c r="G52" s="1" t="s">
        <v>101</v>
      </c>
      <c r="H52" s="1">
        <v>2000</v>
      </c>
      <c r="I52" s="1">
        <v>255</v>
      </c>
    </row>
    <row r="53" spans="1:9" x14ac:dyDescent="0.35">
      <c r="A53" s="1" t="s">
        <v>96</v>
      </c>
      <c r="B53" s="1" t="s">
        <v>97</v>
      </c>
      <c r="C53" s="1">
        <v>2001</v>
      </c>
      <c r="D53" s="1" t="s">
        <v>166</v>
      </c>
      <c r="E53" s="1" t="s">
        <v>162</v>
      </c>
      <c r="F53" s="1" t="s">
        <v>162</v>
      </c>
      <c r="G53" s="1" t="s">
        <v>101</v>
      </c>
      <c r="H53" s="1">
        <v>1999</v>
      </c>
      <c r="I53" s="1">
        <v>10240</v>
      </c>
    </row>
    <row r="54" spans="1:9" x14ac:dyDescent="0.35">
      <c r="A54" s="1" t="s">
        <v>96</v>
      </c>
      <c r="B54" s="1" t="s">
        <v>97</v>
      </c>
      <c r="C54" s="1">
        <v>2001</v>
      </c>
      <c r="D54" s="1" t="s">
        <v>166</v>
      </c>
      <c r="E54" s="1" t="s">
        <v>162</v>
      </c>
      <c r="F54" s="1" t="s">
        <v>162</v>
      </c>
      <c r="G54" s="1" t="s">
        <v>101</v>
      </c>
      <c r="H54" s="1">
        <v>2000</v>
      </c>
      <c r="I54" s="1">
        <v>10401</v>
      </c>
    </row>
    <row r="55" spans="1:9" x14ac:dyDescent="0.35">
      <c r="A55" s="1" t="s">
        <v>96</v>
      </c>
      <c r="B55" s="1" t="s">
        <v>97</v>
      </c>
      <c r="C55" s="1">
        <v>2005</v>
      </c>
      <c r="D55" s="1" t="s">
        <v>166</v>
      </c>
      <c r="E55" s="1" t="s">
        <v>162</v>
      </c>
      <c r="F55" s="1" t="s">
        <v>162</v>
      </c>
      <c r="G55" s="1" t="s">
        <v>101</v>
      </c>
      <c r="H55" s="1">
        <v>2001</v>
      </c>
      <c r="I55" s="1">
        <v>10666</v>
      </c>
    </row>
    <row r="56" spans="1:9" x14ac:dyDescent="0.35">
      <c r="A56" s="1" t="s">
        <v>96</v>
      </c>
      <c r="B56" s="1" t="s">
        <v>97</v>
      </c>
      <c r="C56" s="1">
        <v>2005</v>
      </c>
      <c r="D56" s="1" t="s">
        <v>166</v>
      </c>
      <c r="E56" s="1" t="s">
        <v>162</v>
      </c>
      <c r="F56" s="1" t="s">
        <v>162</v>
      </c>
      <c r="G56" s="1" t="s">
        <v>101</v>
      </c>
      <c r="H56" s="1">
        <v>2002</v>
      </c>
      <c r="I56" s="1">
        <v>10583</v>
      </c>
    </row>
    <row r="57" spans="1:9" x14ac:dyDescent="0.35">
      <c r="A57" s="1" t="s">
        <v>96</v>
      </c>
      <c r="B57" s="1" t="s">
        <v>97</v>
      </c>
      <c r="C57" s="1">
        <v>2005</v>
      </c>
      <c r="D57" s="1" t="s">
        <v>166</v>
      </c>
      <c r="E57" s="1" t="s">
        <v>162</v>
      </c>
      <c r="F57" s="1" t="s">
        <v>162</v>
      </c>
      <c r="G57" s="1" t="s">
        <v>101</v>
      </c>
      <c r="H57" s="1">
        <v>2003</v>
      </c>
      <c r="I57" s="1">
        <v>10556</v>
      </c>
    </row>
    <row r="58" spans="1:9" x14ac:dyDescent="0.35">
      <c r="A58" s="1" t="s">
        <v>96</v>
      </c>
      <c r="B58" s="1" t="s">
        <v>97</v>
      </c>
      <c r="C58" s="1">
        <v>2001</v>
      </c>
      <c r="D58" s="1" t="s">
        <v>166</v>
      </c>
      <c r="E58" s="1" t="s">
        <v>31</v>
      </c>
      <c r="F58" s="1" t="s">
        <v>68</v>
      </c>
      <c r="G58" s="1" t="s">
        <v>101</v>
      </c>
      <c r="H58" s="1">
        <v>1999</v>
      </c>
      <c r="I58" s="1">
        <v>9455</v>
      </c>
    </row>
    <row r="59" spans="1:9" x14ac:dyDescent="0.35">
      <c r="A59" s="1" t="s">
        <v>96</v>
      </c>
      <c r="B59" s="1" t="s">
        <v>97</v>
      </c>
      <c r="C59" s="1">
        <v>2001</v>
      </c>
      <c r="D59" s="1" t="s">
        <v>166</v>
      </c>
      <c r="E59" s="1" t="s">
        <v>31</v>
      </c>
      <c r="F59" s="1" t="s">
        <v>69</v>
      </c>
      <c r="G59" s="1" t="s">
        <v>101</v>
      </c>
      <c r="H59" s="1">
        <v>1999</v>
      </c>
      <c r="I59" s="1">
        <v>664</v>
      </c>
    </row>
    <row r="60" spans="1:9" x14ac:dyDescent="0.35">
      <c r="A60" s="1" t="s">
        <v>96</v>
      </c>
      <c r="B60" s="1" t="s">
        <v>97</v>
      </c>
      <c r="C60" s="1">
        <v>2001</v>
      </c>
      <c r="D60" s="1" t="s">
        <v>166</v>
      </c>
      <c r="E60" s="1" t="s">
        <v>31</v>
      </c>
      <c r="F60" s="1" t="s">
        <v>70</v>
      </c>
      <c r="G60" s="1" t="s">
        <v>101</v>
      </c>
      <c r="H60" s="1">
        <v>1999</v>
      </c>
      <c r="I60" s="1">
        <v>53</v>
      </c>
    </row>
    <row r="61" spans="1:9" x14ac:dyDescent="0.35">
      <c r="A61" s="1" t="s">
        <v>96</v>
      </c>
      <c r="B61" s="1" t="s">
        <v>97</v>
      </c>
      <c r="C61" s="1">
        <v>2001</v>
      </c>
      <c r="D61" s="1" t="s">
        <v>166</v>
      </c>
      <c r="E61" s="1" t="s">
        <v>31</v>
      </c>
      <c r="F61" s="1" t="s">
        <v>185</v>
      </c>
      <c r="G61" s="1" t="s">
        <v>101</v>
      </c>
      <c r="H61" s="1">
        <v>1999</v>
      </c>
      <c r="I61" s="1">
        <v>68</v>
      </c>
    </row>
    <row r="62" spans="1:9" x14ac:dyDescent="0.35">
      <c r="A62" s="1" t="s">
        <v>96</v>
      </c>
      <c r="B62" s="1" t="s">
        <v>97</v>
      </c>
      <c r="C62" s="1">
        <v>2005</v>
      </c>
      <c r="D62" s="1" t="s">
        <v>166</v>
      </c>
      <c r="E62" s="1" t="s">
        <v>31</v>
      </c>
      <c r="F62" s="1" t="s">
        <v>68</v>
      </c>
      <c r="G62" s="1" t="s">
        <v>101</v>
      </c>
      <c r="H62" s="1">
        <v>2003</v>
      </c>
      <c r="I62" s="1">
        <v>9684</v>
      </c>
    </row>
    <row r="63" spans="1:9" x14ac:dyDescent="0.35">
      <c r="A63" s="1" t="s">
        <v>96</v>
      </c>
      <c r="B63" s="1" t="s">
        <v>97</v>
      </c>
      <c r="C63" s="1">
        <v>2005</v>
      </c>
      <c r="D63" s="1" t="s">
        <v>166</v>
      </c>
      <c r="E63" s="1" t="s">
        <v>31</v>
      </c>
      <c r="F63" s="1" t="s">
        <v>69</v>
      </c>
      <c r="G63" s="1" t="s">
        <v>101</v>
      </c>
      <c r="H63" s="1">
        <v>2003</v>
      </c>
      <c r="I63" s="1">
        <v>795</v>
      </c>
    </row>
    <row r="64" spans="1:9" x14ac:dyDescent="0.35">
      <c r="A64" s="1" t="s">
        <v>96</v>
      </c>
      <c r="B64" s="1" t="s">
        <v>97</v>
      </c>
      <c r="C64" s="1">
        <v>2005</v>
      </c>
      <c r="D64" s="1" t="s">
        <v>166</v>
      </c>
      <c r="E64" s="1" t="s">
        <v>31</v>
      </c>
      <c r="F64" s="1" t="s">
        <v>70</v>
      </c>
      <c r="G64" s="1" t="s">
        <v>101</v>
      </c>
      <c r="H64" s="1">
        <v>2003</v>
      </c>
      <c r="I64" s="1">
        <v>56</v>
      </c>
    </row>
    <row r="65" spans="1:9" x14ac:dyDescent="0.35">
      <c r="A65" s="1" t="s">
        <v>96</v>
      </c>
      <c r="B65" s="1" t="s">
        <v>97</v>
      </c>
      <c r="C65" s="1">
        <v>2005</v>
      </c>
      <c r="D65" s="1" t="s">
        <v>166</v>
      </c>
      <c r="E65" s="1" t="s">
        <v>31</v>
      </c>
      <c r="F65" s="1" t="s">
        <v>185</v>
      </c>
      <c r="G65" s="1" t="s">
        <v>101</v>
      </c>
      <c r="H65" s="1">
        <v>2003</v>
      </c>
      <c r="I65" s="1">
        <v>21</v>
      </c>
    </row>
    <row r="66" spans="1:9" x14ac:dyDescent="0.35">
      <c r="A66" s="1" t="s">
        <v>96</v>
      </c>
      <c r="B66" s="1" t="s">
        <v>97</v>
      </c>
      <c r="C66" s="1">
        <v>2007</v>
      </c>
      <c r="D66" s="1" t="s">
        <v>166</v>
      </c>
      <c r="E66" s="1" t="s">
        <v>31</v>
      </c>
      <c r="F66" s="1" t="s">
        <v>68</v>
      </c>
      <c r="G66" s="1" t="s">
        <v>101</v>
      </c>
      <c r="H66" s="1">
        <v>2006</v>
      </c>
      <c r="I66" s="1">
        <v>9673</v>
      </c>
    </row>
    <row r="67" spans="1:9" x14ac:dyDescent="0.35">
      <c r="A67" s="1" t="s">
        <v>96</v>
      </c>
      <c r="B67" s="1" t="s">
        <v>97</v>
      </c>
      <c r="C67" s="1">
        <v>2007</v>
      </c>
      <c r="D67" s="1" t="s">
        <v>166</v>
      </c>
      <c r="E67" s="1" t="s">
        <v>31</v>
      </c>
      <c r="F67" s="1" t="s">
        <v>69</v>
      </c>
      <c r="G67" s="1" t="s">
        <v>101</v>
      </c>
      <c r="H67" s="1">
        <v>2006</v>
      </c>
      <c r="I67" s="1">
        <v>806</v>
      </c>
    </row>
    <row r="68" spans="1:9" x14ac:dyDescent="0.35">
      <c r="A68" s="1" t="s">
        <v>96</v>
      </c>
      <c r="B68" s="1" t="s">
        <v>97</v>
      </c>
      <c r="C68" s="1">
        <v>2007</v>
      </c>
      <c r="D68" s="1" t="s">
        <v>166</v>
      </c>
      <c r="E68" s="1" t="s">
        <v>31</v>
      </c>
      <c r="F68" s="1" t="s">
        <v>70</v>
      </c>
      <c r="G68" s="1" t="s">
        <v>101</v>
      </c>
      <c r="H68" s="1">
        <v>2006</v>
      </c>
      <c r="I68" s="1">
        <v>54</v>
      </c>
    </row>
    <row r="69" spans="1:9" x14ac:dyDescent="0.35">
      <c r="A69" s="1" t="s">
        <v>96</v>
      </c>
      <c r="B69" s="1" t="s">
        <v>97</v>
      </c>
      <c r="C69" s="1">
        <v>2007</v>
      </c>
      <c r="D69" s="1" t="s">
        <v>166</v>
      </c>
      <c r="E69" s="1" t="s">
        <v>31</v>
      </c>
      <c r="F69" s="1" t="s">
        <v>185</v>
      </c>
      <c r="G69" s="1" t="s">
        <v>101</v>
      </c>
      <c r="H69" s="1">
        <v>2006</v>
      </c>
      <c r="I69" s="1">
        <v>19</v>
      </c>
    </row>
    <row r="70" spans="1:9" x14ac:dyDescent="0.35">
      <c r="A70" s="1" t="s">
        <v>96</v>
      </c>
      <c r="B70" s="1" t="s">
        <v>97</v>
      </c>
      <c r="C70" s="1">
        <v>2007</v>
      </c>
      <c r="D70" s="1" t="s">
        <v>166</v>
      </c>
      <c r="E70" s="1" t="s">
        <v>8</v>
      </c>
      <c r="F70" s="1" t="s">
        <v>141</v>
      </c>
      <c r="G70" s="1" t="s">
        <v>101</v>
      </c>
      <c r="H70" s="1">
        <v>2006</v>
      </c>
      <c r="I70" s="1">
        <v>3520</v>
      </c>
    </row>
    <row r="71" spans="1:9" x14ac:dyDescent="0.35">
      <c r="A71" s="1" t="s">
        <v>96</v>
      </c>
      <c r="B71" s="1" t="s">
        <v>97</v>
      </c>
      <c r="C71" s="1">
        <v>2007</v>
      </c>
      <c r="D71" s="1" t="s">
        <v>166</v>
      </c>
      <c r="E71" s="1" t="s">
        <v>8</v>
      </c>
      <c r="F71" s="1" t="s">
        <v>142</v>
      </c>
      <c r="G71" s="1" t="s">
        <v>101</v>
      </c>
      <c r="H71" s="1">
        <v>2006</v>
      </c>
      <c r="I71" s="1">
        <v>913</v>
      </c>
    </row>
    <row r="72" spans="1:9" x14ac:dyDescent="0.35">
      <c r="A72" s="1" t="s">
        <v>96</v>
      </c>
      <c r="B72" s="1" t="s">
        <v>97</v>
      </c>
      <c r="C72" s="1">
        <v>2007</v>
      </c>
      <c r="D72" s="1" t="s">
        <v>166</v>
      </c>
      <c r="E72" s="1" t="s">
        <v>8</v>
      </c>
      <c r="F72" s="1" t="s">
        <v>143</v>
      </c>
      <c r="G72" s="1" t="s">
        <v>101</v>
      </c>
      <c r="H72" s="1">
        <v>2006</v>
      </c>
      <c r="I72" s="1">
        <v>253</v>
      </c>
    </row>
    <row r="73" spans="1:9" x14ac:dyDescent="0.35">
      <c r="A73" s="1" t="s">
        <v>96</v>
      </c>
      <c r="B73" s="1" t="s">
        <v>97</v>
      </c>
      <c r="C73" s="1">
        <v>2007</v>
      </c>
      <c r="D73" s="1" t="s">
        <v>166</v>
      </c>
      <c r="E73" s="1" t="s">
        <v>8</v>
      </c>
      <c r="F73" s="1" t="s">
        <v>186</v>
      </c>
      <c r="G73" s="1" t="s">
        <v>101</v>
      </c>
      <c r="H73" s="1">
        <v>2006</v>
      </c>
      <c r="I73" s="1">
        <v>982</v>
      </c>
    </row>
    <row r="74" spans="1:9" x14ac:dyDescent="0.35">
      <c r="A74" s="1" t="s">
        <v>96</v>
      </c>
      <c r="B74" s="1" t="s">
        <v>97</v>
      </c>
      <c r="C74" s="1">
        <v>2007</v>
      </c>
      <c r="D74" s="1" t="s">
        <v>166</v>
      </c>
      <c r="E74" s="1" t="s">
        <v>8</v>
      </c>
      <c r="F74" s="1" t="s">
        <v>147</v>
      </c>
      <c r="G74" s="1" t="s">
        <v>101</v>
      </c>
      <c r="H74" s="1">
        <v>2006</v>
      </c>
      <c r="I74" s="1">
        <v>1115</v>
      </c>
    </row>
    <row r="75" spans="1:9" x14ac:dyDescent="0.35">
      <c r="A75" s="1" t="s">
        <v>96</v>
      </c>
      <c r="B75" s="1" t="s">
        <v>97</v>
      </c>
      <c r="C75" s="1">
        <v>2007</v>
      </c>
      <c r="D75" s="1" t="s">
        <v>166</v>
      </c>
      <c r="E75" s="1" t="s">
        <v>8</v>
      </c>
      <c r="F75" s="1" t="s">
        <v>148</v>
      </c>
      <c r="G75" s="1" t="s">
        <v>101</v>
      </c>
      <c r="H75" s="1">
        <v>2006</v>
      </c>
      <c r="I75" s="1">
        <v>2391</v>
      </c>
    </row>
    <row r="76" spans="1:9" x14ac:dyDescent="0.35">
      <c r="A76" s="1" t="s">
        <v>96</v>
      </c>
      <c r="B76" s="1" t="s">
        <v>97</v>
      </c>
      <c r="C76" s="1">
        <v>2007</v>
      </c>
      <c r="D76" s="1" t="s">
        <v>166</v>
      </c>
      <c r="E76" s="1" t="s">
        <v>8</v>
      </c>
      <c r="F76" s="1" t="s">
        <v>149</v>
      </c>
      <c r="G76" s="1" t="s">
        <v>101</v>
      </c>
      <c r="H76" s="1">
        <v>2006</v>
      </c>
      <c r="I76" s="1">
        <v>480</v>
      </c>
    </row>
    <row r="77" spans="1:9" x14ac:dyDescent="0.35">
      <c r="A77" s="1" t="s">
        <v>96</v>
      </c>
      <c r="B77" s="1" t="s">
        <v>97</v>
      </c>
      <c r="C77" s="1">
        <v>2007</v>
      </c>
      <c r="D77" s="1" t="s">
        <v>166</v>
      </c>
      <c r="E77" s="1" t="s">
        <v>8</v>
      </c>
      <c r="F77" s="1" t="s">
        <v>158</v>
      </c>
      <c r="G77" s="1" t="s">
        <v>101</v>
      </c>
      <c r="H77" s="1">
        <v>2006</v>
      </c>
      <c r="I77" s="1">
        <v>898</v>
      </c>
    </row>
    <row r="78" spans="1:9" x14ac:dyDescent="0.35">
      <c r="A78" s="1" t="s">
        <v>96</v>
      </c>
      <c r="B78" s="1" t="s">
        <v>97</v>
      </c>
      <c r="C78" s="1">
        <v>2007</v>
      </c>
      <c r="D78" s="1" t="s">
        <v>166</v>
      </c>
      <c r="E78" s="1" t="s">
        <v>162</v>
      </c>
      <c r="F78" s="1" t="s">
        <v>162</v>
      </c>
      <c r="G78" s="1" t="s">
        <v>101</v>
      </c>
      <c r="H78" s="1">
        <v>2004</v>
      </c>
      <c r="I78" s="1">
        <v>10541</v>
      </c>
    </row>
    <row r="79" spans="1:9" x14ac:dyDescent="0.35">
      <c r="A79" s="1" t="s">
        <v>96</v>
      </c>
      <c r="B79" s="1" t="s">
        <v>97</v>
      </c>
      <c r="C79" s="1">
        <v>2007</v>
      </c>
      <c r="D79" s="1" t="s">
        <v>166</v>
      </c>
      <c r="E79" s="1" t="s">
        <v>162</v>
      </c>
      <c r="F79" s="1" t="s">
        <v>162</v>
      </c>
      <c r="G79" s="1" t="s">
        <v>101</v>
      </c>
      <c r="H79" s="1">
        <v>2005</v>
      </c>
      <c r="I79" s="1">
        <v>10495</v>
      </c>
    </row>
    <row r="80" spans="1:9" x14ac:dyDescent="0.35">
      <c r="A80" s="1" t="s">
        <v>96</v>
      </c>
      <c r="B80" s="1" t="s">
        <v>97</v>
      </c>
      <c r="C80" s="1">
        <v>2007</v>
      </c>
      <c r="D80" s="1" t="s">
        <v>166</v>
      </c>
      <c r="E80" s="1" t="s">
        <v>162</v>
      </c>
      <c r="F80" s="1" t="s">
        <v>162</v>
      </c>
      <c r="G80" s="1" t="s">
        <v>101</v>
      </c>
      <c r="H80" s="1">
        <v>2006</v>
      </c>
      <c r="I80" s="1">
        <v>10552</v>
      </c>
    </row>
    <row r="81" spans="1:9" x14ac:dyDescent="0.35">
      <c r="A81" s="1" t="s">
        <v>96</v>
      </c>
      <c r="B81" s="1" t="s">
        <v>97</v>
      </c>
      <c r="C81" s="1">
        <v>2010</v>
      </c>
      <c r="D81" s="1" t="s">
        <v>166</v>
      </c>
      <c r="E81" s="1" t="s">
        <v>31</v>
      </c>
      <c r="F81" s="1" t="s">
        <v>68</v>
      </c>
      <c r="G81" s="1" t="s">
        <v>101</v>
      </c>
      <c r="H81" s="1">
        <v>2007</v>
      </c>
      <c r="I81" s="1">
        <v>9721</v>
      </c>
    </row>
    <row r="82" spans="1:9" x14ac:dyDescent="0.35">
      <c r="A82" s="1" t="s">
        <v>96</v>
      </c>
      <c r="B82" s="1" t="s">
        <v>97</v>
      </c>
      <c r="C82" s="1">
        <v>2010</v>
      </c>
      <c r="D82" s="1" t="s">
        <v>166</v>
      </c>
      <c r="E82" s="1" t="s">
        <v>31</v>
      </c>
      <c r="F82" s="1" t="s">
        <v>69</v>
      </c>
      <c r="G82" s="1" t="s">
        <v>101</v>
      </c>
      <c r="H82" s="1">
        <v>2007</v>
      </c>
      <c r="I82" s="1">
        <v>815</v>
      </c>
    </row>
    <row r="83" spans="1:9" x14ac:dyDescent="0.35">
      <c r="A83" s="1" t="s">
        <v>96</v>
      </c>
      <c r="B83" s="1" t="s">
        <v>97</v>
      </c>
      <c r="C83" s="1">
        <v>2010</v>
      </c>
      <c r="D83" s="1" t="s">
        <v>166</v>
      </c>
      <c r="E83" s="1" t="s">
        <v>31</v>
      </c>
      <c r="F83" s="1" t="s">
        <v>70</v>
      </c>
      <c r="G83" s="1" t="s">
        <v>101</v>
      </c>
      <c r="H83" s="1">
        <v>2007</v>
      </c>
      <c r="I83" s="1">
        <v>70</v>
      </c>
    </row>
    <row r="84" spans="1:9" x14ac:dyDescent="0.35">
      <c r="A84" s="1" t="s">
        <v>96</v>
      </c>
      <c r="B84" s="1" t="s">
        <v>97</v>
      </c>
      <c r="C84" s="1">
        <v>2010</v>
      </c>
      <c r="D84" s="1" t="s">
        <v>166</v>
      </c>
      <c r="E84" s="1" t="s">
        <v>31</v>
      </c>
      <c r="F84" s="1" t="s">
        <v>185</v>
      </c>
      <c r="G84" s="1" t="s">
        <v>101</v>
      </c>
      <c r="H84" s="1">
        <v>2007</v>
      </c>
      <c r="I84" s="1">
        <v>23</v>
      </c>
    </row>
    <row r="85" spans="1:9" x14ac:dyDescent="0.35">
      <c r="A85" s="1" t="s">
        <v>96</v>
      </c>
      <c r="B85" s="1" t="s">
        <v>97</v>
      </c>
      <c r="C85" s="1">
        <v>2010</v>
      </c>
      <c r="D85" s="1" t="s">
        <v>166</v>
      </c>
      <c r="E85" s="1" t="s">
        <v>162</v>
      </c>
      <c r="F85" s="1" t="s">
        <v>162</v>
      </c>
      <c r="G85" s="1" t="s">
        <v>101</v>
      </c>
      <c r="H85" s="1">
        <v>2007</v>
      </c>
      <c r="I85" s="1">
        <v>10629</v>
      </c>
    </row>
    <row r="86" spans="1:9" x14ac:dyDescent="0.35">
      <c r="A86" s="1" t="s">
        <v>96</v>
      </c>
      <c r="B86" s="1" t="s">
        <v>97</v>
      </c>
      <c r="C86" s="1">
        <v>2010</v>
      </c>
      <c r="D86" s="1" t="s">
        <v>166</v>
      </c>
      <c r="E86" s="1" t="s">
        <v>31</v>
      </c>
      <c r="F86" s="1" t="s">
        <v>68</v>
      </c>
      <c r="G86" s="1" t="s">
        <v>101</v>
      </c>
      <c r="H86" s="1">
        <v>2008</v>
      </c>
      <c r="I86" s="1">
        <v>9729</v>
      </c>
    </row>
    <row r="87" spans="1:9" x14ac:dyDescent="0.35">
      <c r="A87" s="1" t="s">
        <v>96</v>
      </c>
      <c r="B87" s="1" t="s">
        <v>97</v>
      </c>
      <c r="C87" s="1">
        <v>2010</v>
      </c>
      <c r="D87" s="1" t="s">
        <v>166</v>
      </c>
      <c r="E87" s="1" t="s">
        <v>31</v>
      </c>
      <c r="F87" s="1" t="s">
        <v>69</v>
      </c>
      <c r="G87" s="1" t="s">
        <v>101</v>
      </c>
      <c r="H87" s="1">
        <v>2008</v>
      </c>
      <c r="I87" s="1">
        <v>841</v>
      </c>
    </row>
    <row r="88" spans="1:9" x14ac:dyDescent="0.35">
      <c r="A88" s="1" t="s">
        <v>96</v>
      </c>
      <c r="B88" s="1" t="s">
        <v>97</v>
      </c>
      <c r="C88" s="1">
        <v>2010</v>
      </c>
      <c r="D88" s="1" t="s">
        <v>166</v>
      </c>
      <c r="E88" s="1" t="s">
        <v>31</v>
      </c>
      <c r="F88" s="1" t="s">
        <v>70</v>
      </c>
      <c r="G88" s="1" t="s">
        <v>101</v>
      </c>
      <c r="H88" s="1">
        <v>2008</v>
      </c>
      <c r="I88" s="1">
        <v>85</v>
      </c>
    </row>
    <row r="89" spans="1:9" x14ac:dyDescent="0.35">
      <c r="A89" s="1" t="s">
        <v>96</v>
      </c>
      <c r="B89" s="1" t="s">
        <v>97</v>
      </c>
      <c r="C89" s="1">
        <v>2010</v>
      </c>
      <c r="D89" s="1" t="s">
        <v>166</v>
      </c>
      <c r="E89" s="1" t="s">
        <v>31</v>
      </c>
      <c r="F89" s="1" t="s">
        <v>185</v>
      </c>
      <c r="G89" s="1" t="s">
        <v>101</v>
      </c>
      <c r="H89" s="1">
        <v>2008</v>
      </c>
      <c r="I89" s="1">
        <v>25</v>
      </c>
    </row>
    <row r="90" spans="1:9" x14ac:dyDescent="0.35">
      <c r="A90" s="1" t="s">
        <v>96</v>
      </c>
      <c r="B90" s="1" t="s">
        <v>97</v>
      </c>
      <c r="C90" s="1">
        <v>2010</v>
      </c>
      <c r="D90" s="1" t="s">
        <v>166</v>
      </c>
      <c r="E90" s="1" t="s">
        <v>162</v>
      </c>
      <c r="F90" s="1" t="s">
        <v>162</v>
      </c>
      <c r="G90" s="1" t="s">
        <v>101</v>
      </c>
      <c r="H90" s="1">
        <v>2008</v>
      </c>
      <c r="I90" s="1">
        <v>10680</v>
      </c>
    </row>
    <row r="91" spans="1:9" x14ac:dyDescent="0.35">
      <c r="A91" s="1" t="s">
        <v>96</v>
      </c>
      <c r="B91" s="1" t="s">
        <v>97</v>
      </c>
      <c r="C91" s="1">
        <v>2010</v>
      </c>
      <c r="D91" s="1" t="s">
        <v>166</v>
      </c>
      <c r="E91" s="1" t="s">
        <v>31</v>
      </c>
      <c r="F91" s="1" t="s">
        <v>68</v>
      </c>
      <c r="G91" s="1" t="s">
        <v>101</v>
      </c>
      <c r="H91" s="1">
        <v>2009</v>
      </c>
      <c r="I91" s="1">
        <v>9760</v>
      </c>
    </row>
    <row r="92" spans="1:9" x14ac:dyDescent="0.35">
      <c r="A92" s="1" t="s">
        <v>96</v>
      </c>
      <c r="B92" s="1" t="s">
        <v>97</v>
      </c>
      <c r="C92" s="1">
        <v>2010</v>
      </c>
      <c r="D92" s="1" t="s">
        <v>166</v>
      </c>
      <c r="E92" s="1" t="s">
        <v>31</v>
      </c>
      <c r="F92" s="1" t="s">
        <v>69</v>
      </c>
      <c r="G92" s="1" t="s">
        <v>101</v>
      </c>
      <c r="H92" s="1">
        <v>2009</v>
      </c>
      <c r="I92" s="1">
        <v>848</v>
      </c>
    </row>
    <row r="93" spans="1:9" x14ac:dyDescent="0.35">
      <c r="A93" s="1" t="s">
        <v>96</v>
      </c>
      <c r="B93" s="1" t="s">
        <v>97</v>
      </c>
      <c r="C93" s="1">
        <v>2010</v>
      </c>
      <c r="D93" s="1" t="s">
        <v>166</v>
      </c>
      <c r="E93" s="1" t="s">
        <v>31</v>
      </c>
      <c r="F93" s="1" t="s">
        <v>70</v>
      </c>
      <c r="G93" s="1" t="s">
        <v>101</v>
      </c>
      <c r="H93" s="1">
        <v>2009</v>
      </c>
      <c r="I93" s="1">
        <v>76</v>
      </c>
    </row>
    <row r="94" spans="1:9" x14ac:dyDescent="0.35">
      <c r="A94" s="1" t="s">
        <v>96</v>
      </c>
      <c r="B94" s="1" t="s">
        <v>97</v>
      </c>
      <c r="C94" s="1">
        <v>2010</v>
      </c>
      <c r="D94" s="1" t="s">
        <v>166</v>
      </c>
      <c r="E94" s="1" t="s">
        <v>31</v>
      </c>
      <c r="F94" s="1" t="s">
        <v>185</v>
      </c>
      <c r="G94" s="1" t="s">
        <v>101</v>
      </c>
      <c r="H94" s="1">
        <v>2009</v>
      </c>
      <c r="I94" s="1">
        <v>25</v>
      </c>
    </row>
    <row r="95" spans="1:9" x14ac:dyDescent="0.35">
      <c r="A95" s="1" t="s">
        <v>96</v>
      </c>
      <c r="B95" s="1" t="s">
        <v>97</v>
      </c>
      <c r="C95" s="1">
        <v>2010</v>
      </c>
      <c r="D95" s="1" t="s">
        <v>166</v>
      </c>
      <c r="E95" s="1" t="s">
        <v>162</v>
      </c>
      <c r="F95" s="1" t="s">
        <v>162</v>
      </c>
      <c r="G95" s="1" t="s">
        <v>101</v>
      </c>
      <c r="H95" s="1">
        <v>2009</v>
      </c>
      <c r="I95" s="1">
        <v>10709</v>
      </c>
    </row>
    <row r="96" spans="1:9" x14ac:dyDescent="0.35">
      <c r="A96" s="1" t="s">
        <v>96</v>
      </c>
      <c r="B96" s="1" t="s">
        <v>97</v>
      </c>
      <c r="C96" s="1">
        <v>2014</v>
      </c>
      <c r="D96" s="1" t="s">
        <v>166</v>
      </c>
      <c r="E96" s="1" t="s">
        <v>31</v>
      </c>
      <c r="F96" s="1" t="s">
        <v>68</v>
      </c>
      <c r="G96" s="1" t="s">
        <v>101</v>
      </c>
      <c r="H96" s="1">
        <v>2010</v>
      </c>
      <c r="I96" s="1">
        <v>9800</v>
      </c>
    </row>
    <row r="97" spans="1:9" x14ac:dyDescent="0.35">
      <c r="A97" s="1" t="s">
        <v>96</v>
      </c>
      <c r="B97" s="1" t="s">
        <v>97</v>
      </c>
      <c r="C97" s="1">
        <v>2014</v>
      </c>
      <c r="D97" s="1" t="s">
        <v>166</v>
      </c>
      <c r="E97" s="1" t="s">
        <v>31</v>
      </c>
      <c r="F97" s="1" t="s">
        <v>69</v>
      </c>
      <c r="G97" s="1" t="s">
        <v>101</v>
      </c>
      <c r="H97" s="1">
        <v>2010</v>
      </c>
      <c r="I97" s="1">
        <v>855</v>
      </c>
    </row>
    <row r="98" spans="1:9" x14ac:dyDescent="0.35">
      <c r="A98" s="1" t="s">
        <v>96</v>
      </c>
      <c r="B98" s="1" t="s">
        <v>97</v>
      </c>
      <c r="C98" s="1">
        <v>2014</v>
      </c>
      <c r="D98" s="1" t="s">
        <v>166</v>
      </c>
      <c r="E98" s="1" t="s">
        <v>31</v>
      </c>
      <c r="F98" s="1" t="s">
        <v>70</v>
      </c>
      <c r="G98" s="1" t="s">
        <v>101</v>
      </c>
      <c r="H98" s="1">
        <v>2010</v>
      </c>
      <c r="I98" s="1">
        <v>74</v>
      </c>
    </row>
    <row r="99" spans="1:9" x14ac:dyDescent="0.35">
      <c r="A99" s="1" t="s">
        <v>96</v>
      </c>
      <c r="B99" s="1" t="s">
        <v>97</v>
      </c>
      <c r="C99" s="1">
        <v>2014</v>
      </c>
      <c r="D99" s="1" t="s">
        <v>166</v>
      </c>
      <c r="E99" s="1" t="s">
        <v>31</v>
      </c>
      <c r="F99" s="1" t="s">
        <v>185</v>
      </c>
      <c r="G99" s="1" t="s">
        <v>101</v>
      </c>
      <c r="H99" s="1">
        <v>2010</v>
      </c>
      <c r="I99" s="1">
        <v>26</v>
      </c>
    </row>
    <row r="100" spans="1:9" x14ac:dyDescent="0.35">
      <c r="A100" s="1" t="s">
        <v>96</v>
      </c>
      <c r="B100" s="1" t="s">
        <v>97</v>
      </c>
      <c r="C100" s="1">
        <v>2014</v>
      </c>
      <c r="D100" s="1" t="s">
        <v>166</v>
      </c>
      <c r="E100" s="1" t="s">
        <v>162</v>
      </c>
      <c r="F100" s="1" t="s">
        <v>162</v>
      </c>
      <c r="G100" s="1" t="s">
        <v>101</v>
      </c>
      <c r="H100" s="1">
        <v>2010</v>
      </c>
      <c r="I100" s="1">
        <v>10755</v>
      </c>
    </row>
    <row r="101" spans="1:9" x14ac:dyDescent="0.35">
      <c r="A101" s="1" t="s">
        <v>96</v>
      </c>
      <c r="B101" s="1" t="s">
        <v>97</v>
      </c>
      <c r="C101" s="1">
        <v>2014</v>
      </c>
      <c r="D101" s="1" t="s">
        <v>166</v>
      </c>
      <c r="E101" s="1" t="s">
        <v>31</v>
      </c>
      <c r="F101" s="1" t="s">
        <v>68</v>
      </c>
      <c r="G101" s="1" t="s">
        <v>101</v>
      </c>
      <c r="H101" s="1">
        <v>2011</v>
      </c>
      <c r="I101" s="1">
        <v>9455</v>
      </c>
    </row>
    <row r="102" spans="1:9" x14ac:dyDescent="0.35">
      <c r="A102" s="1" t="s">
        <v>96</v>
      </c>
      <c r="B102" s="1" t="s">
        <v>97</v>
      </c>
      <c r="C102" s="1">
        <v>2014</v>
      </c>
      <c r="D102" s="1" t="s">
        <v>166</v>
      </c>
      <c r="E102" s="1" t="s">
        <v>31</v>
      </c>
      <c r="F102" s="1" t="s">
        <v>69</v>
      </c>
      <c r="G102" s="1" t="s">
        <v>101</v>
      </c>
      <c r="H102" s="1">
        <v>2011</v>
      </c>
      <c r="I102" s="1">
        <v>1035</v>
      </c>
    </row>
    <row r="103" spans="1:9" x14ac:dyDescent="0.35">
      <c r="A103" s="1" t="s">
        <v>96</v>
      </c>
      <c r="B103" s="1" t="s">
        <v>97</v>
      </c>
      <c r="C103" s="1">
        <v>2014</v>
      </c>
      <c r="D103" s="1" t="s">
        <v>166</v>
      </c>
      <c r="E103" s="1" t="s">
        <v>31</v>
      </c>
      <c r="F103" s="1" t="s">
        <v>70</v>
      </c>
      <c r="G103" s="1" t="s">
        <v>101</v>
      </c>
      <c r="H103" s="1">
        <v>2011</v>
      </c>
      <c r="I103" s="1">
        <v>87</v>
      </c>
    </row>
    <row r="104" spans="1:9" x14ac:dyDescent="0.35">
      <c r="A104" s="1" t="s">
        <v>96</v>
      </c>
      <c r="B104" s="1" t="s">
        <v>97</v>
      </c>
      <c r="C104" s="1">
        <v>2014</v>
      </c>
      <c r="D104" s="1" t="s">
        <v>166</v>
      </c>
      <c r="E104" s="1" t="s">
        <v>31</v>
      </c>
      <c r="F104" s="1" t="s">
        <v>185</v>
      </c>
      <c r="G104" s="1" t="s">
        <v>101</v>
      </c>
      <c r="H104" s="1">
        <v>2011</v>
      </c>
      <c r="I104" s="1">
        <v>151</v>
      </c>
    </row>
    <row r="105" spans="1:9" x14ac:dyDescent="0.35">
      <c r="A105" s="1" t="s">
        <v>96</v>
      </c>
      <c r="B105" s="1" t="s">
        <v>97</v>
      </c>
      <c r="C105" s="1">
        <v>2014</v>
      </c>
      <c r="D105" s="1" t="s">
        <v>166</v>
      </c>
      <c r="E105" s="1" t="s">
        <v>162</v>
      </c>
      <c r="F105" s="1" t="s">
        <v>162</v>
      </c>
      <c r="G105" s="1" t="s">
        <v>101</v>
      </c>
      <c r="H105" s="1">
        <v>2011</v>
      </c>
      <c r="I105" s="1">
        <v>10728</v>
      </c>
    </row>
    <row r="106" spans="1:9" x14ac:dyDescent="0.35">
      <c r="A106" s="1" t="s">
        <v>96</v>
      </c>
      <c r="B106" s="1" t="s">
        <v>97</v>
      </c>
      <c r="C106" s="1">
        <v>2014</v>
      </c>
      <c r="D106" s="1" t="s">
        <v>166</v>
      </c>
      <c r="E106" s="1" t="s">
        <v>31</v>
      </c>
      <c r="F106" s="1" t="s">
        <v>68</v>
      </c>
      <c r="G106" s="1" t="s">
        <v>101</v>
      </c>
      <c r="H106" s="1">
        <v>2012</v>
      </c>
      <c r="I106" s="1">
        <v>9427</v>
      </c>
    </row>
    <row r="107" spans="1:9" x14ac:dyDescent="0.35">
      <c r="A107" s="1" t="s">
        <v>96</v>
      </c>
      <c r="B107" s="1" t="s">
        <v>97</v>
      </c>
      <c r="C107" s="1">
        <v>2014</v>
      </c>
      <c r="D107" s="1" t="s">
        <v>166</v>
      </c>
      <c r="E107" s="1" t="s">
        <v>31</v>
      </c>
      <c r="F107" s="1" t="s">
        <v>69</v>
      </c>
      <c r="G107" s="1" t="s">
        <v>101</v>
      </c>
      <c r="H107" s="1">
        <v>2012</v>
      </c>
      <c r="I107" s="1">
        <v>1056</v>
      </c>
    </row>
    <row r="108" spans="1:9" x14ac:dyDescent="0.35">
      <c r="A108" s="1" t="s">
        <v>96</v>
      </c>
      <c r="B108" s="1" t="s">
        <v>97</v>
      </c>
      <c r="C108" s="1">
        <v>2014</v>
      </c>
      <c r="D108" s="1" t="s">
        <v>166</v>
      </c>
      <c r="E108" s="1" t="s">
        <v>31</v>
      </c>
      <c r="F108" s="1" t="s">
        <v>70</v>
      </c>
      <c r="G108" s="1" t="s">
        <v>101</v>
      </c>
      <c r="H108" s="1">
        <v>2012</v>
      </c>
      <c r="I108" s="1">
        <v>87</v>
      </c>
    </row>
    <row r="109" spans="1:9" x14ac:dyDescent="0.35">
      <c r="A109" s="1" t="s">
        <v>96</v>
      </c>
      <c r="B109" s="1" t="s">
        <v>97</v>
      </c>
      <c r="C109" s="1">
        <v>2014</v>
      </c>
      <c r="D109" s="1" t="s">
        <v>166</v>
      </c>
      <c r="E109" s="1" t="s">
        <v>31</v>
      </c>
      <c r="F109" s="1" t="s">
        <v>185</v>
      </c>
      <c r="G109" s="1" t="s">
        <v>101</v>
      </c>
      <c r="H109" s="1">
        <v>2012</v>
      </c>
      <c r="I109" s="1">
        <v>153</v>
      </c>
    </row>
    <row r="110" spans="1:9" x14ac:dyDescent="0.35">
      <c r="A110" s="1" t="s">
        <v>96</v>
      </c>
      <c r="B110" s="1" t="s">
        <v>97</v>
      </c>
      <c r="C110" s="1">
        <v>2014</v>
      </c>
      <c r="D110" s="1" t="s">
        <v>166</v>
      </c>
      <c r="E110" s="1" t="s">
        <v>162</v>
      </c>
      <c r="F110" s="1" t="s">
        <v>162</v>
      </c>
      <c r="G110" s="1" t="s">
        <v>101</v>
      </c>
      <c r="H110" s="1">
        <v>2012</v>
      </c>
      <c r="I110" s="1">
        <v>10723</v>
      </c>
    </row>
    <row r="111" spans="1:9" x14ac:dyDescent="0.35">
      <c r="A111" s="1" t="s">
        <v>96</v>
      </c>
      <c r="B111" s="1" t="s">
        <v>97</v>
      </c>
      <c r="C111" s="1">
        <v>2014</v>
      </c>
      <c r="D111" s="1" t="s">
        <v>166</v>
      </c>
      <c r="E111" s="1" t="s">
        <v>31</v>
      </c>
      <c r="F111" s="1" t="s">
        <v>68</v>
      </c>
      <c r="G111" s="1" t="s">
        <v>101</v>
      </c>
      <c r="H111" s="1">
        <v>2013</v>
      </c>
      <c r="I111" s="1">
        <v>9437</v>
      </c>
    </row>
    <row r="112" spans="1:9" x14ac:dyDescent="0.35">
      <c r="A112" s="1" t="s">
        <v>96</v>
      </c>
      <c r="B112" s="1" t="s">
        <v>97</v>
      </c>
      <c r="C112" s="1">
        <v>2014</v>
      </c>
      <c r="D112" s="1" t="s">
        <v>166</v>
      </c>
      <c r="E112" s="1" t="s">
        <v>31</v>
      </c>
      <c r="F112" s="1" t="s">
        <v>69</v>
      </c>
      <c r="G112" s="1" t="s">
        <v>101</v>
      </c>
      <c r="H112" s="1">
        <v>2013</v>
      </c>
      <c r="I112" s="1">
        <v>1055</v>
      </c>
    </row>
    <row r="113" spans="1:9" x14ac:dyDescent="0.35">
      <c r="A113" s="1" t="s">
        <v>96</v>
      </c>
      <c r="B113" s="1" t="s">
        <v>97</v>
      </c>
      <c r="C113" s="1">
        <v>2014</v>
      </c>
      <c r="D113" s="1" t="s">
        <v>166</v>
      </c>
      <c r="E113" s="1" t="s">
        <v>31</v>
      </c>
      <c r="F113" s="1" t="s">
        <v>70</v>
      </c>
      <c r="G113" s="1" t="s">
        <v>101</v>
      </c>
      <c r="H113" s="1">
        <v>2013</v>
      </c>
      <c r="I113" s="1">
        <v>81</v>
      </c>
    </row>
    <row r="114" spans="1:9" x14ac:dyDescent="0.35">
      <c r="A114" s="1" t="s">
        <v>96</v>
      </c>
      <c r="B114" s="1" t="s">
        <v>97</v>
      </c>
      <c r="C114" s="1">
        <v>2014</v>
      </c>
      <c r="D114" s="1" t="s">
        <v>166</v>
      </c>
      <c r="E114" s="1" t="s">
        <v>31</v>
      </c>
      <c r="F114" s="1" t="s">
        <v>185</v>
      </c>
      <c r="G114" s="1" t="s">
        <v>101</v>
      </c>
      <c r="H114" s="1">
        <v>2013</v>
      </c>
      <c r="I114" s="1">
        <v>151</v>
      </c>
    </row>
    <row r="115" spans="1:9" x14ac:dyDescent="0.35">
      <c r="A115" s="1" t="s">
        <v>96</v>
      </c>
      <c r="B115" s="1" t="s">
        <v>97</v>
      </c>
      <c r="C115" s="1">
        <v>2014</v>
      </c>
      <c r="D115" s="1" t="s">
        <v>166</v>
      </c>
      <c r="E115" s="1" t="s">
        <v>162</v>
      </c>
      <c r="F115" s="1" t="s">
        <v>162</v>
      </c>
      <c r="G115" s="1" t="s">
        <v>101</v>
      </c>
      <c r="H115" s="1">
        <v>2013</v>
      </c>
      <c r="I115" s="1">
        <v>10724</v>
      </c>
    </row>
    <row r="116" spans="1:9" x14ac:dyDescent="0.35">
      <c r="A116" s="1" t="s">
        <v>96</v>
      </c>
      <c r="B116" s="1" t="s">
        <v>97</v>
      </c>
      <c r="C116" s="1">
        <v>2018</v>
      </c>
      <c r="D116" s="1" t="s">
        <v>166</v>
      </c>
      <c r="E116" s="1" t="s">
        <v>31</v>
      </c>
      <c r="F116" s="1" t="s">
        <v>68</v>
      </c>
      <c r="G116" s="1" t="s">
        <v>101</v>
      </c>
      <c r="H116" s="1">
        <v>2014</v>
      </c>
      <c r="I116" s="1">
        <v>9434</v>
      </c>
    </row>
    <row r="117" spans="1:9" x14ac:dyDescent="0.35">
      <c r="A117" s="1" t="s">
        <v>96</v>
      </c>
      <c r="B117" s="1" t="s">
        <v>97</v>
      </c>
      <c r="C117" s="1">
        <v>2018</v>
      </c>
      <c r="D117" s="1" t="s">
        <v>166</v>
      </c>
      <c r="E117" s="1" t="s">
        <v>31</v>
      </c>
      <c r="F117" s="1" t="s">
        <v>69</v>
      </c>
      <c r="G117" s="1" t="s">
        <v>101</v>
      </c>
      <c r="H117" s="1">
        <v>2014</v>
      </c>
      <c r="I117" s="1">
        <v>1059</v>
      </c>
    </row>
    <row r="118" spans="1:9" x14ac:dyDescent="0.35">
      <c r="A118" s="1" t="s">
        <v>96</v>
      </c>
      <c r="B118" s="1" t="s">
        <v>97</v>
      </c>
      <c r="C118" s="1">
        <v>2018</v>
      </c>
      <c r="D118" s="1" t="s">
        <v>166</v>
      </c>
      <c r="E118" s="1" t="s">
        <v>31</v>
      </c>
      <c r="F118" s="1" t="s">
        <v>70</v>
      </c>
      <c r="G118" s="1" t="s">
        <v>101</v>
      </c>
      <c r="H118" s="1">
        <v>2014</v>
      </c>
      <c r="I118" s="1">
        <v>79</v>
      </c>
    </row>
    <row r="119" spans="1:9" x14ac:dyDescent="0.35">
      <c r="A119" s="1" t="s">
        <v>96</v>
      </c>
      <c r="B119" s="1" t="s">
        <v>97</v>
      </c>
      <c r="C119" s="1">
        <v>2018</v>
      </c>
      <c r="D119" s="1" t="s">
        <v>166</v>
      </c>
      <c r="E119" s="1" t="s">
        <v>31</v>
      </c>
      <c r="F119" s="1" t="s">
        <v>185</v>
      </c>
      <c r="G119" s="1" t="s">
        <v>101</v>
      </c>
      <c r="H119" s="1">
        <v>2014</v>
      </c>
      <c r="I119" s="1">
        <v>160</v>
      </c>
    </row>
    <row r="120" spans="1:9" x14ac:dyDescent="0.35">
      <c r="A120" s="1" t="s">
        <v>96</v>
      </c>
      <c r="B120" s="1" t="s">
        <v>97</v>
      </c>
      <c r="C120" s="1">
        <v>2018</v>
      </c>
      <c r="D120" s="1" t="s">
        <v>166</v>
      </c>
      <c r="E120" s="1" t="s">
        <v>162</v>
      </c>
      <c r="F120" s="1" t="s">
        <v>162</v>
      </c>
      <c r="G120" s="1" t="s">
        <v>101</v>
      </c>
      <c r="H120" s="1">
        <v>2014</v>
      </c>
      <c r="I120" s="1">
        <v>10732</v>
      </c>
    </row>
    <row r="121" spans="1:9" x14ac:dyDescent="0.35">
      <c r="A121" s="1" t="s">
        <v>96</v>
      </c>
      <c r="B121" s="1" t="s">
        <v>97</v>
      </c>
      <c r="C121" s="1">
        <v>2018</v>
      </c>
      <c r="D121" s="1" t="s">
        <v>166</v>
      </c>
      <c r="E121" s="1" t="s">
        <v>31</v>
      </c>
      <c r="F121" s="1" t="s">
        <v>68</v>
      </c>
      <c r="G121" s="1" t="s">
        <v>101</v>
      </c>
      <c r="H121" s="1">
        <v>2015</v>
      </c>
      <c r="I121" s="1">
        <v>9446</v>
      </c>
    </row>
    <row r="122" spans="1:9" x14ac:dyDescent="0.35">
      <c r="A122" s="1" t="s">
        <v>96</v>
      </c>
      <c r="B122" s="1" t="s">
        <v>97</v>
      </c>
      <c r="C122" s="1">
        <v>2018</v>
      </c>
      <c r="D122" s="1" t="s">
        <v>166</v>
      </c>
      <c r="E122" s="1" t="s">
        <v>31</v>
      </c>
      <c r="F122" s="1" t="s">
        <v>69</v>
      </c>
      <c r="G122" s="1" t="s">
        <v>101</v>
      </c>
      <c r="H122" s="1">
        <v>2015</v>
      </c>
      <c r="I122" s="1">
        <v>1059</v>
      </c>
    </row>
    <row r="123" spans="1:9" x14ac:dyDescent="0.35">
      <c r="A123" s="1" t="s">
        <v>96</v>
      </c>
      <c r="B123" s="1" t="s">
        <v>97</v>
      </c>
      <c r="C123" s="1">
        <v>2018</v>
      </c>
      <c r="D123" s="1" t="s">
        <v>166</v>
      </c>
      <c r="E123" s="1" t="s">
        <v>31</v>
      </c>
      <c r="F123" s="1" t="s">
        <v>70</v>
      </c>
      <c r="G123" s="1" t="s">
        <v>101</v>
      </c>
      <c r="H123" s="1">
        <v>2015</v>
      </c>
      <c r="I123" s="1">
        <v>80</v>
      </c>
    </row>
    <row r="124" spans="1:9" x14ac:dyDescent="0.35">
      <c r="A124" s="1" t="s">
        <v>96</v>
      </c>
      <c r="B124" s="1" t="s">
        <v>97</v>
      </c>
      <c r="C124" s="1">
        <v>2018</v>
      </c>
      <c r="D124" s="1" t="s">
        <v>166</v>
      </c>
      <c r="E124" s="1" t="s">
        <v>31</v>
      </c>
      <c r="F124" s="1" t="s">
        <v>185</v>
      </c>
      <c r="G124" s="1" t="s">
        <v>101</v>
      </c>
      <c r="H124" s="1">
        <v>2015</v>
      </c>
      <c r="I124" s="1">
        <v>165</v>
      </c>
    </row>
    <row r="125" spans="1:9" x14ac:dyDescent="0.35">
      <c r="A125" s="1" t="s">
        <v>96</v>
      </c>
      <c r="B125" s="1" t="s">
        <v>97</v>
      </c>
      <c r="C125" s="1">
        <v>2018</v>
      </c>
      <c r="D125" s="1" t="s">
        <v>166</v>
      </c>
      <c r="E125" s="1" t="s">
        <v>162</v>
      </c>
      <c r="F125" s="1" t="s">
        <v>162</v>
      </c>
      <c r="G125" s="1" t="s">
        <v>101</v>
      </c>
      <c r="H125" s="1">
        <v>2015</v>
      </c>
      <c r="I125" s="1">
        <v>10750</v>
      </c>
    </row>
    <row r="126" spans="1:9" x14ac:dyDescent="0.35">
      <c r="A126" s="1" t="s">
        <v>96</v>
      </c>
      <c r="B126" s="1" t="s">
        <v>97</v>
      </c>
      <c r="C126" s="1">
        <v>2018</v>
      </c>
      <c r="D126" s="1" t="s">
        <v>166</v>
      </c>
      <c r="E126" s="1" t="s">
        <v>31</v>
      </c>
      <c r="F126" s="1" t="s">
        <v>68</v>
      </c>
      <c r="G126" s="1" t="s">
        <v>101</v>
      </c>
      <c r="H126" s="1">
        <v>2016</v>
      </c>
      <c r="I126" s="1">
        <v>9619</v>
      </c>
    </row>
    <row r="127" spans="1:9" x14ac:dyDescent="0.35">
      <c r="A127" s="1" t="s">
        <v>96</v>
      </c>
      <c r="B127" s="1" t="s">
        <v>97</v>
      </c>
      <c r="C127" s="1">
        <v>2018</v>
      </c>
      <c r="D127" s="1" t="s">
        <v>166</v>
      </c>
      <c r="E127" s="1" t="s">
        <v>31</v>
      </c>
      <c r="F127" s="1" t="s">
        <v>69</v>
      </c>
      <c r="G127" s="1" t="s">
        <v>101</v>
      </c>
      <c r="H127" s="1">
        <v>2016</v>
      </c>
      <c r="I127" s="1">
        <v>1089</v>
      </c>
    </row>
    <row r="128" spans="1:9" x14ac:dyDescent="0.35">
      <c r="A128" s="1" t="s">
        <v>96</v>
      </c>
      <c r="B128" s="1" t="s">
        <v>97</v>
      </c>
      <c r="C128" s="1">
        <v>2018</v>
      </c>
      <c r="D128" s="1" t="s">
        <v>166</v>
      </c>
      <c r="E128" s="1" t="s">
        <v>31</v>
      </c>
      <c r="F128" s="1" t="s">
        <v>70</v>
      </c>
      <c r="G128" s="1" t="s">
        <v>101</v>
      </c>
      <c r="H128" s="1">
        <v>2016</v>
      </c>
      <c r="I128" s="1">
        <v>67</v>
      </c>
    </row>
    <row r="129" spans="1:9" x14ac:dyDescent="0.35">
      <c r="A129" s="1" t="s">
        <v>96</v>
      </c>
      <c r="B129" s="1" t="s">
        <v>97</v>
      </c>
      <c r="C129" s="1">
        <v>2018</v>
      </c>
      <c r="D129" s="1" t="s">
        <v>166</v>
      </c>
      <c r="E129" s="1" t="s">
        <v>31</v>
      </c>
      <c r="F129" s="1" t="s">
        <v>185</v>
      </c>
      <c r="G129" s="1" t="s">
        <v>101</v>
      </c>
      <c r="H129" s="1">
        <v>2016</v>
      </c>
      <c r="I129" s="1">
        <v>169</v>
      </c>
    </row>
    <row r="130" spans="1:9" x14ac:dyDescent="0.35">
      <c r="A130" s="1" t="s">
        <v>96</v>
      </c>
      <c r="B130" s="1" t="s">
        <v>97</v>
      </c>
      <c r="C130" s="1">
        <v>2018</v>
      </c>
      <c r="D130" s="1" t="s">
        <v>166</v>
      </c>
      <c r="E130" s="1" t="s">
        <v>162</v>
      </c>
      <c r="F130" s="1" t="s">
        <v>162</v>
      </c>
      <c r="G130" s="1" t="s">
        <v>101</v>
      </c>
      <c r="H130" s="1">
        <v>2016</v>
      </c>
      <c r="I130" s="1">
        <v>10944</v>
      </c>
    </row>
    <row r="131" spans="1:9" x14ac:dyDescent="0.35">
      <c r="A131" s="1" t="s">
        <v>96</v>
      </c>
      <c r="B131" s="1" t="s">
        <v>97</v>
      </c>
      <c r="C131" s="1">
        <v>2018</v>
      </c>
      <c r="D131" s="1" t="s">
        <v>166</v>
      </c>
      <c r="E131" s="1" t="s">
        <v>31</v>
      </c>
      <c r="F131" s="1" t="s">
        <v>68</v>
      </c>
      <c r="G131" s="1" t="s">
        <v>101</v>
      </c>
      <c r="H131" s="1">
        <v>2017</v>
      </c>
      <c r="I131" s="1">
        <v>9693</v>
      </c>
    </row>
    <row r="132" spans="1:9" x14ac:dyDescent="0.35">
      <c r="A132" s="1" t="s">
        <v>96</v>
      </c>
      <c r="B132" s="1" t="s">
        <v>97</v>
      </c>
      <c r="C132" s="1">
        <v>2018</v>
      </c>
      <c r="D132" s="1" t="s">
        <v>166</v>
      </c>
      <c r="E132" s="1" t="s">
        <v>31</v>
      </c>
      <c r="F132" s="1" t="s">
        <v>69</v>
      </c>
      <c r="G132" s="1" t="s">
        <v>101</v>
      </c>
      <c r="H132" s="1">
        <v>2017</v>
      </c>
      <c r="I132" s="1">
        <v>1101</v>
      </c>
    </row>
    <row r="133" spans="1:9" x14ac:dyDescent="0.35">
      <c r="A133" s="1" t="s">
        <v>96</v>
      </c>
      <c r="B133" s="1" t="s">
        <v>97</v>
      </c>
      <c r="C133" s="1">
        <v>2018</v>
      </c>
      <c r="D133" s="1" t="s">
        <v>166</v>
      </c>
      <c r="E133" s="1" t="s">
        <v>31</v>
      </c>
      <c r="F133" s="1" t="s">
        <v>70</v>
      </c>
      <c r="G133" s="1" t="s">
        <v>101</v>
      </c>
      <c r="H133" s="1">
        <v>2017</v>
      </c>
      <c r="I133" s="1">
        <v>66</v>
      </c>
    </row>
    <row r="134" spans="1:9" x14ac:dyDescent="0.35">
      <c r="A134" s="1" t="s">
        <v>96</v>
      </c>
      <c r="B134" s="1" t="s">
        <v>97</v>
      </c>
      <c r="C134" s="1">
        <v>2018</v>
      </c>
      <c r="D134" s="1" t="s">
        <v>166</v>
      </c>
      <c r="E134" s="1" t="s">
        <v>31</v>
      </c>
      <c r="F134" s="1" t="s">
        <v>185</v>
      </c>
      <c r="G134" s="1" t="s">
        <v>101</v>
      </c>
      <c r="H134" s="1">
        <v>2017</v>
      </c>
      <c r="I134" s="1">
        <v>176</v>
      </c>
    </row>
    <row r="135" spans="1:9" x14ac:dyDescent="0.35">
      <c r="A135" s="1" t="s">
        <v>96</v>
      </c>
      <c r="B135" s="1" t="s">
        <v>97</v>
      </c>
      <c r="C135" s="1">
        <v>2018</v>
      </c>
      <c r="D135" s="1" t="s">
        <v>166</v>
      </c>
      <c r="E135" s="1" t="s">
        <v>162</v>
      </c>
      <c r="F135" s="1" t="s">
        <v>162</v>
      </c>
      <c r="G135" s="1" t="s">
        <v>101</v>
      </c>
      <c r="H135" s="1">
        <v>2017</v>
      </c>
      <c r="I135" s="1">
        <v>11036</v>
      </c>
    </row>
    <row r="136" spans="1:9" x14ac:dyDescent="0.35">
      <c r="A136" s="1" t="s">
        <v>96</v>
      </c>
      <c r="B136" s="1" t="s">
        <v>97</v>
      </c>
      <c r="C136" s="1">
        <v>2018</v>
      </c>
      <c r="D136" s="1" t="s">
        <v>166</v>
      </c>
      <c r="E136" s="1" t="s">
        <v>31</v>
      </c>
      <c r="F136" s="1" t="s">
        <v>68</v>
      </c>
      <c r="G136" s="1" t="s">
        <v>101</v>
      </c>
      <c r="H136" s="1">
        <v>2018</v>
      </c>
      <c r="I136" s="1">
        <v>9720</v>
      </c>
    </row>
    <row r="137" spans="1:9" x14ac:dyDescent="0.35">
      <c r="A137" s="1" t="s">
        <v>96</v>
      </c>
      <c r="B137" s="1" t="s">
        <v>97</v>
      </c>
      <c r="C137" s="1">
        <v>2018</v>
      </c>
      <c r="D137" s="1" t="s">
        <v>166</v>
      </c>
      <c r="E137" s="1" t="s">
        <v>31</v>
      </c>
      <c r="F137" s="1" t="s">
        <v>69</v>
      </c>
      <c r="G137" s="1" t="s">
        <v>101</v>
      </c>
      <c r="H137" s="1">
        <v>2018</v>
      </c>
      <c r="I137" s="1">
        <v>1097</v>
      </c>
    </row>
    <row r="138" spans="1:9" x14ac:dyDescent="0.35">
      <c r="A138" s="1" t="s">
        <v>96</v>
      </c>
      <c r="B138" s="1" t="s">
        <v>97</v>
      </c>
      <c r="C138" s="1">
        <v>2018</v>
      </c>
      <c r="D138" s="1" t="s">
        <v>166</v>
      </c>
      <c r="E138" s="1" t="s">
        <v>31</v>
      </c>
      <c r="F138" s="1" t="s">
        <v>70</v>
      </c>
      <c r="G138" s="1" t="s">
        <v>101</v>
      </c>
      <c r="H138" s="1">
        <v>2018</v>
      </c>
      <c r="I138" s="1">
        <v>69</v>
      </c>
    </row>
    <row r="139" spans="1:9" x14ac:dyDescent="0.35">
      <c r="A139" s="1" t="s">
        <v>96</v>
      </c>
      <c r="B139" s="1" t="s">
        <v>97</v>
      </c>
      <c r="C139" s="1">
        <v>2018</v>
      </c>
      <c r="D139" s="1" t="s">
        <v>166</v>
      </c>
      <c r="E139" s="1" t="s">
        <v>31</v>
      </c>
      <c r="F139" s="1" t="s">
        <v>185</v>
      </c>
      <c r="G139" s="1" t="s">
        <v>101</v>
      </c>
      <c r="H139" s="1">
        <v>2018</v>
      </c>
      <c r="I139" s="1">
        <v>155</v>
      </c>
    </row>
    <row r="140" spans="1:9" x14ac:dyDescent="0.35">
      <c r="A140" s="1" t="s">
        <v>96</v>
      </c>
      <c r="B140" s="1" t="s">
        <v>97</v>
      </c>
      <c r="C140" s="1">
        <v>2018</v>
      </c>
      <c r="D140" s="1" t="s">
        <v>166</v>
      </c>
      <c r="E140" s="1" t="s">
        <v>162</v>
      </c>
      <c r="F140" s="1" t="s">
        <v>162</v>
      </c>
      <c r="G140" s="1" t="s">
        <v>101</v>
      </c>
      <c r="H140" s="1">
        <v>2018</v>
      </c>
      <c r="I140" s="1">
        <v>11041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97"/>
  <sheetViews>
    <sheetView workbookViewId="0">
      <selection sqref="A1:K1"/>
    </sheetView>
  </sheetViews>
  <sheetFormatPr defaultColWidth="8.90625" defaultRowHeight="14.5" x14ac:dyDescent="0.35"/>
  <cols>
    <col min="1" max="1" width="10.08984375" style="1" bestFit="1" customWidth="1"/>
    <col min="2" max="9" width="8.90625" style="1"/>
    <col min="10" max="10" width="11" style="1" bestFit="1" customWidth="1"/>
    <col min="11" max="16384" width="8.90625" style="1"/>
  </cols>
  <sheetData>
    <row r="1" spans="1:11" x14ac:dyDescent="0.35">
      <c r="A1" s="2" t="s">
        <v>0</v>
      </c>
      <c r="B1" s="2" t="s">
        <v>27</v>
      </c>
      <c r="C1" s="2" t="s">
        <v>1</v>
      </c>
      <c r="D1" s="2" t="s">
        <v>24</v>
      </c>
      <c r="E1" s="2" t="s">
        <v>361</v>
      </c>
      <c r="F1" s="2" t="s">
        <v>363</v>
      </c>
      <c r="G1" s="2" t="s">
        <v>91</v>
      </c>
      <c r="H1" s="2" t="s">
        <v>338</v>
      </c>
      <c r="I1" s="2" t="s">
        <v>365</v>
      </c>
      <c r="J1" s="4" t="s">
        <v>366</v>
      </c>
      <c r="K1" s="4" t="s">
        <v>324</v>
      </c>
    </row>
    <row r="2" spans="1:11" x14ac:dyDescent="0.35">
      <c r="A2" s="1" t="s">
        <v>96</v>
      </c>
      <c r="B2" s="1" t="s">
        <v>97</v>
      </c>
      <c r="C2" s="1">
        <v>1994</v>
      </c>
      <c r="D2" s="1" t="s">
        <v>166</v>
      </c>
      <c r="E2" s="1" t="s">
        <v>154</v>
      </c>
      <c r="F2" s="1" t="s">
        <v>364</v>
      </c>
      <c r="G2" s="1" t="s">
        <v>152</v>
      </c>
      <c r="H2" s="1">
        <v>1993</v>
      </c>
      <c r="I2" s="1">
        <v>5</v>
      </c>
      <c r="J2" s="1" t="s">
        <v>101</v>
      </c>
    </row>
    <row r="3" spans="1:11" x14ac:dyDescent="0.35">
      <c r="A3" s="1" t="s">
        <v>96</v>
      </c>
      <c r="B3" s="1" t="s">
        <v>97</v>
      </c>
      <c r="C3" s="1">
        <v>1994</v>
      </c>
      <c r="D3" s="1" t="s">
        <v>166</v>
      </c>
      <c r="E3" s="1" t="s">
        <v>154</v>
      </c>
      <c r="F3" s="1" t="s">
        <v>364</v>
      </c>
      <c r="G3" s="1" t="s">
        <v>152</v>
      </c>
      <c r="H3" s="1">
        <v>1994</v>
      </c>
      <c r="I3" s="1">
        <v>5</v>
      </c>
      <c r="J3" s="1" t="s">
        <v>101</v>
      </c>
    </row>
    <row r="4" spans="1:11" x14ac:dyDescent="0.35">
      <c r="A4" s="1" t="s">
        <v>96</v>
      </c>
      <c r="B4" s="1" t="s">
        <v>97</v>
      </c>
      <c r="C4" s="1">
        <v>1994</v>
      </c>
      <c r="D4" s="1" t="s">
        <v>166</v>
      </c>
      <c r="E4" s="1" t="s">
        <v>154</v>
      </c>
      <c r="F4" s="1" t="s">
        <v>364</v>
      </c>
      <c r="G4" s="1" t="s">
        <v>152</v>
      </c>
      <c r="H4" s="1">
        <v>1995</v>
      </c>
      <c r="I4" s="1">
        <v>5</v>
      </c>
      <c r="J4" s="1" t="s">
        <v>101</v>
      </c>
    </row>
    <row r="5" spans="1:11" x14ac:dyDescent="0.35">
      <c r="A5" s="1" t="s">
        <v>96</v>
      </c>
      <c r="B5" s="1" t="s">
        <v>97</v>
      </c>
      <c r="C5" s="1">
        <v>1994</v>
      </c>
      <c r="D5" s="1" t="s">
        <v>166</v>
      </c>
      <c r="E5" s="1" t="s">
        <v>154</v>
      </c>
      <c r="F5" s="1" t="s">
        <v>364</v>
      </c>
      <c r="G5" s="1" t="s">
        <v>152</v>
      </c>
      <c r="H5" s="1">
        <v>1996</v>
      </c>
      <c r="I5" s="1">
        <v>3.5</v>
      </c>
      <c r="J5" s="1" t="s">
        <v>101</v>
      </c>
      <c r="K5" s="1" t="s">
        <v>155</v>
      </c>
    </row>
    <row r="6" spans="1:11" x14ac:dyDescent="0.35">
      <c r="A6" s="1" t="s">
        <v>96</v>
      </c>
      <c r="B6" s="1" t="s">
        <v>97</v>
      </c>
      <c r="C6" s="1">
        <v>1994</v>
      </c>
      <c r="D6" s="1" t="s">
        <v>166</v>
      </c>
      <c r="E6" s="1" t="s">
        <v>154</v>
      </c>
      <c r="F6" s="1" t="s">
        <v>364</v>
      </c>
      <c r="G6" s="1" t="s">
        <v>162</v>
      </c>
      <c r="H6" s="1">
        <v>1993</v>
      </c>
      <c r="I6" s="1">
        <v>5</v>
      </c>
      <c r="J6" s="1" t="s">
        <v>101</v>
      </c>
    </row>
    <row r="7" spans="1:11" x14ac:dyDescent="0.35">
      <c r="A7" s="1" t="s">
        <v>96</v>
      </c>
      <c r="B7" s="1" t="s">
        <v>97</v>
      </c>
      <c r="C7" s="1">
        <v>1994</v>
      </c>
      <c r="D7" s="1" t="s">
        <v>166</v>
      </c>
      <c r="E7" s="1" t="s">
        <v>154</v>
      </c>
      <c r="F7" s="1" t="s">
        <v>364</v>
      </c>
      <c r="G7" s="1" t="s">
        <v>162</v>
      </c>
      <c r="H7" s="1">
        <v>1994</v>
      </c>
      <c r="I7" s="1">
        <v>5</v>
      </c>
      <c r="J7" s="1" t="s">
        <v>101</v>
      </c>
    </row>
    <row r="8" spans="1:11" x14ac:dyDescent="0.35">
      <c r="A8" s="1" t="s">
        <v>96</v>
      </c>
      <c r="B8" s="1" t="s">
        <v>97</v>
      </c>
      <c r="C8" s="1">
        <v>1994</v>
      </c>
      <c r="D8" s="1" t="s">
        <v>166</v>
      </c>
      <c r="E8" s="1" t="s">
        <v>154</v>
      </c>
      <c r="F8" s="1" t="s">
        <v>364</v>
      </c>
      <c r="G8" s="1" t="s">
        <v>162</v>
      </c>
      <c r="H8" s="1">
        <v>1995</v>
      </c>
      <c r="I8" s="1">
        <v>5</v>
      </c>
      <c r="J8" s="1" t="s">
        <v>101</v>
      </c>
    </row>
    <row r="9" spans="1:11" x14ac:dyDescent="0.35">
      <c r="A9" s="1" t="s">
        <v>96</v>
      </c>
      <c r="B9" s="1" t="s">
        <v>97</v>
      </c>
      <c r="C9" s="1">
        <v>1994</v>
      </c>
      <c r="D9" s="1" t="s">
        <v>166</v>
      </c>
      <c r="E9" s="1" t="s">
        <v>154</v>
      </c>
      <c r="F9" s="1" t="s">
        <v>364</v>
      </c>
      <c r="G9" s="1" t="s">
        <v>162</v>
      </c>
      <c r="H9" s="1">
        <v>1996</v>
      </c>
      <c r="I9" s="1">
        <v>5</v>
      </c>
      <c r="J9" s="1" t="s">
        <v>101</v>
      </c>
    </row>
    <row r="10" spans="1:11" x14ac:dyDescent="0.35">
      <c r="A10" s="1" t="s">
        <v>96</v>
      </c>
      <c r="B10" s="1" t="s">
        <v>97</v>
      </c>
      <c r="C10" s="1">
        <v>1994</v>
      </c>
      <c r="D10" s="1" t="s">
        <v>166</v>
      </c>
      <c r="E10" s="1" t="s">
        <v>156</v>
      </c>
      <c r="F10" s="1" t="s">
        <v>364</v>
      </c>
      <c r="G10" s="1" t="s">
        <v>152</v>
      </c>
      <c r="H10" s="1">
        <v>1993</v>
      </c>
      <c r="I10" s="1">
        <v>3.5</v>
      </c>
      <c r="J10" s="1" t="s">
        <v>101</v>
      </c>
    </row>
    <row r="11" spans="1:11" x14ac:dyDescent="0.35">
      <c r="A11" s="1" t="s">
        <v>96</v>
      </c>
      <c r="B11" s="1" t="s">
        <v>97</v>
      </c>
      <c r="C11" s="1">
        <v>2000</v>
      </c>
      <c r="D11" s="1" t="s">
        <v>166</v>
      </c>
      <c r="E11" s="1" t="s">
        <v>154</v>
      </c>
      <c r="F11" s="1" t="s">
        <v>364</v>
      </c>
      <c r="G11" s="1" t="s">
        <v>152</v>
      </c>
      <c r="H11" s="1">
        <v>1997</v>
      </c>
      <c r="I11" s="1">
        <v>5</v>
      </c>
      <c r="J11" s="1" t="s">
        <v>101</v>
      </c>
    </row>
    <row r="12" spans="1:11" x14ac:dyDescent="0.35">
      <c r="A12" s="1" t="s">
        <v>96</v>
      </c>
      <c r="B12" s="1" t="s">
        <v>97</v>
      </c>
      <c r="C12" s="1">
        <v>2000</v>
      </c>
      <c r="D12" s="1" t="s">
        <v>166</v>
      </c>
      <c r="E12" s="1" t="s">
        <v>154</v>
      </c>
      <c r="F12" s="1" t="s">
        <v>364</v>
      </c>
      <c r="G12" s="1" t="s">
        <v>152</v>
      </c>
      <c r="H12" s="1">
        <v>1998</v>
      </c>
      <c r="I12" s="1">
        <v>3.5</v>
      </c>
      <c r="J12" s="1" t="s">
        <v>101</v>
      </c>
    </row>
    <row r="13" spans="1:11" x14ac:dyDescent="0.35">
      <c r="A13" s="1" t="s">
        <v>96</v>
      </c>
      <c r="B13" s="1" t="s">
        <v>97</v>
      </c>
      <c r="C13" s="1">
        <v>2000</v>
      </c>
      <c r="D13" s="1" t="s">
        <v>166</v>
      </c>
      <c r="E13" s="1" t="s">
        <v>154</v>
      </c>
      <c r="F13" s="1" t="s">
        <v>364</v>
      </c>
      <c r="G13" s="1" t="s">
        <v>152</v>
      </c>
      <c r="H13" s="1">
        <v>1999</v>
      </c>
      <c r="I13" s="1">
        <v>3.5</v>
      </c>
      <c r="J13" s="1" t="s">
        <v>101</v>
      </c>
    </row>
    <row r="14" spans="1:11" x14ac:dyDescent="0.35">
      <c r="A14" s="1" t="s">
        <v>96</v>
      </c>
      <c r="B14" s="1" t="s">
        <v>97</v>
      </c>
      <c r="C14" s="1">
        <v>2000</v>
      </c>
      <c r="D14" s="1" t="s">
        <v>166</v>
      </c>
      <c r="E14" s="1" t="s">
        <v>154</v>
      </c>
      <c r="F14" s="1" t="s">
        <v>364</v>
      </c>
      <c r="G14" s="1" t="s">
        <v>152</v>
      </c>
      <c r="H14" s="1">
        <v>2000</v>
      </c>
      <c r="I14" s="1">
        <v>3.5</v>
      </c>
      <c r="J14" s="1" t="s">
        <v>101</v>
      </c>
    </row>
    <row r="15" spans="1:11" x14ac:dyDescent="0.35">
      <c r="A15" s="1" t="s">
        <v>96</v>
      </c>
      <c r="B15" s="1" t="s">
        <v>97</v>
      </c>
      <c r="C15" s="1">
        <v>2000</v>
      </c>
      <c r="D15" s="1" t="s">
        <v>166</v>
      </c>
      <c r="E15" s="1" t="s">
        <v>154</v>
      </c>
      <c r="F15" s="1" t="s">
        <v>364</v>
      </c>
      <c r="G15" s="1" t="s">
        <v>163</v>
      </c>
      <c r="H15" s="1">
        <v>2000</v>
      </c>
      <c r="I15" s="1">
        <v>0.79200000000000004</v>
      </c>
      <c r="J15" s="1" t="s">
        <v>101</v>
      </c>
    </row>
    <row r="16" spans="1:11" x14ac:dyDescent="0.35">
      <c r="A16" s="1" t="s">
        <v>96</v>
      </c>
      <c r="B16" s="1" t="s">
        <v>97</v>
      </c>
      <c r="C16" s="1">
        <v>2000</v>
      </c>
      <c r="D16" s="1" t="s">
        <v>166</v>
      </c>
      <c r="E16" s="1" t="s">
        <v>154</v>
      </c>
      <c r="F16" s="1" t="s">
        <v>364</v>
      </c>
      <c r="G16" s="1" t="s">
        <v>164</v>
      </c>
      <c r="H16" s="1">
        <v>2000</v>
      </c>
      <c r="I16" s="1">
        <v>0.79200000000000004</v>
      </c>
      <c r="J16" s="1" t="s">
        <v>101</v>
      </c>
    </row>
    <row r="17" spans="1:10" x14ac:dyDescent="0.35">
      <c r="A17" s="1" t="s">
        <v>96</v>
      </c>
      <c r="B17" s="1" t="s">
        <v>97</v>
      </c>
      <c r="C17" s="1">
        <v>2000</v>
      </c>
      <c r="D17" s="1" t="s">
        <v>166</v>
      </c>
      <c r="E17" s="1" t="s">
        <v>154</v>
      </c>
      <c r="F17" s="1" t="s">
        <v>364</v>
      </c>
      <c r="G17" s="1" t="s">
        <v>165</v>
      </c>
      <c r="H17" s="1">
        <v>2000</v>
      </c>
      <c r="I17" s="1">
        <v>1.1519999999999999</v>
      </c>
      <c r="J17" s="1" t="s">
        <v>101</v>
      </c>
    </row>
    <row r="18" spans="1:10" x14ac:dyDescent="0.35">
      <c r="A18" s="1" t="s">
        <v>96</v>
      </c>
      <c r="B18" s="1" t="s">
        <v>97</v>
      </c>
      <c r="C18" s="1">
        <v>2000</v>
      </c>
      <c r="D18" s="1" t="s">
        <v>166</v>
      </c>
      <c r="E18" s="1" t="s">
        <v>154</v>
      </c>
      <c r="F18" s="1" t="s">
        <v>364</v>
      </c>
      <c r="G18" s="1" t="s">
        <v>162</v>
      </c>
      <c r="H18" s="1">
        <v>2000</v>
      </c>
      <c r="I18" s="1">
        <f>3.5+0.792+0.792+1.152</f>
        <v>6.2359999999999998</v>
      </c>
      <c r="J18" s="1" t="s">
        <v>101</v>
      </c>
    </row>
    <row r="19" spans="1:10" x14ac:dyDescent="0.35">
      <c r="A19" s="1" t="s">
        <v>96</v>
      </c>
      <c r="B19" s="1" t="s">
        <v>97</v>
      </c>
      <c r="C19" s="1">
        <v>2000</v>
      </c>
      <c r="D19" s="1" t="s">
        <v>166</v>
      </c>
      <c r="E19" s="1" t="s">
        <v>156</v>
      </c>
      <c r="F19" s="1" t="s">
        <v>364</v>
      </c>
      <c r="G19" s="1" t="s">
        <v>152</v>
      </c>
      <c r="H19" s="1">
        <v>1998</v>
      </c>
      <c r="I19" s="1">
        <v>3.0209999999999999</v>
      </c>
      <c r="J19" s="1" t="s">
        <v>101</v>
      </c>
    </row>
    <row r="20" spans="1:10" x14ac:dyDescent="0.35">
      <c r="A20" s="1" t="s">
        <v>96</v>
      </c>
      <c r="B20" s="1" t="s">
        <v>97</v>
      </c>
      <c r="C20" s="1" t="s">
        <v>101</v>
      </c>
      <c r="D20" s="1" t="s">
        <v>166</v>
      </c>
      <c r="E20" s="1" t="s">
        <v>154</v>
      </c>
      <c r="F20" s="1" t="s">
        <v>364</v>
      </c>
      <c r="G20" s="1" t="s">
        <v>162</v>
      </c>
      <c r="H20" s="1">
        <v>1983</v>
      </c>
      <c r="I20" s="1">
        <v>5</v>
      </c>
      <c r="J20" s="1" t="s">
        <v>101</v>
      </c>
    </row>
    <row r="21" spans="1:10" x14ac:dyDescent="0.35">
      <c r="A21" s="1" t="s">
        <v>96</v>
      </c>
      <c r="B21" s="1" t="s">
        <v>97</v>
      </c>
      <c r="C21" s="1" t="s">
        <v>101</v>
      </c>
      <c r="D21" s="1" t="s">
        <v>166</v>
      </c>
      <c r="E21" s="1" t="s">
        <v>154</v>
      </c>
      <c r="F21" s="1" t="s">
        <v>364</v>
      </c>
      <c r="G21" s="1" t="s">
        <v>162</v>
      </c>
      <c r="H21" s="1">
        <v>1984</v>
      </c>
      <c r="I21" s="1">
        <v>5</v>
      </c>
      <c r="J21" s="1" t="s">
        <v>101</v>
      </c>
    </row>
    <row r="22" spans="1:10" x14ac:dyDescent="0.35">
      <c r="A22" s="1" t="s">
        <v>96</v>
      </c>
      <c r="B22" s="1" t="s">
        <v>97</v>
      </c>
      <c r="C22" s="1" t="s">
        <v>101</v>
      </c>
      <c r="D22" s="1" t="s">
        <v>166</v>
      </c>
      <c r="E22" s="1" t="s">
        <v>154</v>
      </c>
      <c r="F22" s="1" t="s">
        <v>364</v>
      </c>
      <c r="G22" s="1" t="s">
        <v>162</v>
      </c>
      <c r="H22" s="1">
        <v>1985</v>
      </c>
      <c r="I22" s="1">
        <v>5</v>
      </c>
      <c r="J22" s="1" t="s">
        <v>101</v>
      </c>
    </row>
    <row r="23" spans="1:10" x14ac:dyDescent="0.35">
      <c r="A23" s="1" t="s">
        <v>96</v>
      </c>
      <c r="B23" s="1" t="s">
        <v>97</v>
      </c>
      <c r="C23" s="1" t="s">
        <v>101</v>
      </c>
      <c r="D23" s="1" t="s">
        <v>166</v>
      </c>
      <c r="E23" s="1" t="s">
        <v>154</v>
      </c>
      <c r="F23" s="1" t="s">
        <v>364</v>
      </c>
      <c r="G23" s="1" t="s">
        <v>162</v>
      </c>
      <c r="H23" s="1">
        <v>1986</v>
      </c>
      <c r="I23" s="1">
        <v>5</v>
      </c>
      <c r="J23" s="1" t="s">
        <v>101</v>
      </c>
    </row>
    <row r="24" spans="1:10" x14ac:dyDescent="0.35">
      <c r="A24" s="1" t="s">
        <v>96</v>
      </c>
      <c r="B24" s="1" t="s">
        <v>97</v>
      </c>
      <c r="C24" s="1" t="s">
        <v>101</v>
      </c>
      <c r="D24" s="1" t="s">
        <v>166</v>
      </c>
      <c r="E24" s="1" t="s">
        <v>154</v>
      </c>
      <c r="F24" s="1" t="s">
        <v>364</v>
      </c>
      <c r="G24" s="1" t="s">
        <v>162</v>
      </c>
      <c r="H24" s="1">
        <v>1987</v>
      </c>
      <c r="I24" s="1">
        <v>5</v>
      </c>
      <c r="J24" s="1" t="s">
        <v>101</v>
      </c>
    </row>
    <row r="25" spans="1:10" x14ac:dyDescent="0.35">
      <c r="A25" s="1" t="s">
        <v>96</v>
      </c>
      <c r="B25" s="1" t="s">
        <v>97</v>
      </c>
      <c r="C25" s="1" t="s">
        <v>101</v>
      </c>
      <c r="D25" s="1" t="s">
        <v>166</v>
      </c>
      <c r="E25" s="1" t="s">
        <v>154</v>
      </c>
      <c r="F25" s="1" t="s">
        <v>364</v>
      </c>
      <c r="G25" s="1" t="s">
        <v>162</v>
      </c>
      <c r="H25" s="1">
        <v>1988</v>
      </c>
      <c r="I25" s="1">
        <v>5</v>
      </c>
      <c r="J25" s="1" t="s">
        <v>101</v>
      </c>
    </row>
    <row r="26" spans="1:10" x14ac:dyDescent="0.35">
      <c r="A26" s="1" t="s">
        <v>96</v>
      </c>
      <c r="B26" s="1" t="s">
        <v>97</v>
      </c>
      <c r="C26" s="1" t="s">
        <v>101</v>
      </c>
      <c r="D26" s="1" t="s">
        <v>166</v>
      </c>
      <c r="E26" s="1" t="s">
        <v>154</v>
      </c>
      <c r="F26" s="1" t="s">
        <v>364</v>
      </c>
      <c r="G26" s="1" t="s">
        <v>162</v>
      </c>
      <c r="H26" s="1">
        <v>1989</v>
      </c>
      <c r="I26" s="1">
        <v>5</v>
      </c>
      <c r="J26" s="1" t="s">
        <v>101</v>
      </c>
    </row>
    <row r="27" spans="1:10" x14ac:dyDescent="0.35">
      <c r="A27" s="1" t="s">
        <v>96</v>
      </c>
      <c r="B27" s="1" t="s">
        <v>97</v>
      </c>
      <c r="C27" s="1" t="s">
        <v>101</v>
      </c>
      <c r="D27" s="1" t="s">
        <v>166</v>
      </c>
      <c r="E27" s="1" t="s">
        <v>154</v>
      </c>
      <c r="F27" s="1" t="s">
        <v>364</v>
      </c>
      <c r="G27" s="1" t="s">
        <v>162</v>
      </c>
      <c r="H27" s="1">
        <v>1990</v>
      </c>
      <c r="I27" s="1">
        <v>5</v>
      </c>
      <c r="J27" s="1" t="s">
        <v>101</v>
      </c>
    </row>
    <row r="28" spans="1:10" x14ac:dyDescent="0.35">
      <c r="A28" s="1" t="s">
        <v>96</v>
      </c>
      <c r="B28" s="1" t="s">
        <v>97</v>
      </c>
      <c r="C28" s="1" t="s">
        <v>101</v>
      </c>
      <c r="D28" s="1" t="s">
        <v>166</v>
      </c>
      <c r="E28" s="1" t="s">
        <v>154</v>
      </c>
      <c r="F28" s="1" t="s">
        <v>364</v>
      </c>
      <c r="G28" s="1" t="s">
        <v>162</v>
      </c>
      <c r="H28" s="1">
        <v>1991</v>
      </c>
      <c r="I28" s="1">
        <v>5</v>
      </c>
      <c r="J28" s="1" t="s">
        <v>101</v>
      </c>
    </row>
    <row r="29" spans="1:10" x14ac:dyDescent="0.35">
      <c r="A29" s="1" t="s">
        <v>96</v>
      </c>
      <c r="B29" s="1" t="s">
        <v>97</v>
      </c>
      <c r="C29" s="1" t="s">
        <v>101</v>
      </c>
      <c r="D29" s="1" t="s">
        <v>166</v>
      </c>
      <c r="E29" s="1" t="s">
        <v>154</v>
      </c>
      <c r="F29" s="1" t="s">
        <v>364</v>
      </c>
      <c r="G29" s="1" t="s">
        <v>162</v>
      </c>
      <c r="H29" s="1">
        <v>1992</v>
      </c>
      <c r="I29" s="1">
        <v>5</v>
      </c>
      <c r="J29" s="1" t="s">
        <v>101</v>
      </c>
    </row>
    <row r="30" spans="1:10" x14ac:dyDescent="0.35">
      <c r="A30" s="1" t="s">
        <v>96</v>
      </c>
      <c r="B30" s="1" t="s">
        <v>97</v>
      </c>
      <c r="C30" s="1">
        <v>1994</v>
      </c>
      <c r="D30" s="1" t="s">
        <v>166</v>
      </c>
      <c r="E30" s="1" t="s">
        <v>156</v>
      </c>
      <c r="F30" s="1" t="s">
        <v>364</v>
      </c>
      <c r="G30" s="1" t="s">
        <v>162</v>
      </c>
      <c r="H30" s="1">
        <v>1983</v>
      </c>
      <c r="I30" s="18">
        <f>J30/1000000/365</f>
        <v>3.6768958904109588</v>
      </c>
      <c r="J30" s="1">
        <f>1342067000</f>
        <v>1342067000</v>
      </c>
    </row>
    <row r="31" spans="1:10" x14ac:dyDescent="0.35">
      <c r="A31" s="1" t="s">
        <v>96</v>
      </c>
      <c r="B31" s="1" t="s">
        <v>97</v>
      </c>
      <c r="C31" s="1">
        <v>1994</v>
      </c>
      <c r="D31" s="1" t="s">
        <v>166</v>
      </c>
      <c r="E31" s="1" t="s">
        <v>156</v>
      </c>
      <c r="F31" s="1" t="s">
        <v>364</v>
      </c>
      <c r="G31" s="1" t="s">
        <v>162</v>
      </c>
      <c r="H31" s="1">
        <v>1984</v>
      </c>
      <c r="I31" s="18">
        <f t="shared" ref="I31:I80" si="0">J31/1000000/365</f>
        <v>3.8630575342465754</v>
      </c>
      <c r="J31" s="1">
        <v>1410016000</v>
      </c>
    </row>
    <row r="32" spans="1:10" x14ac:dyDescent="0.35">
      <c r="A32" s="1" t="s">
        <v>96</v>
      </c>
      <c r="B32" s="1" t="s">
        <v>97</v>
      </c>
      <c r="C32" s="1">
        <v>1994</v>
      </c>
      <c r="D32" s="1" t="s">
        <v>166</v>
      </c>
      <c r="E32" s="1" t="s">
        <v>156</v>
      </c>
      <c r="F32" s="1" t="s">
        <v>364</v>
      </c>
      <c r="G32" s="1" t="s">
        <v>162</v>
      </c>
      <c r="H32" s="1">
        <v>1985</v>
      </c>
      <c r="I32" s="18">
        <f t="shared" si="0"/>
        <v>3.9112876712328766</v>
      </c>
      <c r="J32" s="1">
        <v>1427620000</v>
      </c>
    </row>
    <row r="33" spans="1:10" x14ac:dyDescent="0.35">
      <c r="A33" s="1" t="s">
        <v>96</v>
      </c>
      <c r="B33" s="1" t="s">
        <v>97</v>
      </c>
      <c r="C33" s="1">
        <v>1994</v>
      </c>
      <c r="D33" s="1" t="s">
        <v>166</v>
      </c>
      <c r="E33" s="1" t="s">
        <v>156</v>
      </c>
      <c r="F33" s="1" t="s">
        <v>364</v>
      </c>
      <c r="G33" s="1" t="s">
        <v>162</v>
      </c>
      <c r="H33" s="1">
        <v>1986</v>
      </c>
      <c r="I33" s="18">
        <f t="shared" si="0"/>
        <v>4.0424767123287673</v>
      </c>
      <c r="J33" s="1">
        <v>1475504000</v>
      </c>
    </row>
    <row r="34" spans="1:10" x14ac:dyDescent="0.35">
      <c r="A34" s="1" t="s">
        <v>96</v>
      </c>
      <c r="B34" s="1" t="s">
        <v>97</v>
      </c>
      <c r="C34" s="1">
        <v>1994</v>
      </c>
      <c r="D34" s="1" t="s">
        <v>166</v>
      </c>
      <c r="E34" s="1" t="s">
        <v>156</v>
      </c>
      <c r="F34" s="1" t="s">
        <v>364</v>
      </c>
      <c r="G34" s="1" t="s">
        <v>162</v>
      </c>
      <c r="H34" s="1">
        <v>1987</v>
      </c>
      <c r="I34" s="18">
        <f t="shared" si="0"/>
        <v>4.2590575342465753</v>
      </c>
      <c r="J34" s="1">
        <v>1554556000</v>
      </c>
    </row>
    <row r="35" spans="1:10" x14ac:dyDescent="0.35">
      <c r="A35" s="1" t="s">
        <v>96</v>
      </c>
      <c r="B35" s="1" t="s">
        <v>97</v>
      </c>
      <c r="C35" s="1">
        <v>1994</v>
      </c>
      <c r="D35" s="1" t="s">
        <v>166</v>
      </c>
      <c r="E35" s="1" t="s">
        <v>156</v>
      </c>
      <c r="F35" s="1" t="s">
        <v>364</v>
      </c>
      <c r="G35" s="1" t="s">
        <v>162</v>
      </c>
      <c r="H35" s="1">
        <v>1988</v>
      </c>
      <c r="I35" s="18">
        <f t="shared" si="0"/>
        <v>4.7330630136986303</v>
      </c>
      <c r="J35" s="1">
        <v>1727568000</v>
      </c>
    </row>
    <row r="36" spans="1:10" x14ac:dyDescent="0.35">
      <c r="A36" s="1" t="s">
        <v>96</v>
      </c>
      <c r="B36" s="1" t="s">
        <v>97</v>
      </c>
      <c r="C36" s="1">
        <v>1994</v>
      </c>
      <c r="D36" s="1" t="s">
        <v>166</v>
      </c>
      <c r="E36" s="1" t="s">
        <v>156</v>
      </c>
      <c r="F36" s="1" t="s">
        <v>364</v>
      </c>
      <c r="G36" s="1" t="s">
        <v>162</v>
      </c>
      <c r="H36" s="1">
        <v>1989</v>
      </c>
      <c r="I36" s="18">
        <f t="shared" si="0"/>
        <v>4.7790191780821925</v>
      </c>
      <c r="J36" s="1">
        <v>1744342000</v>
      </c>
    </row>
    <row r="37" spans="1:10" x14ac:dyDescent="0.35">
      <c r="A37" s="1" t="s">
        <v>96</v>
      </c>
      <c r="B37" s="1" t="s">
        <v>97</v>
      </c>
      <c r="C37" s="1">
        <v>1994</v>
      </c>
      <c r="D37" s="1" t="s">
        <v>166</v>
      </c>
      <c r="E37" s="1" t="s">
        <v>156</v>
      </c>
      <c r="F37" s="1" t="s">
        <v>364</v>
      </c>
      <c r="G37" s="1" t="s">
        <v>162</v>
      </c>
      <c r="H37" s="1">
        <v>1990</v>
      </c>
      <c r="I37" s="18">
        <f t="shared" si="0"/>
        <v>5.0317561643835615</v>
      </c>
      <c r="J37" s="1">
        <v>1836591000</v>
      </c>
    </row>
    <row r="38" spans="1:10" x14ac:dyDescent="0.35">
      <c r="A38" s="1" t="s">
        <v>96</v>
      </c>
      <c r="B38" s="1" t="s">
        <v>97</v>
      </c>
      <c r="C38" s="1">
        <v>1994</v>
      </c>
      <c r="D38" s="1" t="s">
        <v>166</v>
      </c>
      <c r="E38" s="1" t="s">
        <v>156</v>
      </c>
      <c r="F38" s="1" t="s">
        <v>364</v>
      </c>
      <c r="G38" s="1" t="s">
        <v>162</v>
      </c>
      <c r="H38" s="1">
        <v>1991</v>
      </c>
      <c r="I38" s="18">
        <f t="shared" si="0"/>
        <v>3.734564383561644</v>
      </c>
      <c r="J38" s="1">
        <v>1363116000</v>
      </c>
    </row>
    <row r="39" spans="1:10" x14ac:dyDescent="0.35">
      <c r="A39" s="1" t="s">
        <v>96</v>
      </c>
      <c r="B39" s="1" t="s">
        <v>97</v>
      </c>
      <c r="C39" s="1">
        <v>1994</v>
      </c>
      <c r="D39" s="1" t="s">
        <v>166</v>
      </c>
      <c r="E39" s="1" t="s">
        <v>156</v>
      </c>
      <c r="F39" s="1" t="s">
        <v>364</v>
      </c>
      <c r="G39" s="1" t="s">
        <v>162</v>
      </c>
      <c r="H39" s="1">
        <v>1992</v>
      </c>
      <c r="I39" s="18">
        <f t="shared" si="0"/>
        <v>3.3136520547945203</v>
      </c>
      <c r="J39" s="1">
        <v>1209483000</v>
      </c>
    </row>
    <row r="40" spans="1:10" x14ac:dyDescent="0.35">
      <c r="A40" s="1" t="s">
        <v>96</v>
      </c>
      <c r="B40" s="1" t="s">
        <v>97</v>
      </c>
      <c r="C40" s="1">
        <v>1994</v>
      </c>
      <c r="D40" s="1" t="s">
        <v>166</v>
      </c>
      <c r="E40" s="1" t="s">
        <v>190</v>
      </c>
      <c r="F40" s="1" t="s">
        <v>364</v>
      </c>
      <c r="G40" s="1" t="s">
        <v>162</v>
      </c>
      <c r="H40" s="1">
        <v>1983</v>
      </c>
      <c r="I40" s="18">
        <f>J40/1000000/365</f>
        <v>2.011767123287671</v>
      </c>
      <c r="J40" s="1">
        <v>734295000</v>
      </c>
    </row>
    <row r="41" spans="1:10" x14ac:dyDescent="0.35">
      <c r="A41" s="1" t="s">
        <v>96</v>
      </c>
      <c r="B41" s="1" t="s">
        <v>97</v>
      </c>
      <c r="C41" s="1">
        <v>1994</v>
      </c>
      <c r="D41" s="1" t="s">
        <v>166</v>
      </c>
      <c r="E41" s="1" t="s">
        <v>190</v>
      </c>
      <c r="F41" s="1" t="s">
        <v>364</v>
      </c>
      <c r="G41" s="1" t="s">
        <v>162</v>
      </c>
      <c r="H41" s="1">
        <v>1984</v>
      </c>
      <c r="I41" s="18">
        <f t="shared" si="0"/>
        <v>2.1137479452054797</v>
      </c>
      <c r="J41" s="1">
        <v>771518000</v>
      </c>
    </row>
    <row r="42" spans="1:10" x14ac:dyDescent="0.35">
      <c r="A42" s="1" t="s">
        <v>96</v>
      </c>
      <c r="B42" s="1" t="s">
        <v>97</v>
      </c>
      <c r="C42" s="1">
        <v>1994</v>
      </c>
      <c r="D42" s="1" t="s">
        <v>166</v>
      </c>
      <c r="E42" s="1" t="s">
        <v>190</v>
      </c>
      <c r="F42" s="1" t="s">
        <v>364</v>
      </c>
      <c r="G42" s="1" t="s">
        <v>162</v>
      </c>
      <c r="H42" s="1">
        <v>1985</v>
      </c>
      <c r="I42" s="18">
        <f t="shared" si="0"/>
        <v>2.114772602739726</v>
      </c>
      <c r="J42" s="1">
        <v>771892000</v>
      </c>
    </row>
    <row r="43" spans="1:10" x14ac:dyDescent="0.35">
      <c r="A43" s="1" t="s">
        <v>96</v>
      </c>
      <c r="B43" s="1" t="s">
        <v>97</v>
      </c>
      <c r="C43" s="1">
        <v>1994</v>
      </c>
      <c r="D43" s="1" t="s">
        <v>166</v>
      </c>
      <c r="E43" s="1" t="s">
        <v>190</v>
      </c>
      <c r="F43" s="1" t="s">
        <v>364</v>
      </c>
      <c r="G43" s="1" t="s">
        <v>162</v>
      </c>
      <c r="H43" s="1">
        <v>1986</v>
      </c>
      <c r="I43" s="18">
        <f t="shared" si="0"/>
        <v>2.1334575342465754</v>
      </c>
      <c r="J43" s="1">
        <v>778712000</v>
      </c>
    </row>
    <row r="44" spans="1:10" x14ac:dyDescent="0.35">
      <c r="A44" s="1" t="s">
        <v>96</v>
      </c>
      <c r="B44" s="1" t="s">
        <v>97</v>
      </c>
      <c r="C44" s="1">
        <v>1994</v>
      </c>
      <c r="D44" s="1" t="s">
        <v>166</v>
      </c>
      <c r="E44" s="1" t="s">
        <v>190</v>
      </c>
      <c r="F44" s="1" t="s">
        <v>364</v>
      </c>
      <c r="G44" s="1" t="s">
        <v>162</v>
      </c>
      <c r="H44" s="1">
        <v>1987</v>
      </c>
      <c r="I44" s="18">
        <f t="shared" si="0"/>
        <v>2.2962356164383562</v>
      </c>
      <c r="J44" s="1">
        <v>838126000</v>
      </c>
    </row>
    <row r="45" spans="1:10" x14ac:dyDescent="0.35">
      <c r="A45" s="1" t="s">
        <v>96</v>
      </c>
      <c r="B45" s="1" t="s">
        <v>97</v>
      </c>
      <c r="C45" s="1">
        <v>1994</v>
      </c>
      <c r="D45" s="1" t="s">
        <v>166</v>
      </c>
      <c r="E45" s="1" t="s">
        <v>190</v>
      </c>
      <c r="F45" s="1" t="s">
        <v>364</v>
      </c>
      <c r="G45" s="1" t="s">
        <v>162</v>
      </c>
      <c r="H45" s="1">
        <v>1988</v>
      </c>
      <c r="I45" s="18">
        <f t="shared" si="0"/>
        <v>2.4843041095890408</v>
      </c>
      <c r="J45" s="1">
        <v>906771000</v>
      </c>
    </row>
    <row r="46" spans="1:10" x14ac:dyDescent="0.35">
      <c r="A46" s="1" t="s">
        <v>96</v>
      </c>
      <c r="B46" s="1" t="s">
        <v>97</v>
      </c>
      <c r="C46" s="1">
        <v>1994</v>
      </c>
      <c r="D46" s="1" t="s">
        <v>166</v>
      </c>
      <c r="E46" s="1" t="s">
        <v>190</v>
      </c>
      <c r="F46" s="1" t="s">
        <v>364</v>
      </c>
      <c r="G46" s="1" t="s">
        <v>162</v>
      </c>
      <c r="H46" s="1">
        <v>1989</v>
      </c>
      <c r="I46" s="18">
        <f t="shared" si="0"/>
        <v>2.4484246575342463</v>
      </c>
      <c r="J46" s="1">
        <v>893675000</v>
      </c>
    </row>
    <row r="47" spans="1:10" x14ac:dyDescent="0.35">
      <c r="A47" s="1" t="s">
        <v>96</v>
      </c>
      <c r="B47" s="1" t="s">
        <v>97</v>
      </c>
      <c r="C47" s="1">
        <v>1994</v>
      </c>
      <c r="D47" s="1" t="s">
        <v>166</v>
      </c>
      <c r="E47" s="1" t="s">
        <v>190</v>
      </c>
      <c r="F47" s="1" t="s">
        <v>364</v>
      </c>
      <c r="G47" s="1" t="s">
        <v>162</v>
      </c>
      <c r="H47" s="1">
        <v>1990</v>
      </c>
      <c r="I47" s="18">
        <f t="shared" si="0"/>
        <v>2.4012027397260272</v>
      </c>
      <c r="J47" s="1">
        <v>876439000</v>
      </c>
    </row>
    <row r="48" spans="1:10" x14ac:dyDescent="0.35">
      <c r="A48" s="1" t="s">
        <v>96</v>
      </c>
      <c r="B48" s="1" t="s">
        <v>97</v>
      </c>
      <c r="C48" s="1">
        <v>1994</v>
      </c>
      <c r="D48" s="1" t="s">
        <v>166</v>
      </c>
      <c r="E48" s="1" t="s">
        <v>190</v>
      </c>
      <c r="F48" s="1" t="s">
        <v>364</v>
      </c>
      <c r="G48" s="1" t="s">
        <v>162</v>
      </c>
      <c r="H48" s="1">
        <v>1991</v>
      </c>
      <c r="I48" s="18">
        <f t="shared" si="0"/>
        <v>2.2300246575342464</v>
      </c>
      <c r="J48" s="1">
        <v>813959000</v>
      </c>
    </row>
    <row r="49" spans="1:10" x14ac:dyDescent="0.35">
      <c r="A49" s="1" t="s">
        <v>96</v>
      </c>
      <c r="B49" s="1" t="s">
        <v>97</v>
      </c>
      <c r="C49" s="1">
        <v>1994</v>
      </c>
      <c r="D49" s="1" t="s">
        <v>166</v>
      </c>
      <c r="E49" s="1" t="s">
        <v>190</v>
      </c>
      <c r="F49" s="1" t="s">
        <v>364</v>
      </c>
      <c r="G49" s="1" t="s">
        <v>162</v>
      </c>
      <c r="H49" s="1">
        <v>1992</v>
      </c>
      <c r="I49" s="18">
        <f t="shared" si="0"/>
        <v>2.268649315068493</v>
      </c>
      <c r="J49" s="1">
        <v>828057000</v>
      </c>
    </row>
    <row r="50" spans="1:10" x14ac:dyDescent="0.35">
      <c r="A50" s="1" t="s">
        <v>96</v>
      </c>
      <c r="B50" s="1" t="s">
        <v>97</v>
      </c>
      <c r="C50" s="1">
        <v>1994</v>
      </c>
      <c r="D50" s="1" t="s">
        <v>166</v>
      </c>
      <c r="E50" s="1" t="s">
        <v>191</v>
      </c>
      <c r="F50" s="1" t="s">
        <v>364</v>
      </c>
      <c r="G50" s="1" t="s">
        <v>162</v>
      </c>
      <c r="H50" s="1">
        <v>1983</v>
      </c>
      <c r="I50" s="18">
        <f>J50/1000000/365</f>
        <v>1.6651287671232877</v>
      </c>
      <c r="J50" s="1">
        <f>J30-J40</f>
        <v>607772000</v>
      </c>
    </row>
    <row r="51" spans="1:10" x14ac:dyDescent="0.35">
      <c r="A51" s="1" t="s">
        <v>96</v>
      </c>
      <c r="B51" s="1" t="s">
        <v>97</v>
      </c>
      <c r="C51" s="1">
        <v>1994</v>
      </c>
      <c r="D51" s="1" t="s">
        <v>166</v>
      </c>
      <c r="E51" s="1" t="s">
        <v>191</v>
      </c>
      <c r="F51" s="1" t="s">
        <v>364</v>
      </c>
      <c r="G51" s="1" t="s">
        <v>162</v>
      </c>
      <c r="H51" s="1">
        <v>1984</v>
      </c>
      <c r="I51" s="18">
        <f t="shared" si="0"/>
        <v>1.7493095890410961</v>
      </c>
      <c r="J51" s="1">
        <f t="shared" ref="J51:J59" si="1">J31-J41</f>
        <v>638498000</v>
      </c>
    </row>
    <row r="52" spans="1:10" x14ac:dyDescent="0.35">
      <c r="A52" s="1" t="s">
        <v>96</v>
      </c>
      <c r="B52" s="1" t="s">
        <v>97</v>
      </c>
      <c r="C52" s="1">
        <v>1994</v>
      </c>
      <c r="D52" s="1" t="s">
        <v>166</v>
      </c>
      <c r="E52" s="1" t="s">
        <v>191</v>
      </c>
      <c r="F52" s="1" t="s">
        <v>364</v>
      </c>
      <c r="G52" s="1" t="s">
        <v>162</v>
      </c>
      <c r="H52" s="1">
        <v>1985</v>
      </c>
      <c r="I52" s="18">
        <f t="shared" si="0"/>
        <v>1.7965150684931506</v>
      </c>
      <c r="J52" s="1">
        <f t="shared" si="1"/>
        <v>655728000</v>
      </c>
    </row>
    <row r="53" spans="1:10" x14ac:dyDescent="0.35">
      <c r="A53" s="1" t="s">
        <v>96</v>
      </c>
      <c r="B53" s="1" t="s">
        <v>97</v>
      </c>
      <c r="C53" s="1">
        <v>1994</v>
      </c>
      <c r="D53" s="1" t="s">
        <v>166</v>
      </c>
      <c r="E53" s="1" t="s">
        <v>191</v>
      </c>
      <c r="F53" s="1" t="s">
        <v>364</v>
      </c>
      <c r="G53" s="1" t="s">
        <v>162</v>
      </c>
      <c r="H53" s="1">
        <v>1986</v>
      </c>
      <c r="I53" s="18">
        <f t="shared" si="0"/>
        <v>1.9090191780821919</v>
      </c>
      <c r="J53" s="1">
        <f t="shared" si="1"/>
        <v>696792000</v>
      </c>
    </row>
    <row r="54" spans="1:10" x14ac:dyDescent="0.35">
      <c r="A54" s="1" t="s">
        <v>96</v>
      </c>
      <c r="B54" s="1" t="s">
        <v>97</v>
      </c>
      <c r="C54" s="1">
        <v>1994</v>
      </c>
      <c r="D54" s="1" t="s">
        <v>166</v>
      </c>
      <c r="E54" s="1" t="s">
        <v>191</v>
      </c>
      <c r="F54" s="1" t="s">
        <v>364</v>
      </c>
      <c r="G54" s="1" t="s">
        <v>162</v>
      </c>
      <c r="H54" s="1">
        <v>1987</v>
      </c>
      <c r="I54" s="18">
        <f t="shared" si="0"/>
        <v>1.9628219178082191</v>
      </c>
      <c r="J54" s="1">
        <f t="shared" si="1"/>
        <v>716430000</v>
      </c>
    </row>
    <row r="55" spans="1:10" x14ac:dyDescent="0.35">
      <c r="A55" s="1" t="s">
        <v>96</v>
      </c>
      <c r="B55" s="1" t="s">
        <v>97</v>
      </c>
      <c r="C55" s="1">
        <v>1994</v>
      </c>
      <c r="D55" s="1" t="s">
        <v>166</v>
      </c>
      <c r="E55" s="1" t="s">
        <v>191</v>
      </c>
      <c r="F55" s="1" t="s">
        <v>364</v>
      </c>
      <c r="G55" s="1" t="s">
        <v>162</v>
      </c>
      <c r="H55" s="1">
        <v>1988</v>
      </c>
      <c r="I55" s="18">
        <f t="shared" si="0"/>
        <v>2.248758904109589</v>
      </c>
      <c r="J55" s="1">
        <f t="shared" si="1"/>
        <v>820797000</v>
      </c>
    </row>
    <row r="56" spans="1:10" x14ac:dyDescent="0.35">
      <c r="A56" s="1" t="s">
        <v>96</v>
      </c>
      <c r="B56" s="1" t="s">
        <v>97</v>
      </c>
      <c r="C56" s="1">
        <v>1994</v>
      </c>
      <c r="D56" s="1" t="s">
        <v>166</v>
      </c>
      <c r="E56" s="1" t="s">
        <v>191</v>
      </c>
      <c r="F56" s="1" t="s">
        <v>364</v>
      </c>
      <c r="G56" s="1" t="s">
        <v>162</v>
      </c>
      <c r="H56" s="1">
        <v>1989</v>
      </c>
      <c r="I56" s="18">
        <f t="shared" si="0"/>
        <v>2.3305945205479452</v>
      </c>
      <c r="J56" s="1">
        <f t="shared" si="1"/>
        <v>850667000</v>
      </c>
    </row>
    <row r="57" spans="1:10" x14ac:dyDescent="0.35">
      <c r="A57" s="1" t="s">
        <v>96</v>
      </c>
      <c r="B57" s="1" t="s">
        <v>97</v>
      </c>
      <c r="C57" s="1">
        <v>1994</v>
      </c>
      <c r="D57" s="1" t="s">
        <v>166</v>
      </c>
      <c r="E57" s="1" t="s">
        <v>191</v>
      </c>
      <c r="F57" s="1" t="s">
        <v>364</v>
      </c>
      <c r="G57" s="1" t="s">
        <v>162</v>
      </c>
      <c r="H57" s="1">
        <v>1990</v>
      </c>
      <c r="I57" s="18">
        <f t="shared" si="0"/>
        <v>2.6305534246575344</v>
      </c>
      <c r="J57" s="1">
        <f t="shared" si="1"/>
        <v>960152000</v>
      </c>
    </row>
    <row r="58" spans="1:10" x14ac:dyDescent="0.35">
      <c r="A58" s="1" t="s">
        <v>96</v>
      </c>
      <c r="B58" s="1" t="s">
        <v>97</v>
      </c>
      <c r="C58" s="1">
        <v>1994</v>
      </c>
      <c r="D58" s="1" t="s">
        <v>166</v>
      </c>
      <c r="E58" s="1" t="s">
        <v>191</v>
      </c>
      <c r="F58" s="1" t="s">
        <v>364</v>
      </c>
      <c r="G58" s="1" t="s">
        <v>162</v>
      </c>
      <c r="H58" s="1">
        <v>1991</v>
      </c>
      <c r="I58" s="18">
        <f t="shared" si="0"/>
        <v>1.5045397260273974</v>
      </c>
      <c r="J58" s="1">
        <f t="shared" si="1"/>
        <v>549157000</v>
      </c>
    </row>
    <row r="59" spans="1:10" x14ac:dyDescent="0.35">
      <c r="A59" s="1" t="s">
        <v>96</v>
      </c>
      <c r="B59" s="1" t="s">
        <v>97</v>
      </c>
      <c r="C59" s="1">
        <v>1994</v>
      </c>
      <c r="D59" s="1" t="s">
        <v>166</v>
      </c>
      <c r="E59" s="1" t="s">
        <v>191</v>
      </c>
      <c r="F59" s="1" t="s">
        <v>364</v>
      </c>
      <c r="G59" s="1" t="s">
        <v>162</v>
      </c>
      <c r="H59" s="1">
        <v>1992</v>
      </c>
      <c r="I59" s="18">
        <f t="shared" si="0"/>
        <v>1.0450027397260273</v>
      </c>
      <c r="J59" s="1">
        <f t="shared" si="1"/>
        <v>381426000</v>
      </c>
    </row>
    <row r="60" spans="1:10" x14ac:dyDescent="0.35">
      <c r="A60" s="1" t="s">
        <v>96</v>
      </c>
      <c r="B60" s="1" t="s">
        <v>97</v>
      </c>
      <c r="C60" s="1">
        <v>2000</v>
      </c>
      <c r="D60" s="1" t="s">
        <v>166</v>
      </c>
      <c r="E60" s="1" t="s">
        <v>156</v>
      </c>
      <c r="F60" s="1" t="s">
        <v>364</v>
      </c>
      <c r="G60" s="1" t="s">
        <v>162</v>
      </c>
      <c r="H60" s="1">
        <v>1993</v>
      </c>
      <c r="I60" s="18">
        <f t="shared" si="0"/>
        <v>3.3977205479452053</v>
      </c>
      <c r="J60" s="1">
        <v>1240168000</v>
      </c>
    </row>
    <row r="61" spans="1:10" x14ac:dyDescent="0.35">
      <c r="A61" s="1" t="s">
        <v>96</v>
      </c>
      <c r="B61" s="1" t="s">
        <v>97</v>
      </c>
      <c r="C61" s="1">
        <v>2000</v>
      </c>
      <c r="D61" s="1" t="s">
        <v>166</v>
      </c>
      <c r="E61" s="1" t="s">
        <v>156</v>
      </c>
      <c r="F61" s="1" t="s">
        <v>364</v>
      </c>
      <c r="G61" s="1" t="s">
        <v>162</v>
      </c>
      <c r="H61" s="1">
        <v>1994</v>
      </c>
      <c r="I61" s="18">
        <f t="shared" si="0"/>
        <v>3.3615095890410958</v>
      </c>
      <c r="J61" s="1">
        <v>1226951000</v>
      </c>
    </row>
    <row r="62" spans="1:10" x14ac:dyDescent="0.35">
      <c r="A62" s="1" t="s">
        <v>96</v>
      </c>
      <c r="B62" s="1" t="s">
        <v>97</v>
      </c>
      <c r="C62" s="1">
        <v>2000</v>
      </c>
      <c r="D62" s="1" t="s">
        <v>166</v>
      </c>
      <c r="E62" s="1" t="s">
        <v>156</v>
      </c>
      <c r="F62" s="1" t="s">
        <v>364</v>
      </c>
      <c r="G62" s="1" t="s">
        <v>162</v>
      </c>
      <c r="H62" s="1">
        <v>1995</v>
      </c>
      <c r="I62" s="18">
        <f t="shared" si="0"/>
        <v>3.3057506849315068</v>
      </c>
      <c r="J62" s="1">
        <v>1206599000</v>
      </c>
    </row>
    <row r="63" spans="1:10" x14ac:dyDescent="0.35">
      <c r="A63" s="1" t="s">
        <v>96</v>
      </c>
      <c r="B63" s="1" t="s">
        <v>97</v>
      </c>
      <c r="C63" s="1">
        <v>2000</v>
      </c>
      <c r="D63" s="1" t="s">
        <v>166</v>
      </c>
      <c r="E63" s="1" t="s">
        <v>156</v>
      </c>
      <c r="F63" s="1" t="s">
        <v>364</v>
      </c>
      <c r="G63" s="1" t="s">
        <v>162</v>
      </c>
      <c r="H63" s="1">
        <v>1996</v>
      </c>
      <c r="I63" s="18">
        <f t="shared" si="0"/>
        <v>3.0003561643835619</v>
      </c>
      <c r="J63" s="1">
        <v>1095130000</v>
      </c>
    </row>
    <row r="64" spans="1:10" x14ac:dyDescent="0.35">
      <c r="A64" s="1" t="s">
        <v>96</v>
      </c>
      <c r="B64" s="1" t="s">
        <v>97</v>
      </c>
      <c r="C64" s="1">
        <v>2000</v>
      </c>
      <c r="D64" s="1" t="s">
        <v>166</v>
      </c>
      <c r="E64" s="1" t="s">
        <v>156</v>
      </c>
      <c r="F64" s="1" t="s">
        <v>364</v>
      </c>
      <c r="G64" s="1" t="s">
        <v>162</v>
      </c>
      <c r="H64" s="1">
        <v>1997</v>
      </c>
      <c r="I64" s="18">
        <f t="shared" si="0"/>
        <v>3.1306849315068495</v>
      </c>
      <c r="J64" s="1">
        <v>1142700000</v>
      </c>
    </row>
    <row r="65" spans="1:11" x14ac:dyDescent="0.35">
      <c r="A65" s="1" t="s">
        <v>96</v>
      </c>
      <c r="B65" s="1" t="s">
        <v>97</v>
      </c>
      <c r="C65" s="1">
        <v>2000</v>
      </c>
      <c r="D65" s="1" t="s">
        <v>166</v>
      </c>
      <c r="E65" s="1" t="s">
        <v>154</v>
      </c>
      <c r="F65" s="1" t="s">
        <v>364</v>
      </c>
      <c r="G65" s="1" t="s">
        <v>162</v>
      </c>
      <c r="H65" s="1">
        <v>1998</v>
      </c>
      <c r="I65" s="18">
        <f t="shared" si="0"/>
        <v>3.0205397260273976</v>
      </c>
      <c r="J65" s="1">
        <v>1102497000</v>
      </c>
    </row>
    <row r="66" spans="1:11" x14ac:dyDescent="0.35">
      <c r="A66" s="1" t="s">
        <v>96</v>
      </c>
      <c r="B66" s="1" t="s">
        <v>97</v>
      </c>
      <c r="C66" s="1">
        <v>2000</v>
      </c>
      <c r="D66" s="1" t="s">
        <v>166</v>
      </c>
      <c r="E66" s="1" t="s">
        <v>154</v>
      </c>
      <c r="F66" s="1" t="s">
        <v>364</v>
      </c>
      <c r="G66" s="1" t="s">
        <v>162</v>
      </c>
      <c r="H66" s="1">
        <v>1997</v>
      </c>
      <c r="I66" s="18">
        <v>5</v>
      </c>
      <c r="J66" s="1" t="s">
        <v>101</v>
      </c>
    </row>
    <row r="67" spans="1:11" x14ac:dyDescent="0.35">
      <c r="A67" s="1" t="s">
        <v>96</v>
      </c>
      <c r="B67" s="1" t="s">
        <v>97</v>
      </c>
      <c r="C67" s="1">
        <v>2000</v>
      </c>
      <c r="D67" s="1" t="s">
        <v>166</v>
      </c>
      <c r="E67" s="1" t="s">
        <v>154</v>
      </c>
      <c r="F67" s="1" t="s">
        <v>364</v>
      </c>
      <c r="G67" s="1" t="s">
        <v>162</v>
      </c>
      <c r="H67" s="1">
        <v>1998</v>
      </c>
      <c r="I67" s="18">
        <v>6.2359999999999998</v>
      </c>
      <c r="J67" s="1" t="s">
        <v>101</v>
      </c>
    </row>
    <row r="68" spans="1:11" x14ac:dyDescent="0.35">
      <c r="A68" s="1" t="s">
        <v>96</v>
      </c>
      <c r="B68" s="1" t="s">
        <v>97</v>
      </c>
      <c r="C68" s="1">
        <v>2000</v>
      </c>
      <c r="D68" s="1" t="s">
        <v>166</v>
      </c>
      <c r="E68" s="1" t="s">
        <v>154</v>
      </c>
      <c r="F68" s="1" t="s">
        <v>364</v>
      </c>
      <c r="G68" s="1" t="s">
        <v>162</v>
      </c>
      <c r="H68" s="1">
        <v>1999</v>
      </c>
      <c r="I68" s="18">
        <v>6.2359999999999998</v>
      </c>
      <c r="J68" s="1" t="s">
        <v>101</v>
      </c>
    </row>
    <row r="69" spans="1:11" x14ac:dyDescent="0.35">
      <c r="A69" s="1" t="s">
        <v>96</v>
      </c>
      <c r="B69" s="1" t="s">
        <v>97</v>
      </c>
      <c r="C69" s="1">
        <v>2000</v>
      </c>
      <c r="D69" s="1" t="s">
        <v>166</v>
      </c>
      <c r="E69" s="1" t="s">
        <v>190</v>
      </c>
      <c r="F69" s="1" t="s">
        <v>364</v>
      </c>
      <c r="G69" s="1" t="s">
        <v>162</v>
      </c>
      <c r="H69" s="1">
        <v>1993</v>
      </c>
      <c r="I69" s="18">
        <f t="shared" si="0"/>
        <v>2.2869972602739725</v>
      </c>
      <c r="J69" s="1">
        <v>834754000</v>
      </c>
    </row>
    <row r="70" spans="1:11" x14ac:dyDescent="0.35">
      <c r="A70" s="1" t="s">
        <v>96</v>
      </c>
      <c r="B70" s="1" t="s">
        <v>97</v>
      </c>
      <c r="C70" s="1">
        <v>2000</v>
      </c>
      <c r="D70" s="1" t="s">
        <v>166</v>
      </c>
      <c r="E70" s="1" t="s">
        <v>190</v>
      </c>
      <c r="F70" s="1" t="s">
        <v>364</v>
      </c>
      <c r="G70" s="1" t="s">
        <v>162</v>
      </c>
      <c r="H70" s="1">
        <v>1994</v>
      </c>
      <c r="I70" s="18">
        <f t="shared" si="0"/>
        <v>2.3333753424657533</v>
      </c>
      <c r="J70" s="1">
        <v>851682000</v>
      </c>
    </row>
    <row r="71" spans="1:11" x14ac:dyDescent="0.35">
      <c r="A71" s="1" t="s">
        <v>96</v>
      </c>
      <c r="B71" s="1" t="s">
        <v>97</v>
      </c>
      <c r="C71" s="1">
        <v>2000</v>
      </c>
      <c r="D71" s="1" t="s">
        <v>166</v>
      </c>
      <c r="E71" s="1" t="s">
        <v>190</v>
      </c>
      <c r="F71" s="1" t="s">
        <v>364</v>
      </c>
      <c r="G71" s="1" t="s">
        <v>162</v>
      </c>
      <c r="H71" s="1">
        <v>1995</v>
      </c>
      <c r="I71" s="18">
        <f t="shared" si="0"/>
        <v>2.4160821917808217</v>
      </c>
      <c r="J71" s="1">
        <v>881870000</v>
      </c>
    </row>
    <row r="72" spans="1:11" x14ac:dyDescent="0.35">
      <c r="A72" s="1" t="s">
        <v>96</v>
      </c>
      <c r="B72" s="1" t="s">
        <v>97</v>
      </c>
      <c r="C72" s="1">
        <v>2000</v>
      </c>
      <c r="D72" s="1" t="s">
        <v>166</v>
      </c>
      <c r="E72" s="1" t="s">
        <v>190</v>
      </c>
      <c r="F72" s="1" t="s">
        <v>364</v>
      </c>
      <c r="G72" s="1" t="s">
        <v>162</v>
      </c>
      <c r="H72" s="1">
        <v>1996</v>
      </c>
      <c r="I72" s="18">
        <f t="shared" si="0"/>
        <v>2.4839424657534246</v>
      </c>
      <c r="J72" s="1">
        <v>906639000</v>
      </c>
    </row>
    <row r="73" spans="1:11" x14ac:dyDescent="0.35">
      <c r="A73" s="1" t="s">
        <v>96</v>
      </c>
      <c r="B73" s="1" t="s">
        <v>97</v>
      </c>
      <c r="C73" s="1">
        <v>2000</v>
      </c>
      <c r="D73" s="1" t="s">
        <v>166</v>
      </c>
      <c r="E73" s="1" t="s">
        <v>190</v>
      </c>
      <c r="F73" s="1" t="s">
        <v>364</v>
      </c>
      <c r="G73" s="1" t="s">
        <v>162</v>
      </c>
      <c r="H73" s="1">
        <v>1997</v>
      </c>
      <c r="I73" s="18">
        <f t="shared" si="0"/>
        <v>2.2897315068493151</v>
      </c>
      <c r="J73" s="1">
        <v>835752000</v>
      </c>
    </row>
    <row r="74" spans="1:11" x14ac:dyDescent="0.35">
      <c r="A74" s="1" t="s">
        <v>96</v>
      </c>
      <c r="B74" s="1" t="s">
        <v>97</v>
      </c>
      <c r="C74" s="1">
        <v>2000</v>
      </c>
      <c r="D74" s="1" t="s">
        <v>166</v>
      </c>
      <c r="E74" s="1" t="s">
        <v>190</v>
      </c>
      <c r="F74" s="1" t="s">
        <v>364</v>
      </c>
      <c r="G74" s="1" t="s">
        <v>162</v>
      </c>
      <c r="H74" s="1">
        <v>1998</v>
      </c>
      <c r="I74" s="18">
        <f t="shared" si="0"/>
        <v>2.1919315068493148</v>
      </c>
      <c r="J74" s="1">
        <v>800055000</v>
      </c>
    </row>
    <row r="75" spans="1:11" x14ac:dyDescent="0.35">
      <c r="A75" s="1" t="s">
        <v>96</v>
      </c>
      <c r="B75" s="1" t="s">
        <v>97</v>
      </c>
      <c r="C75" s="1">
        <v>2000</v>
      </c>
      <c r="D75" s="1" t="s">
        <v>166</v>
      </c>
      <c r="E75" s="1" t="s">
        <v>191</v>
      </c>
      <c r="F75" s="1" t="s">
        <v>364</v>
      </c>
      <c r="G75" s="1" t="s">
        <v>162</v>
      </c>
      <c r="H75" s="1">
        <v>1993</v>
      </c>
      <c r="I75" s="18">
        <f t="shared" si="0"/>
        <v>1.1007780821917807</v>
      </c>
      <c r="J75" s="1">
        <v>401784000</v>
      </c>
      <c r="K75" s="1" t="s">
        <v>194</v>
      </c>
    </row>
    <row r="76" spans="1:11" x14ac:dyDescent="0.35">
      <c r="A76" s="1" t="s">
        <v>96</v>
      </c>
      <c r="B76" s="1" t="s">
        <v>97</v>
      </c>
      <c r="C76" s="1">
        <v>2000</v>
      </c>
      <c r="D76" s="1" t="s">
        <v>166</v>
      </c>
      <c r="E76" s="1" t="s">
        <v>191</v>
      </c>
      <c r="F76" s="1" t="s">
        <v>364</v>
      </c>
      <c r="G76" s="1" t="s">
        <v>162</v>
      </c>
      <c r="H76" s="1">
        <v>1994</v>
      </c>
      <c r="I76" s="18">
        <f t="shared" si="0"/>
        <v>1.0528438356164385</v>
      </c>
      <c r="J76" s="1">
        <v>384288000</v>
      </c>
      <c r="K76" s="1" t="s">
        <v>194</v>
      </c>
    </row>
    <row r="77" spans="1:11" x14ac:dyDescent="0.35">
      <c r="A77" s="1" t="s">
        <v>96</v>
      </c>
      <c r="B77" s="1" t="s">
        <v>97</v>
      </c>
      <c r="C77" s="1">
        <v>2000</v>
      </c>
      <c r="D77" s="1" t="s">
        <v>166</v>
      </c>
      <c r="E77" s="1" t="s">
        <v>191</v>
      </c>
      <c r="F77" s="1" t="s">
        <v>364</v>
      </c>
      <c r="G77" s="1" t="s">
        <v>162</v>
      </c>
      <c r="H77" s="1">
        <v>1995</v>
      </c>
      <c r="I77" s="18">
        <f t="shared" si="0"/>
        <v>0.88966849315068486</v>
      </c>
      <c r="J77" s="1">
        <v>324729000</v>
      </c>
      <c r="K77" s="1" t="s">
        <v>194</v>
      </c>
    </row>
    <row r="78" spans="1:11" x14ac:dyDescent="0.35">
      <c r="A78" s="1" t="s">
        <v>96</v>
      </c>
      <c r="B78" s="1" t="s">
        <v>97</v>
      </c>
      <c r="C78" s="1">
        <v>2000</v>
      </c>
      <c r="D78" s="1" t="s">
        <v>166</v>
      </c>
      <c r="E78" s="1" t="s">
        <v>191</v>
      </c>
      <c r="F78" s="1" t="s">
        <v>364</v>
      </c>
      <c r="G78" s="1" t="s">
        <v>162</v>
      </c>
      <c r="H78" s="1">
        <v>1996</v>
      </c>
      <c r="I78" s="18">
        <f t="shared" si="0"/>
        <v>0.51641369863013697</v>
      </c>
      <c r="J78" s="1">
        <v>188491000</v>
      </c>
      <c r="K78" s="1" t="s">
        <v>194</v>
      </c>
    </row>
    <row r="79" spans="1:11" x14ac:dyDescent="0.35">
      <c r="A79" s="1" t="s">
        <v>96</v>
      </c>
      <c r="B79" s="1" t="s">
        <v>97</v>
      </c>
      <c r="C79" s="1">
        <v>2000</v>
      </c>
      <c r="D79" s="1" t="s">
        <v>166</v>
      </c>
      <c r="E79" s="1" t="s">
        <v>191</v>
      </c>
      <c r="F79" s="1" t="s">
        <v>364</v>
      </c>
      <c r="G79" s="1" t="s">
        <v>162</v>
      </c>
      <c r="H79" s="1">
        <v>1997</v>
      </c>
      <c r="I79" s="18">
        <f t="shared" si="0"/>
        <v>0.78920821917808215</v>
      </c>
      <c r="J79" s="1">
        <v>288061000</v>
      </c>
      <c r="K79" s="1" t="s">
        <v>194</v>
      </c>
    </row>
    <row r="80" spans="1:11" x14ac:dyDescent="0.35">
      <c r="A80" s="1" t="s">
        <v>96</v>
      </c>
      <c r="B80" s="1" t="s">
        <v>97</v>
      </c>
      <c r="C80" s="1">
        <v>2000</v>
      </c>
      <c r="D80" s="1" t="s">
        <v>166</v>
      </c>
      <c r="E80" s="1" t="s">
        <v>191</v>
      </c>
      <c r="F80" s="1" t="s">
        <v>364</v>
      </c>
      <c r="G80" s="1" t="s">
        <v>162</v>
      </c>
      <c r="H80" s="1">
        <v>1998</v>
      </c>
      <c r="I80" s="18">
        <f t="shared" si="0"/>
        <v>0.81278356164383558</v>
      </c>
      <c r="J80" s="1">
        <v>296666000</v>
      </c>
      <c r="K80" s="1" t="s">
        <v>194</v>
      </c>
    </row>
    <row r="81" spans="1:10" x14ac:dyDescent="0.35">
      <c r="A81" s="1" t="s">
        <v>96</v>
      </c>
      <c r="B81" s="1" t="s">
        <v>97</v>
      </c>
      <c r="C81" s="1">
        <v>2000</v>
      </c>
      <c r="D81" s="1" t="s">
        <v>166</v>
      </c>
      <c r="E81" s="1" t="s">
        <v>190</v>
      </c>
      <c r="F81" s="1" t="s">
        <v>364</v>
      </c>
      <c r="G81" s="1" t="s">
        <v>68</v>
      </c>
      <c r="H81" s="1">
        <v>1998</v>
      </c>
      <c r="I81" s="1">
        <v>1.3460000000000001</v>
      </c>
      <c r="J81" s="1" t="s">
        <v>101</v>
      </c>
    </row>
    <row r="82" spans="1:10" x14ac:dyDescent="0.35">
      <c r="A82" s="1" t="s">
        <v>96</v>
      </c>
      <c r="B82" s="1" t="s">
        <v>97</v>
      </c>
      <c r="C82" s="1">
        <v>2000</v>
      </c>
      <c r="D82" s="1" t="s">
        <v>166</v>
      </c>
      <c r="E82" s="1" t="s">
        <v>190</v>
      </c>
      <c r="F82" s="1" t="s">
        <v>364</v>
      </c>
      <c r="G82" s="1" t="s">
        <v>69</v>
      </c>
      <c r="H82" s="1">
        <v>1998</v>
      </c>
      <c r="I82" s="1">
        <v>0.28899999999999998</v>
      </c>
      <c r="J82" s="1" t="s">
        <v>101</v>
      </c>
    </row>
    <row r="83" spans="1:10" x14ac:dyDescent="0.35">
      <c r="A83" s="1" t="s">
        <v>96</v>
      </c>
      <c r="B83" s="1" t="s">
        <v>97</v>
      </c>
      <c r="C83" s="1">
        <v>2000</v>
      </c>
      <c r="D83" s="1" t="s">
        <v>166</v>
      </c>
      <c r="E83" s="1" t="s">
        <v>190</v>
      </c>
      <c r="F83" s="1" t="s">
        <v>364</v>
      </c>
      <c r="G83" s="1" t="s">
        <v>70</v>
      </c>
      <c r="H83" s="1">
        <v>1998</v>
      </c>
      <c r="I83" s="1">
        <v>0.505</v>
      </c>
      <c r="J83" s="1" t="s">
        <v>101</v>
      </c>
    </row>
    <row r="84" spans="1:10" x14ac:dyDescent="0.35">
      <c r="A84" s="1" t="s">
        <v>96</v>
      </c>
      <c r="B84" s="1" t="s">
        <v>97</v>
      </c>
      <c r="C84" s="1">
        <v>2000</v>
      </c>
      <c r="D84" s="1" t="s">
        <v>166</v>
      </c>
      <c r="E84" s="1" t="s">
        <v>190</v>
      </c>
      <c r="F84" s="1" t="s">
        <v>364</v>
      </c>
      <c r="G84" s="1" t="s">
        <v>185</v>
      </c>
      <c r="H84" s="1">
        <v>1998</v>
      </c>
      <c r="I84" s="1">
        <v>5.0999999999999997E-2</v>
      </c>
      <c r="J84" s="1" t="s">
        <v>101</v>
      </c>
    </row>
    <row r="85" spans="1:10" x14ac:dyDescent="0.35">
      <c r="A85" s="1" t="s">
        <v>96</v>
      </c>
      <c r="B85" s="1" t="s">
        <v>97</v>
      </c>
      <c r="C85" s="1">
        <v>2000</v>
      </c>
      <c r="D85" s="1" t="s">
        <v>166</v>
      </c>
      <c r="E85" s="1" t="s">
        <v>190</v>
      </c>
      <c r="F85" s="1" t="s">
        <v>364</v>
      </c>
      <c r="G85" s="1" t="s">
        <v>195</v>
      </c>
      <c r="H85" s="1">
        <v>1998</v>
      </c>
      <c r="I85" s="1">
        <v>1.5800000000000002E-2</v>
      </c>
      <c r="J85" s="1" t="s">
        <v>101</v>
      </c>
    </row>
    <row r="86" spans="1:10" x14ac:dyDescent="0.35">
      <c r="A86" s="1" t="s">
        <v>96</v>
      </c>
      <c r="B86" s="1" t="s">
        <v>97</v>
      </c>
      <c r="C86" s="1">
        <v>2000</v>
      </c>
      <c r="D86" s="1" t="s">
        <v>166</v>
      </c>
      <c r="E86" s="1" t="s">
        <v>190</v>
      </c>
      <c r="F86" s="1" t="s">
        <v>364</v>
      </c>
      <c r="G86" s="1" t="s">
        <v>191</v>
      </c>
      <c r="H86" s="1">
        <v>1998</v>
      </c>
      <c r="I86" s="1">
        <v>0.81279999999999997</v>
      </c>
      <c r="J86" s="1" t="s">
        <v>101</v>
      </c>
    </row>
    <row r="87" spans="1:10" x14ac:dyDescent="0.35">
      <c r="A87" s="1" t="s">
        <v>96</v>
      </c>
      <c r="B87" s="1" t="s">
        <v>97</v>
      </c>
      <c r="C87" s="1">
        <v>1998</v>
      </c>
      <c r="D87" s="1" t="s">
        <v>166</v>
      </c>
      <c r="E87" s="1" t="s">
        <v>190</v>
      </c>
      <c r="F87" s="1" t="s">
        <v>364</v>
      </c>
      <c r="G87" s="1" t="s">
        <v>68</v>
      </c>
      <c r="H87" s="1">
        <v>1992</v>
      </c>
      <c r="I87" s="1">
        <v>1.254</v>
      </c>
      <c r="J87" s="1" t="s">
        <v>101</v>
      </c>
    </row>
    <row r="88" spans="1:10" x14ac:dyDescent="0.35">
      <c r="A88" s="1" t="s">
        <v>96</v>
      </c>
      <c r="B88" s="1" t="s">
        <v>97</v>
      </c>
      <c r="C88" s="1">
        <v>1998</v>
      </c>
      <c r="D88" s="1" t="s">
        <v>166</v>
      </c>
      <c r="E88" s="1" t="s">
        <v>190</v>
      </c>
      <c r="F88" s="1" t="s">
        <v>364</v>
      </c>
      <c r="G88" s="1" t="s">
        <v>69</v>
      </c>
      <c r="H88" s="1">
        <v>1992</v>
      </c>
      <c r="I88" s="1">
        <v>0.30499999999999999</v>
      </c>
      <c r="J88" s="1" t="s">
        <v>101</v>
      </c>
    </row>
    <row r="89" spans="1:10" x14ac:dyDescent="0.35">
      <c r="A89" s="1" t="s">
        <v>96</v>
      </c>
      <c r="B89" s="1" t="s">
        <v>97</v>
      </c>
      <c r="C89" s="1">
        <v>1998</v>
      </c>
      <c r="D89" s="1" t="s">
        <v>166</v>
      </c>
      <c r="E89" s="1" t="s">
        <v>190</v>
      </c>
      <c r="F89" s="1" t="s">
        <v>364</v>
      </c>
      <c r="G89" s="1" t="s">
        <v>70</v>
      </c>
      <c r="H89" s="1">
        <v>1992</v>
      </c>
      <c r="I89" s="1">
        <v>0.626</v>
      </c>
      <c r="J89" s="1" t="s">
        <v>101</v>
      </c>
    </row>
    <row r="90" spans="1:10" x14ac:dyDescent="0.35">
      <c r="A90" s="1" t="s">
        <v>96</v>
      </c>
      <c r="B90" s="1" t="s">
        <v>97</v>
      </c>
      <c r="C90" s="1">
        <v>1998</v>
      </c>
      <c r="D90" s="1" t="s">
        <v>166</v>
      </c>
      <c r="E90" s="1" t="s">
        <v>190</v>
      </c>
      <c r="F90" s="1" t="s">
        <v>364</v>
      </c>
      <c r="G90" s="1" t="s">
        <v>185</v>
      </c>
      <c r="H90" s="1">
        <v>1992</v>
      </c>
      <c r="I90" s="1">
        <v>5.0700000000000002E-2</v>
      </c>
      <c r="J90" s="1" t="s">
        <v>101</v>
      </c>
    </row>
    <row r="91" spans="1:10" x14ac:dyDescent="0.35">
      <c r="A91" s="1" t="s">
        <v>96</v>
      </c>
      <c r="B91" s="1" t="s">
        <v>97</v>
      </c>
      <c r="C91" s="1">
        <v>1998</v>
      </c>
      <c r="D91" s="1" t="s">
        <v>166</v>
      </c>
      <c r="E91" s="1" t="s">
        <v>190</v>
      </c>
      <c r="F91" s="1" t="s">
        <v>364</v>
      </c>
      <c r="G91" s="1" t="s">
        <v>195</v>
      </c>
      <c r="H91" s="1">
        <v>1992</v>
      </c>
      <c r="I91" s="1">
        <v>3.32E-2</v>
      </c>
      <c r="J91" s="1" t="s">
        <v>101</v>
      </c>
    </row>
    <row r="92" spans="1:10" x14ac:dyDescent="0.35">
      <c r="A92" s="1" t="s">
        <v>96</v>
      </c>
      <c r="B92" s="1" t="s">
        <v>97</v>
      </c>
      <c r="C92" s="1">
        <v>1998</v>
      </c>
      <c r="D92" s="1" t="s">
        <v>166</v>
      </c>
      <c r="E92" s="1" t="s">
        <v>190</v>
      </c>
      <c r="F92" s="1" t="s">
        <v>364</v>
      </c>
      <c r="G92" s="1" t="s">
        <v>191</v>
      </c>
      <c r="H92" s="1">
        <v>1992</v>
      </c>
      <c r="I92" s="1">
        <v>1.0449999999999999</v>
      </c>
      <c r="J92" s="1" t="s">
        <v>101</v>
      </c>
    </row>
    <row r="93" spans="1:10" x14ac:dyDescent="0.35">
      <c r="A93" s="1" t="s">
        <v>96</v>
      </c>
      <c r="B93" s="1" t="s">
        <v>97</v>
      </c>
      <c r="C93" s="1">
        <v>2001</v>
      </c>
      <c r="D93" s="1" t="s">
        <v>166</v>
      </c>
      <c r="E93" s="1" t="s">
        <v>154</v>
      </c>
      <c r="F93" s="1" t="s">
        <v>364</v>
      </c>
      <c r="G93" s="1" t="s">
        <v>152</v>
      </c>
      <c r="H93" s="1">
        <v>2000</v>
      </c>
      <c r="I93" s="1">
        <v>3.5</v>
      </c>
      <c r="J93" s="1" t="s">
        <v>101</v>
      </c>
    </row>
    <row r="94" spans="1:10" x14ac:dyDescent="0.35">
      <c r="A94" s="1" t="s">
        <v>96</v>
      </c>
      <c r="B94" s="1" t="s">
        <v>97</v>
      </c>
      <c r="C94" s="1">
        <v>2001</v>
      </c>
      <c r="D94" s="1" t="s">
        <v>166</v>
      </c>
      <c r="E94" s="1" t="s">
        <v>154</v>
      </c>
      <c r="F94" s="1" t="s">
        <v>364</v>
      </c>
      <c r="G94" s="1" t="s">
        <v>163</v>
      </c>
      <c r="H94" s="1">
        <v>2000</v>
      </c>
      <c r="I94" s="1">
        <v>0.79200000000000004</v>
      </c>
      <c r="J94" s="1" t="s">
        <v>101</v>
      </c>
    </row>
    <row r="95" spans="1:10" x14ac:dyDescent="0.35">
      <c r="A95" s="1" t="s">
        <v>96</v>
      </c>
      <c r="B95" s="1" t="s">
        <v>97</v>
      </c>
      <c r="C95" s="1">
        <v>2001</v>
      </c>
      <c r="D95" s="1" t="s">
        <v>166</v>
      </c>
      <c r="E95" s="1" t="s">
        <v>154</v>
      </c>
      <c r="F95" s="1" t="s">
        <v>364</v>
      </c>
      <c r="G95" s="1" t="s">
        <v>164</v>
      </c>
      <c r="H95" s="1">
        <v>2000</v>
      </c>
      <c r="I95" s="1">
        <v>0.79200000000000004</v>
      </c>
      <c r="J95" s="1" t="s">
        <v>101</v>
      </c>
    </row>
    <row r="96" spans="1:10" x14ac:dyDescent="0.35">
      <c r="A96" s="1" t="s">
        <v>96</v>
      </c>
      <c r="B96" s="1" t="s">
        <v>97</v>
      </c>
      <c r="C96" s="1">
        <v>2001</v>
      </c>
      <c r="D96" s="1" t="s">
        <v>166</v>
      </c>
      <c r="E96" s="1" t="s">
        <v>154</v>
      </c>
      <c r="F96" s="1" t="s">
        <v>364</v>
      </c>
      <c r="G96" s="1" t="s">
        <v>165</v>
      </c>
      <c r="H96" s="1">
        <v>2000</v>
      </c>
      <c r="I96" s="1">
        <v>1.1519999999999999</v>
      </c>
      <c r="J96" s="1" t="s">
        <v>101</v>
      </c>
    </row>
    <row r="97" spans="1:10" x14ac:dyDescent="0.35">
      <c r="A97" s="1" t="s">
        <v>96</v>
      </c>
      <c r="B97" s="1" t="s">
        <v>97</v>
      </c>
      <c r="C97" s="1">
        <v>2001</v>
      </c>
      <c r="D97" s="1" t="s">
        <v>166</v>
      </c>
      <c r="E97" s="1" t="s">
        <v>154</v>
      </c>
      <c r="F97" s="1" t="s">
        <v>364</v>
      </c>
      <c r="G97" s="1" t="s">
        <v>162</v>
      </c>
      <c r="H97" s="1">
        <v>2000</v>
      </c>
      <c r="I97" s="1">
        <f>3.5+0.792+0.792+1.152</f>
        <v>6.2359999999999998</v>
      </c>
      <c r="J97" s="1" t="s">
        <v>101</v>
      </c>
    </row>
    <row r="98" spans="1:10" x14ac:dyDescent="0.35">
      <c r="A98" s="1" t="s">
        <v>96</v>
      </c>
      <c r="B98" s="1" t="s">
        <v>97</v>
      </c>
      <c r="C98" s="1">
        <v>2001</v>
      </c>
      <c r="D98" s="1" t="s">
        <v>166</v>
      </c>
      <c r="E98" s="1" t="s">
        <v>154</v>
      </c>
      <c r="F98" s="1" t="s">
        <v>364</v>
      </c>
      <c r="G98" s="1" t="s">
        <v>162</v>
      </c>
      <c r="H98" s="1">
        <v>2001</v>
      </c>
      <c r="I98" s="1">
        <v>6.2359999999999998</v>
      </c>
      <c r="J98" s="1" t="s">
        <v>101</v>
      </c>
    </row>
    <row r="99" spans="1:10" x14ac:dyDescent="0.35">
      <c r="A99" s="1" t="s">
        <v>96</v>
      </c>
      <c r="B99" s="1" t="s">
        <v>97</v>
      </c>
      <c r="C99" s="1">
        <v>2001</v>
      </c>
      <c r="D99" s="1" t="s">
        <v>166</v>
      </c>
      <c r="E99" s="1" t="s">
        <v>154</v>
      </c>
      <c r="F99" s="1" t="s">
        <v>364</v>
      </c>
      <c r="G99" s="1" t="s">
        <v>162</v>
      </c>
      <c r="H99" s="1">
        <v>2002</v>
      </c>
      <c r="I99" s="1">
        <v>6.2359999999999998</v>
      </c>
      <c r="J99" s="1" t="s">
        <v>101</v>
      </c>
    </row>
    <row r="100" spans="1:10" x14ac:dyDescent="0.35">
      <c r="A100" s="1" t="s">
        <v>96</v>
      </c>
      <c r="B100" s="1" t="s">
        <v>97</v>
      </c>
      <c r="C100" s="1">
        <v>2005</v>
      </c>
      <c r="D100" s="1" t="s">
        <v>166</v>
      </c>
      <c r="E100" s="1" t="s">
        <v>154</v>
      </c>
      <c r="F100" s="1" t="s">
        <v>364</v>
      </c>
      <c r="G100" s="1" t="s">
        <v>152</v>
      </c>
      <c r="H100" s="1">
        <v>2003</v>
      </c>
      <c r="I100" s="1">
        <v>3.5</v>
      </c>
      <c r="J100" s="1" t="s">
        <v>101</v>
      </c>
    </row>
    <row r="101" spans="1:10" x14ac:dyDescent="0.35">
      <c r="A101" s="1" t="s">
        <v>96</v>
      </c>
      <c r="B101" s="1" t="s">
        <v>97</v>
      </c>
      <c r="C101" s="1">
        <v>2005</v>
      </c>
      <c r="D101" s="1" t="s">
        <v>166</v>
      </c>
      <c r="E101" s="1" t="s">
        <v>154</v>
      </c>
      <c r="F101" s="1" t="s">
        <v>364</v>
      </c>
      <c r="G101" s="1" t="s">
        <v>163</v>
      </c>
      <c r="H101" s="1">
        <v>2003</v>
      </c>
      <c r="I101" s="1">
        <v>0.79200000000000004</v>
      </c>
      <c r="J101" s="1" t="s">
        <v>101</v>
      </c>
    </row>
    <row r="102" spans="1:10" x14ac:dyDescent="0.35">
      <c r="A102" s="1" t="s">
        <v>96</v>
      </c>
      <c r="B102" s="1" t="s">
        <v>97</v>
      </c>
      <c r="C102" s="1">
        <v>2005</v>
      </c>
      <c r="D102" s="1" t="s">
        <v>166</v>
      </c>
      <c r="E102" s="1" t="s">
        <v>154</v>
      </c>
      <c r="F102" s="1" t="s">
        <v>364</v>
      </c>
      <c r="G102" s="1" t="s">
        <v>164</v>
      </c>
      <c r="H102" s="1">
        <v>2003</v>
      </c>
      <c r="I102" s="1">
        <v>0.79200000000000004</v>
      </c>
      <c r="J102" s="1" t="s">
        <v>101</v>
      </c>
    </row>
    <row r="103" spans="1:10" x14ac:dyDescent="0.35">
      <c r="A103" s="1" t="s">
        <v>96</v>
      </c>
      <c r="B103" s="1" t="s">
        <v>97</v>
      </c>
      <c r="C103" s="1">
        <v>2005</v>
      </c>
      <c r="D103" s="1" t="s">
        <v>166</v>
      </c>
      <c r="E103" s="1" t="s">
        <v>154</v>
      </c>
      <c r="F103" s="1" t="s">
        <v>364</v>
      </c>
      <c r="G103" s="1" t="s">
        <v>165</v>
      </c>
      <c r="H103" s="1">
        <v>2003</v>
      </c>
      <c r="I103" s="1">
        <v>1.1519999999999999</v>
      </c>
      <c r="J103" s="1" t="s">
        <v>101</v>
      </c>
    </row>
    <row r="104" spans="1:10" x14ac:dyDescent="0.35">
      <c r="A104" s="1" t="s">
        <v>96</v>
      </c>
      <c r="B104" s="1" t="s">
        <v>97</v>
      </c>
      <c r="C104" s="1">
        <v>2005</v>
      </c>
      <c r="D104" s="1" t="s">
        <v>166</v>
      </c>
      <c r="E104" s="1" t="s">
        <v>154</v>
      </c>
      <c r="F104" s="1" t="s">
        <v>364</v>
      </c>
      <c r="G104" s="1" t="s">
        <v>162</v>
      </c>
      <c r="H104" s="1">
        <v>2003</v>
      </c>
      <c r="I104" s="1">
        <f>3.5+0.792+0.792+1.152</f>
        <v>6.2359999999999998</v>
      </c>
      <c r="J104" s="1" t="s">
        <v>101</v>
      </c>
    </row>
    <row r="105" spans="1:10" x14ac:dyDescent="0.35">
      <c r="A105" s="1" t="s">
        <v>96</v>
      </c>
      <c r="B105" s="1" t="s">
        <v>97</v>
      </c>
      <c r="C105" s="1">
        <v>2001</v>
      </c>
      <c r="D105" s="1" t="s">
        <v>166</v>
      </c>
      <c r="E105" s="1" t="s">
        <v>154</v>
      </c>
      <c r="F105" s="1" t="s">
        <v>364</v>
      </c>
      <c r="G105" s="1" t="s">
        <v>162</v>
      </c>
      <c r="H105" s="1">
        <v>2004</v>
      </c>
      <c r="I105" s="1">
        <v>6.2359999999999998</v>
      </c>
      <c r="J105" s="1" t="s">
        <v>101</v>
      </c>
    </row>
    <row r="106" spans="1:10" x14ac:dyDescent="0.35">
      <c r="A106" s="1" t="s">
        <v>96</v>
      </c>
      <c r="B106" s="1" t="s">
        <v>97</v>
      </c>
      <c r="C106" s="1">
        <v>2001</v>
      </c>
      <c r="D106" s="1" t="s">
        <v>166</v>
      </c>
      <c r="E106" s="1" t="s">
        <v>156</v>
      </c>
      <c r="F106" s="1" t="s">
        <v>364</v>
      </c>
      <c r="G106" s="1" t="s">
        <v>162</v>
      </c>
      <c r="H106" s="1">
        <v>1999</v>
      </c>
      <c r="I106" s="18">
        <f t="shared" ref="I106:I120" si="2">J106/1000000/365</f>
        <v>2.8782027397260275</v>
      </c>
      <c r="J106" s="1">
        <v>1050544000</v>
      </c>
    </row>
    <row r="107" spans="1:10" x14ac:dyDescent="0.35">
      <c r="A107" s="1" t="s">
        <v>96</v>
      </c>
      <c r="B107" s="1" t="s">
        <v>97</v>
      </c>
      <c r="C107" s="1">
        <v>2005</v>
      </c>
      <c r="D107" s="1" t="s">
        <v>166</v>
      </c>
      <c r="E107" s="1" t="s">
        <v>156</v>
      </c>
      <c r="F107" s="1" t="s">
        <v>364</v>
      </c>
      <c r="G107" s="1" t="s">
        <v>162</v>
      </c>
      <c r="H107" s="1">
        <v>2000</v>
      </c>
      <c r="I107" s="18">
        <f t="shared" si="2"/>
        <v>3.2089068493150683</v>
      </c>
      <c r="J107" s="1">
        <v>1171251000</v>
      </c>
    </row>
    <row r="108" spans="1:10" x14ac:dyDescent="0.35">
      <c r="A108" s="1" t="s">
        <v>96</v>
      </c>
      <c r="B108" s="1" t="s">
        <v>97</v>
      </c>
      <c r="C108" s="1">
        <v>2005</v>
      </c>
      <c r="D108" s="1" t="s">
        <v>166</v>
      </c>
      <c r="E108" s="1" t="s">
        <v>156</v>
      </c>
      <c r="F108" s="1" t="s">
        <v>364</v>
      </c>
      <c r="G108" s="1" t="s">
        <v>162</v>
      </c>
      <c r="H108" s="1">
        <v>2001</v>
      </c>
      <c r="I108" s="18">
        <f t="shared" si="2"/>
        <v>3.2172575342465755</v>
      </c>
      <c r="J108" s="1">
        <v>1174299000</v>
      </c>
    </row>
    <row r="109" spans="1:10" x14ac:dyDescent="0.35">
      <c r="A109" s="1" t="s">
        <v>96</v>
      </c>
      <c r="B109" s="1" t="s">
        <v>97</v>
      </c>
      <c r="C109" s="1">
        <v>2005</v>
      </c>
      <c r="D109" s="1" t="s">
        <v>166</v>
      </c>
      <c r="E109" s="1" t="s">
        <v>156</v>
      </c>
      <c r="F109" s="1" t="s">
        <v>364</v>
      </c>
      <c r="G109" s="1" t="s">
        <v>162</v>
      </c>
      <c r="H109" s="1">
        <v>2002</v>
      </c>
      <c r="I109" s="18">
        <f t="shared" si="2"/>
        <v>2.8999726027397261</v>
      </c>
      <c r="J109" s="1">
        <v>1058490000</v>
      </c>
    </row>
    <row r="110" spans="1:10" x14ac:dyDescent="0.35">
      <c r="A110" s="1" t="s">
        <v>96</v>
      </c>
      <c r="B110" s="1" t="s">
        <v>97</v>
      </c>
      <c r="C110" s="1">
        <v>2005</v>
      </c>
      <c r="D110" s="1" t="s">
        <v>166</v>
      </c>
      <c r="E110" s="1" t="s">
        <v>156</v>
      </c>
      <c r="F110" s="1" t="s">
        <v>364</v>
      </c>
      <c r="G110" s="1" t="s">
        <v>162</v>
      </c>
      <c r="H110" s="1">
        <v>2003</v>
      </c>
      <c r="I110" s="18">
        <f t="shared" si="2"/>
        <v>3.227539726027397</v>
      </c>
      <c r="J110" s="1">
        <v>1178052000</v>
      </c>
    </row>
    <row r="111" spans="1:10" x14ac:dyDescent="0.35">
      <c r="A111" s="1" t="s">
        <v>96</v>
      </c>
      <c r="B111" s="1" t="s">
        <v>97</v>
      </c>
      <c r="C111" s="1">
        <v>2001</v>
      </c>
      <c r="D111" s="1" t="s">
        <v>166</v>
      </c>
      <c r="E111" s="1" t="s">
        <v>190</v>
      </c>
      <c r="F111" s="1" t="s">
        <v>364</v>
      </c>
      <c r="G111" s="1" t="s">
        <v>162</v>
      </c>
      <c r="H111" s="1">
        <v>1999</v>
      </c>
      <c r="I111" s="18">
        <f t="shared" si="2"/>
        <v>2.1594630136986299</v>
      </c>
      <c r="J111" s="1">
        <v>788204000</v>
      </c>
    </row>
    <row r="112" spans="1:10" x14ac:dyDescent="0.35">
      <c r="A112" s="1" t="s">
        <v>96</v>
      </c>
      <c r="B112" s="1" t="s">
        <v>97</v>
      </c>
      <c r="C112" s="1">
        <v>2005</v>
      </c>
      <c r="D112" s="1" t="s">
        <v>166</v>
      </c>
      <c r="E112" s="1" t="s">
        <v>190</v>
      </c>
      <c r="F112" s="1" t="s">
        <v>364</v>
      </c>
      <c r="G112" s="1" t="s">
        <v>162</v>
      </c>
      <c r="H112" s="1">
        <v>2000</v>
      </c>
      <c r="I112" s="18">
        <f t="shared" si="2"/>
        <v>2.089131506849315</v>
      </c>
      <c r="J112" s="1">
        <v>762533000</v>
      </c>
    </row>
    <row r="113" spans="1:11" x14ac:dyDescent="0.35">
      <c r="A113" s="1" t="s">
        <v>264</v>
      </c>
      <c r="B113" s="1" t="s">
        <v>97</v>
      </c>
      <c r="C113" s="1">
        <v>2005</v>
      </c>
      <c r="D113" s="1" t="s">
        <v>166</v>
      </c>
      <c r="E113" s="1" t="s">
        <v>190</v>
      </c>
      <c r="F113" s="1" t="s">
        <v>364</v>
      </c>
      <c r="G113" s="1" t="s">
        <v>162</v>
      </c>
      <c r="H113" s="1">
        <v>2001</v>
      </c>
      <c r="I113" s="18">
        <f t="shared" si="2"/>
        <v>2.2121945205479454</v>
      </c>
      <c r="J113" s="1">
        <v>807451000</v>
      </c>
    </row>
    <row r="114" spans="1:11" x14ac:dyDescent="0.35">
      <c r="A114" s="1" t="s">
        <v>265</v>
      </c>
      <c r="B114" s="1" t="s">
        <v>97</v>
      </c>
      <c r="C114" s="1">
        <v>2005</v>
      </c>
      <c r="D114" s="1" t="s">
        <v>166</v>
      </c>
      <c r="E114" s="1" t="s">
        <v>190</v>
      </c>
      <c r="F114" s="1" t="s">
        <v>364</v>
      </c>
      <c r="G114" s="1" t="s">
        <v>162</v>
      </c>
      <c r="H114" s="1">
        <v>2002</v>
      </c>
      <c r="I114" s="18">
        <f t="shared" si="2"/>
        <v>2.2944931506849313</v>
      </c>
      <c r="J114" s="1">
        <v>837490000</v>
      </c>
    </row>
    <row r="115" spans="1:11" x14ac:dyDescent="0.35">
      <c r="A115" s="1" t="s">
        <v>266</v>
      </c>
      <c r="B115" s="1" t="s">
        <v>97</v>
      </c>
      <c r="C115" s="1">
        <v>2005</v>
      </c>
      <c r="D115" s="1" t="s">
        <v>166</v>
      </c>
      <c r="E115" s="1" t="s">
        <v>190</v>
      </c>
      <c r="F115" s="1" t="s">
        <v>364</v>
      </c>
      <c r="G115" s="1" t="s">
        <v>162</v>
      </c>
      <c r="H115" s="1">
        <v>2003</v>
      </c>
      <c r="I115" s="18">
        <f t="shared" si="2"/>
        <v>2.3709561643835615</v>
      </c>
      <c r="J115" s="1">
        <v>865399000</v>
      </c>
    </row>
    <row r="116" spans="1:11" x14ac:dyDescent="0.35">
      <c r="A116" s="1" t="s">
        <v>96</v>
      </c>
      <c r="B116" s="1" t="s">
        <v>97</v>
      </c>
      <c r="C116" s="1">
        <v>2001</v>
      </c>
      <c r="D116" s="1" t="s">
        <v>166</v>
      </c>
      <c r="E116" s="1" t="s">
        <v>191</v>
      </c>
      <c r="F116" s="1" t="s">
        <v>364</v>
      </c>
      <c r="G116" s="1" t="s">
        <v>162</v>
      </c>
      <c r="H116" s="1">
        <v>1999</v>
      </c>
      <c r="I116" s="18">
        <f t="shared" si="2"/>
        <v>0.70388767123287665</v>
      </c>
      <c r="J116" s="1">
        <v>256919000</v>
      </c>
      <c r="K116" s="1" t="s">
        <v>194</v>
      </c>
    </row>
    <row r="117" spans="1:11" x14ac:dyDescent="0.35">
      <c r="A117" s="1" t="s">
        <v>96</v>
      </c>
      <c r="B117" s="1" t="s">
        <v>97</v>
      </c>
      <c r="C117" s="1">
        <v>2001</v>
      </c>
      <c r="D117" s="1" t="s">
        <v>166</v>
      </c>
      <c r="E117" s="1" t="s">
        <v>191</v>
      </c>
      <c r="F117" s="1" t="s">
        <v>364</v>
      </c>
      <c r="G117" s="1" t="s">
        <v>162</v>
      </c>
      <c r="H117" s="1">
        <v>2000</v>
      </c>
      <c r="I117" s="18">
        <f t="shared" si="2"/>
        <v>1.0832410958904108</v>
      </c>
      <c r="J117" s="1">
        <v>395383000</v>
      </c>
      <c r="K117" s="1" t="s">
        <v>194</v>
      </c>
    </row>
    <row r="118" spans="1:11" x14ac:dyDescent="0.35">
      <c r="A118" s="1" t="s">
        <v>264</v>
      </c>
      <c r="B118" s="1" t="s">
        <v>97</v>
      </c>
      <c r="C118" s="1">
        <v>2005</v>
      </c>
      <c r="D118" s="1" t="s">
        <v>166</v>
      </c>
      <c r="E118" s="1" t="s">
        <v>191</v>
      </c>
      <c r="F118" s="1" t="s">
        <v>364</v>
      </c>
      <c r="G118" s="1" t="s">
        <v>162</v>
      </c>
      <c r="H118" s="1">
        <v>2001</v>
      </c>
      <c r="I118" s="18">
        <f t="shared" si="2"/>
        <v>0.94386301369863013</v>
      </c>
      <c r="J118" s="1">
        <v>344510000</v>
      </c>
      <c r="K118" s="1" t="s">
        <v>194</v>
      </c>
    </row>
    <row r="119" spans="1:11" x14ac:dyDescent="0.35">
      <c r="A119" s="1" t="s">
        <v>265</v>
      </c>
      <c r="B119" s="1" t="s">
        <v>97</v>
      </c>
      <c r="C119" s="1">
        <v>2005</v>
      </c>
      <c r="D119" s="1" t="s">
        <v>166</v>
      </c>
      <c r="E119" s="1" t="s">
        <v>191</v>
      </c>
      <c r="F119" s="1" t="s">
        <v>364</v>
      </c>
      <c r="G119" s="1" t="s">
        <v>162</v>
      </c>
      <c r="H119" s="1">
        <v>2002</v>
      </c>
      <c r="I119" s="18">
        <f t="shared" si="2"/>
        <v>0.60547945205479448</v>
      </c>
      <c r="J119" s="1">
        <v>221000000</v>
      </c>
      <c r="K119" s="1" t="s">
        <v>194</v>
      </c>
    </row>
    <row r="120" spans="1:11" x14ac:dyDescent="0.35">
      <c r="A120" s="1" t="s">
        <v>266</v>
      </c>
      <c r="B120" s="1" t="s">
        <v>97</v>
      </c>
      <c r="C120" s="1">
        <v>2005</v>
      </c>
      <c r="D120" s="1" t="s">
        <v>166</v>
      </c>
      <c r="E120" s="1" t="s">
        <v>191</v>
      </c>
      <c r="F120" s="1" t="s">
        <v>364</v>
      </c>
      <c r="G120" s="1" t="s">
        <v>162</v>
      </c>
      <c r="H120" s="1">
        <v>2003</v>
      </c>
      <c r="I120" s="18">
        <f t="shared" si="2"/>
        <v>0.85658356164383564</v>
      </c>
      <c r="J120" s="1">
        <v>312653000</v>
      </c>
      <c r="K120" s="1" t="s">
        <v>194</v>
      </c>
    </row>
    <row r="121" spans="1:11" x14ac:dyDescent="0.35">
      <c r="A121" s="1" t="s">
        <v>96</v>
      </c>
      <c r="B121" s="1" t="s">
        <v>97</v>
      </c>
      <c r="C121" s="1">
        <v>2001</v>
      </c>
      <c r="D121" s="1" t="s">
        <v>166</v>
      </c>
      <c r="E121" s="1" t="s">
        <v>190</v>
      </c>
      <c r="F121" s="1" t="s">
        <v>364</v>
      </c>
      <c r="G121" s="1" t="s">
        <v>68</v>
      </c>
      <c r="H121" s="1">
        <v>1999</v>
      </c>
      <c r="I121" s="1">
        <v>1.3099000000000001</v>
      </c>
      <c r="J121" s="1" t="s">
        <v>101</v>
      </c>
    </row>
    <row r="122" spans="1:11" x14ac:dyDescent="0.35">
      <c r="A122" s="1" t="s">
        <v>96</v>
      </c>
      <c r="B122" s="1" t="s">
        <v>97</v>
      </c>
      <c r="C122" s="1">
        <v>2001</v>
      </c>
      <c r="D122" s="1" t="s">
        <v>166</v>
      </c>
      <c r="E122" s="1" t="s">
        <v>190</v>
      </c>
      <c r="F122" s="1" t="s">
        <v>364</v>
      </c>
      <c r="G122" s="1" t="s">
        <v>69</v>
      </c>
      <c r="H122" s="1">
        <v>1999</v>
      </c>
      <c r="I122" s="1">
        <v>0.27850000000000003</v>
      </c>
      <c r="J122" s="1" t="s">
        <v>101</v>
      </c>
    </row>
    <row r="123" spans="1:11" x14ac:dyDescent="0.35">
      <c r="A123" s="1" t="s">
        <v>96</v>
      </c>
      <c r="B123" s="1" t="s">
        <v>97</v>
      </c>
      <c r="C123" s="1">
        <v>2001</v>
      </c>
      <c r="D123" s="1" t="s">
        <v>166</v>
      </c>
      <c r="E123" s="1" t="s">
        <v>190</v>
      </c>
      <c r="F123" s="1" t="s">
        <v>364</v>
      </c>
      <c r="G123" s="1" t="s">
        <v>70</v>
      </c>
      <c r="H123" s="1">
        <v>1999</v>
      </c>
      <c r="I123" s="1">
        <v>0.51529999999999998</v>
      </c>
      <c r="J123" s="1" t="s">
        <v>101</v>
      </c>
    </row>
    <row r="124" spans="1:11" x14ac:dyDescent="0.35">
      <c r="A124" s="1" t="s">
        <v>96</v>
      </c>
      <c r="B124" s="1" t="s">
        <v>97</v>
      </c>
      <c r="C124" s="1">
        <v>2001</v>
      </c>
      <c r="D124" s="1" t="s">
        <v>166</v>
      </c>
      <c r="E124" s="1" t="s">
        <v>190</v>
      </c>
      <c r="F124" s="1" t="s">
        <v>364</v>
      </c>
      <c r="G124" s="1" t="s">
        <v>185</v>
      </c>
      <c r="H124" s="1">
        <v>1999</v>
      </c>
      <c r="I124" s="1">
        <v>5.5780000000000003E-2</v>
      </c>
      <c r="J124" s="1" t="s">
        <v>101</v>
      </c>
    </row>
    <row r="125" spans="1:11" x14ac:dyDescent="0.35">
      <c r="A125" s="1" t="s">
        <v>96</v>
      </c>
      <c r="B125" s="1" t="s">
        <v>97</v>
      </c>
      <c r="C125" s="1">
        <v>2001</v>
      </c>
      <c r="D125" s="1" t="s">
        <v>166</v>
      </c>
      <c r="E125" s="1" t="s">
        <v>190</v>
      </c>
      <c r="F125" s="1" t="s">
        <v>364</v>
      </c>
      <c r="G125" s="1" t="s">
        <v>195</v>
      </c>
      <c r="H125" s="1">
        <v>1999</v>
      </c>
      <c r="I125" s="1">
        <v>1.485E-2</v>
      </c>
      <c r="J125" s="1" t="s">
        <v>101</v>
      </c>
    </row>
    <row r="126" spans="1:11" x14ac:dyDescent="0.35">
      <c r="A126" s="1" t="s">
        <v>96</v>
      </c>
      <c r="B126" s="1" t="s">
        <v>97</v>
      </c>
      <c r="C126" s="1">
        <v>2001</v>
      </c>
      <c r="D126" s="1" t="s">
        <v>166</v>
      </c>
      <c r="E126" s="1" t="s">
        <v>190</v>
      </c>
      <c r="F126" s="1" t="s">
        <v>364</v>
      </c>
      <c r="G126" s="1" t="s">
        <v>191</v>
      </c>
      <c r="H126" s="1">
        <v>1999</v>
      </c>
      <c r="I126" s="1">
        <v>0.70389999999999997</v>
      </c>
      <c r="J126" s="1" t="s">
        <v>101</v>
      </c>
    </row>
    <row r="127" spans="1:11" x14ac:dyDescent="0.35">
      <c r="A127" s="1" t="s">
        <v>96</v>
      </c>
      <c r="B127" s="1" t="s">
        <v>97</v>
      </c>
      <c r="C127" s="1">
        <v>2005</v>
      </c>
      <c r="D127" s="1" t="s">
        <v>166</v>
      </c>
      <c r="E127" s="1" t="s">
        <v>190</v>
      </c>
      <c r="F127" s="1" t="s">
        <v>364</v>
      </c>
      <c r="G127" s="1" t="s">
        <v>68</v>
      </c>
      <c r="H127" s="1">
        <v>2003</v>
      </c>
      <c r="I127" s="1">
        <v>1.4195</v>
      </c>
      <c r="J127" s="1" t="s">
        <v>101</v>
      </c>
    </row>
    <row r="128" spans="1:11" x14ac:dyDescent="0.35">
      <c r="A128" s="1" t="s">
        <v>96</v>
      </c>
      <c r="B128" s="1" t="s">
        <v>97</v>
      </c>
      <c r="C128" s="1">
        <v>2005</v>
      </c>
      <c r="D128" s="1" t="s">
        <v>166</v>
      </c>
      <c r="E128" s="1" t="s">
        <v>190</v>
      </c>
      <c r="F128" s="1" t="s">
        <v>364</v>
      </c>
      <c r="G128" s="1" t="s">
        <v>69</v>
      </c>
      <c r="H128" s="1">
        <v>2003</v>
      </c>
      <c r="I128" s="1">
        <v>0.35998000000000002</v>
      </c>
      <c r="J128" s="1" t="s">
        <v>101</v>
      </c>
    </row>
    <row r="129" spans="1:10" x14ac:dyDescent="0.35">
      <c r="A129" s="1" t="s">
        <v>96</v>
      </c>
      <c r="B129" s="1" t="s">
        <v>97</v>
      </c>
      <c r="C129" s="1">
        <v>2005</v>
      </c>
      <c r="D129" s="1" t="s">
        <v>166</v>
      </c>
      <c r="E129" s="1" t="s">
        <v>190</v>
      </c>
      <c r="F129" s="1" t="s">
        <v>364</v>
      </c>
      <c r="G129" s="1" t="s">
        <v>70</v>
      </c>
      <c r="H129" s="1">
        <v>2003</v>
      </c>
      <c r="I129" s="1">
        <v>0.56474500000000005</v>
      </c>
      <c r="J129" s="1" t="s">
        <v>101</v>
      </c>
    </row>
    <row r="130" spans="1:10" x14ac:dyDescent="0.35">
      <c r="A130" s="1" t="s">
        <v>96</v>
      </c>
      <c r="B130" s="1" t="s">
        <v>97</v>
      </c>
      <c r="C130" s="1">
        <v>2005</v>
      </c>
      <c r="D130" s="1" t="s">
        <v>166</v>
      </c>
      <c r="E130" s="1" t="s">
        <v>190</v>
      </c>
      <c r="F130" s="1" t="s">
        <v>364</v>
      </c>
      <c r="G130" s="1" t="s">
        <v>185</v>
      </c>
      <c r="H130" s="1">
        <v>2003</v>
      </c>
      <c r="I130" s="1">
        <v>2.4747999999999999E-2</v>
      </c>
      <c r="J130" s="1" t="s">
        <v>101</v>
      </c>
    </row>
    <row r="131" spans="1:10" x14ac:dyDescent="0.35">
      <c r="A131" s="1" t="s">
        <v>96</v>
      </c>
      <c r="B131" s="1" t="s">
        <v>97</v>
      </c>
      <c r="C131" s="1">
        <v>2005</v>
      </c>
      <c r="D131" s="1" t="s">
        <v>166</v>
      </c>
      <c r="E131" s="1" t="s">
        <v>190</v>
      </c>
      <c r="F131" s="1" t="s">
        <v>364</v>
      </c>
      <c r="G131" s="1" t="s">
        <v>195</v>
      </c>
      <c r="H131" s="1">
        <v>2003</v>
      </c>
      <c r="I131" s="1">
        <v>2.0089999999999999E-3</v>
      </c>
      <c r="J131" s="1" t="s">
        <v>101</v>
      </c>
    </row>
    <row r="132" spans="1:10" x14ac:dyDescent="0.35">
      <c r="A132" s="1" t="s">
        <v>96</v>
      </c>
      <c r="B132" s="1" t="s">
        <v>97</v>
      </c>
      <c r="C132" s="1">
        <v>2005</v>
      </c>
      <c r="D132" s="1" t="s">
        <v>166</v>
      </c>
      <c r="E132" s="1" t="s">
        <v>190</v>
      </c>
      <c r="F132" s="1" t="s">
        <v>364</v>
      </c>
      <c r="G132" s="1" t="s">
        <v>191</v>
      </c>
      <c r="H132" s="1">
        <v>2003</v>
      </c>
      <c r="I132" s="1">
        <v>0.85658400000000001</v>
      </c>
      <c r="J132" s="1" t="s">
        <v>101</v>
      </c>
    </row>
    <row r="133" spans="1:10" x14ac:dyDescent="0.35">
      <c r="A133" s="1" t="s">
        <v>96</v>
      </c>
      <c r="B133" s="1" t="s">
        <v>97</v>
      </c>
      <c r="C133" s="1">
        <v>2005</v>
      </c>
      <c r="D133" s="1" t="s">
        <v>166</v>
      </c>
      <c r="E133" s="1" t="s">
        <v>154</v>
      </c>
      <c r="F133" s="1" t="s">
        <v>364</v>
      </c>
      <c r="G133" s="1" t="s">
        <v>152</v>
      </c>
      <c r="H133" s="1">
        <v>2005</v>
      </c>
      <c r="I133" s="1">
        <v>3.5</v>
      </c>
      <c r="J133" s="1" t="s">
        <v>101</v>
      </c>
    </row>
    <row r="134" spans="1:10" x14ac:dyDescent="0.35">
      <c r="A134" s="1" t="s">
        <v>96</v>
      </c>
      <c r="B134" s="1" t="s">
        <v>97</v>
      </c>
      <c r="C134" s="1">
        <v>2005</v>
      </c>
      <c r="D134" s="1" t="s">
        <v>166</v>
      </c>
      <c r="E134" s="1" t="s">
        <v>154</v>
      </c>
      <c r="F134" s="1" t="s">
        <v>364</v>
      </c>
      <c r="G134" s="1" t="s">
        <v>163</v>
      </c>
      <c r="H134" s="1">
        <v>2005</v>
      </c>
      <c r="I134" s="1">
        <v>0.79200000000000004</v>
      </c>
      <c r="J134" s="1" t="s">
        <v>101</v>
      </c>
    </row>
    <row r="135" spans="1:10" x14ac:dyDescent="0.35">
      <c r="A135" s="1" t="s">
        <v>96</v>
      </c>
      <c r="B135" s="1" t="s">
        <v>97</v>
      </c>
      <c r="C135" s="1">
        <v>2005</v>
      </c>
      <c r="D135" s="1" t="s">
        <v>166</v>
      </c>
      <c r="E135" s="1" t="s">
        <v>154</v>
      </c>
      <c r="F135" s="1" t="s">
        <v>364</v>
      </c>
      <c r="G135" s="1" t="s">
        <v>164</v>
      </c>
      <c r="H135" s="1">
        <v>2005</v>
      </c>
      <c r="I135" s="1">
        <v>0.79200000000000004</v>
      </c>
      <c r="J135" s="1" t="s">
        <v>101</v>
      </c>
    </row>
    <row r="136" spans="1:10" x14ac:dyDescent="0.35">
      <c r="A136" s="1" t="s">
        <v>96</v>
      </c>
      <c r="B136" s="1" t="s">
        <v>97</v>
      </c>
      <c r="C136" s="1">
        <v>2005</v>
      </c>
      <c r="D136" s="1" t="s">
        <v>166</v>
      </c>
      <c r="E136" s="1" t="s">
        <v>154</v>
      </c>
      <c r="F136" s="1" t="s">
        <v>364</v>
      </c>
      <c r="G136" s="1" t="s">
        <v>165</v>
      </c>
      <c r="H136" s="1">
        <v>2005</v>
      </c>
      <c r="I136" s="1">
        <v>1.1519999999999999</v>
      </c>
      <c r="J136" s="1" t="s">
        <v>101</v>
      </c>
    </row>
    <row r="137" spans="1:10" x14ac:dyDescent="0.35">
      <c r="A137" s="1" t="s">
        <v>96</v>
      </c>
      <c r="B137" s="1" t="s">
        <v>97</v>
      </c>
      <c r="C137" s="1">
        <v>2005</v>
      </c>
      <c r="D137" s="1" t="s">
        <v>166</v>
      </c>
      <c r="E137" s="1" t="s">
        <v>154</v>
      </c>
      <c r="F137" s="1" t="s">
        <v>364</v>
      </c>
      <c r="G137" s="1" t="s">
        <v>162</v>
      </c>
      <c r="H137" s="1">
        <v>2005</v>
      </c>
      <c r="I137" s="1">
        <f>3.5+0.792+0.792+1.152</f>
        <v>6.2359999999999998</v>
      </c>
      <c r="J137" s="1" t="s">
        <v>101</v>
      </c>
    </row>
    <row r="138" spans="1:10" x14ac:dyDescent="0.35">
      <c r="A138" s="1" t="s">
        <v>96</v>
      </c>
      <c r="B138" s="1" t="s">
        <v>97</v>
      </c>
      <c r="C138" s="1">
        <v>2005</v>
      </c>
      <c r="D138" s="1" t="s">
        <v>166</v>
      </c>
      <c r="E138" s="1" t="s">
        <v>154</v>
      </c>
      <c r="F138" s="1" t="s">
        <v>364</v>
      </c>
      <c r="G138" s="1" t="s">
        <v>162</v>
      </c>
      <c r="H138" s="1">
        <v>2006</v>
      </c>
      <c r="I138" s="1">
        <v>6.2359999999999998</v>
      </c>
      <c r="J138" s="1" t="s">
        <v>101</v>
      </c>
    </row>
    <row r="139" spans="1:10" x14ac:dyDescent="0.35">
      <c r="A139" s="1" t="s">
        <v>96</v>
      </c>
      <c r="B139" s="1" t="s">
        <v>97</v>
      </c>
      <c r="C139" s="1">
        <v>2005</v>
      </c>
      <c r="D139" s="1" t="s">
        <v>166</v>
      </c>
      <c r="E139" s="1" t="s">
        <v>156</v>
      </c>
      <c r="F139" s="1" t="s">
        <v>364</v>
      </c>
      <c r="G139" s="1" t="s">
        <v>162</v>
      </c>
      <c r="H139" s="1">
        <v>2004</v>
      </c>
      <c r="I139" s="18">
        <f t="shared" ref="I139:I147" si="3">J139/1000000/365</f>
        <v>3.2715616438356161</v>
      </c>
      <c r="J139" s="1">
        <v>1194120000</v>
      </c>
    </row>
    <row r="140" spans="1:10" x14ac:dyDescent="0.35">
      <c r="A140" s="1" t="s">
        <v>96</v>
      </c>
      <c r="B140" s="1" t="s">
        <v>97</v>
      </c>
      <c r="C140" s="1">
        <v>2005</v>
      </c>
      <c r="D140" s="1" t="s">
        <v>166</v>
      </c>
      <c r="E140" s="1" t="s">
        <v>156</v>
      </c>
      <c r="F140" s="1" t="s">
        <v>364</v>
      </c>
      <c r="G140" s="1" t="s">
        <v>162</v>
      </c>
      <c r="H140" s="1">
        <v>2005</v>
      </c>
      <c r="I140" s="18">
        <f t="shared" si="3"/>
        <v>3.5477643835616437</v>
      </c>
      <c r="J140" s="1">
        <v>1294934000</v>
      </c>
    </row>
    <row r="141" spans="1:10" x14ac:dyDescent="0.35">
      <c r="A141" s="1" t="s">
        <v>96</v>
      </c>
      <c r="B141" s="1" t="s">
        <v>97</v>
      </c>
      <c r="C141" s="1">
        <v>2005</v>
      </c>
      <c r="D141" s="1" t="s">
        <v>166</v>
      </c>
      <c r="E141" s="1" t="s">
        <v>156</v>
      </c>
      <c r="F141" s="1" t="s">
        <v>364</v>
      </c>
      <c r="G141" s="1" t="s">
        <v>162</v>
      </c>
      <c r="H141" s="1">
        <v>2006</v>
      </c>
      <c r="I141" s="18">
        <f t="shared" si="3"/>
        <v>3.0178849315068494</v>
      </c>
      <c r="J141" s="1">
        <v>1101528000</v>
      </c>
    </row>
    <row r="142" spans="1:10" x14ac:dyDescent="0.35">
      <c r="A142" s="1" t="s">
        <v>96</v>
      </c>
      <c r="B142" s="1" t="s">
        <v>97</v>
      </c>
      <c r="C142" s="1">
        <v>2005</v>
      </c>
      <c r="D142" s="1" t="s">
        <v>166</v>
      </c>
      <c r="E142" s="1" t="s">
        <v>190</v>
      </c>
      <c r="F142" s="1" t="s">
        <v>364</v>
      </c>
      <c r="G142" s="1" t="s">
        <v>162</v>
      </c>
      <c r="H142" s="1">
        <v>2004</v>
      </c>
      <c r="I142" s="18">
        <f t="shared" si="3"/>
        <v>2.2838356164383562</v>
      </c>
      <c r="J142" s="1">
        <v>833600000</v>
      </c>
    </row>
    <row r="143" spans="1:10" x14ac:dyDescent="0.35">
      <c r="A143" s="1" t="s">
        <v>96</v>
      </c>
      <c r="B143" s="1" t="s">
        <v>97</v>
      </c>
      <c r="C143" s="1">
        <v>2005</v>
      </c>
      <c r="D143" s="1" t="s">
        <v>166</v>
      </c>
      <c r="E143" s="1" t="s">
        <v>190</v>
      </c>
      <c r="F143" s="1" t="s">
        <v>364</v>
      </c>
      <c r="G143" s="1" t="s">
        <v>162</v>
      </c>
      <c r="H143" s="1">
        <v>2005</v>
      </c>
      <c r="I143" s="18">
        <f t="shared" si="3"/>
        <v>2.3514876712328769</v>
      </c>
      <c r="J143" s="1">
        <v>858293000</v>
      </c>
    </row>
    <row r="144" spans="1:10" x14ac:dyDescent="0.35">
      <c r="A144" s="1" t="s">
        <v>96</v>
      </c>
      <c r="B144" s="1" t="s">
        <v>97</v>
      </c>
      <c r="C144" s="1">
        <v>2005</v>
      </c>
      <c r="D144" s="1" t="s">
        <v>166</v>
      </c>
      <c r="E144" s="1" t="s">
        <v>190</v>
      </c>
      <c r="F144" s="1" t="s">
        <v>364</v>
      </c>
      <c r="G144" s="1" t="s">
        <v>162</v>
      </c>
      <c r="H144" s="1">
        <v>2006</v>
      </c>
      <c r="I144" s="18">
        <f t="shared" si="3"/>
        <v>2.2633698630136987</v>
      </c>
      <c r="J144" s="1">
        <v>826130000</v>
      </c>
    </row>
    <row r="145" spans="1:11" x14ac:dyDescent="0.35">
      <c r="A145" s="1" t="s">
        <v>96</v>
      </c>
      <c r="B145" s="1" t="s">
        <v>97</v>
      </c>
      <c r="C145" s="1">
        <v>2005</v>
      </c>
      <c r="D145" s="1" t="s">
        <v>166</v>
      </c>
      <c r="E145" s="1" t="s">
        <v>191</v>
      </c>
      <c r="F145" s="1" t="s">
        <v>364</v>
      </c>
      <c r="G145" s="1" t="s">
        <v>162</v>
      </c>
      <c r="H145" s="1">
        <v>2004</v>
      </c>
      <c r="I145" s="18">
        <f t="shared" si="3"/>
        <v>0.98772602739726023</v>
      </c>
      <c r="J145" s="1">
        <v>360520000</v>
      </c>
      <c r="K145" s="1" t="s">
        <v>278</v>
      </c>
    </row>
    <row r="146" spans="1:11" x14ac:dyDescent="0.35">
      <c r="A146" s="1" t="s">
        <v>96</v>
      </c>
      <c r="B146" s="1" t="s">
        <v>97</v>
      </c>
      <c r="C146" s="1">
        <v>2005</v>
      </c>
      <c r="D146" s="1" t="s">
        <v>166</v>
      </c>
      <c r="E146" s="1" t="s">
        <v>191</v>
      </c>
      <c r="F146" s="1" t="s">
        <v>364</v>
      </c>
      <c r="G146" s="1" t="s">
        <v>162</v>
      </c>
      <c r="H146" s="1">
        <v>2005</v>
      </c>
      <c r="I146" s="18">
        <f t="shared" si="3"/>
        <v>1.1962767123287672</v>
      </c>
      <c r="J146" s="1">
        <v>436641000</v>
      </c>
      <c r="K146" s="1" t="s">
        <v>278</v>
      </c>
    </row>
    <row r="147" spans="1:11" x14ac:dyDescent="0.35">
      <c r="A147" s="1" t="s">
        <v>96</v>
      </c>
      <c r="B147" s="1" t="s">
        <v>97</v>
      </c>
      <c r="C147" s="1">
        <v>2005</v>
      </c>
      <c r="D147" s="1" t="s">
        <v>166</v>
      </c>
      <c r="E147" s="1" t="s">
        <v>191</v>
      </c>
      <c r="F147" s="1" t="s">
        <v>364</v>
      </c>
      <c r="G147" s="1" t="s">
        <v>162</v>
      </c>
      <c r="H147" s="1">
        <v>2006</v>
      </c>
      <c r="I147" s="18">
        <f t="shared" si="3"/>
        <v>0.75451506849315075</v>
      </c>
      <c r="J147" s="1">
        <v>275398000</v>
      </c>
      <c r="K147" s="1" t="s">
        <v>278</v>
      </c>
    </row>
    <row r="148" spans="1:11" x14ac:dyDescent="0.35">
      <c r="A148" s="1" t="s">
        <v>96</v>
      </c>
      <c r="B148" s="1" t="s">
        <v>97</v>
      </c>
      <c r="C148" s="1">
        <v>2007</v>
      </c>
      <c r="D148" s="1" t="s">
        <v>166</v>
      </c>
      <c r="E148" s="1" t="s">
        <v>190</v>
      </c>
      <c r="F148" s="1" t="s">
        <v>364</v>
      </c>
      <c r="G148" s="1" t="s">
        <v>68</v>
      </c>
      <c r="H148" s="1">
        <v>2006</v>
      </c>
      <c r="I148" s="1">
        <v>1.3168930000000001</v>
      </c>
      <c r="J148" s="1" t="s">
        <v>101</v>
      </c>
    </row>
    <row r="149" spans="1:11" x14ac:dyDescent="0.35">
      <c r="A149" s="1" t="s">
        <v>96</v>
      </c>
      <c r="B149" s="1" t="s">
        <v>97</v>
      </c>
      <c r="C149" s="1">
        <v>2007</v>
      </c>
      <c r="D149" s="1" t="s">
        <v>166</v>
      </c>
      <c r="E149" s="1" t="s">
        <v>190</v>
      </c>
      <c r="F149" s="1" t="s">
        <v>364</v>
      </c>
      <c r="G149" s="1" t="s">
        <v>69</v>
      </c>
      <c r="H149" s="1">
        <v>2006</v>
      </c>
      <c r="I149" s="1">
        <v>0.35978100000000002</v>
      </c>
      <c r="J149" s="1" t="s">
        <v>101</v>
      </c>
    </row>
    <row r="150" spans="1:11" x14ac:dyDescent="0.35">
      <c r="A150" s="1" t="s">
        <v>96</v>
      </c>
      <c r="B150" s="1" t="s">
        <v>97</v>
      </c>
      <c r="C150" s="1">
        <v>2007</v>
      </c>
      <c r="D150" s="1" t="s">
        <v>166</v>
      </c>
      <c r="E150" s="1" t="s">
        <v>190</v>
      </c>
      <c r="F150" s="1" t="s">
        <v>364</v>
      </c>
      <c r="G150" s="1" t="s">
        <v>70</v>
      </c>
      <c r="H150" s="1">
        <v>2006</v>
      </c>
      <c r="I150" s="1">
        <v>0.44977800000000001</v>
      </c>
      <c r="J150" s="1" t="s">
        <v>101</v>
      </c>
    </row>
    <row r="151" spans="1:11" x14ac:dyDescent="0.35">
      <c r="A151" s="1" t="s">
        <v>96</v>
      </c>
      <c r="B151" s="1" t="s">
        <v>97</v>
      </c>
      <c r="C151" s="1">
        <v>2007</v>
      </c>
      <c r="D151" s="1" t="s">
        <v>166</v>
      </c>
      <c r="E151" s="1" t="s">
        <v>190</v>
      </c>
      <c r="F151" s="1" t="s">
        <v>364</v>
      </c>
      <c r="G151" s="1" t="s">
        <v>185</v>
      </c>
      <c r="H151" s="1">
        <v>2006</v>
      </c>
      <c r="I151" s="1">
        <v>2.7328999999999999E-2</v>
      </c>
      <c r="J151" s="1" t="s">
        <v>101</v>
      </c>
    </row>
    <row r="152" spans="1:11" x14ac:dyDescent="0.35">
      <c r="A152" s="1" t="s">
        <v>96</v>
      </c>
      <c r="B152" s="1" t="s">
        <v>97</v>
      </c>
      <c r="C152" s="1">
        <v>2007</v>
      </c>
      <c r="D152" s="1" t="s">
        <v>166</v>
      </c>
      <c r="E152" s="1" t="s">
        <v>190</v>
      </c>
      <c r="F152" s="1" t="s">
        <v>364</v>
      </c>
      <c r="G152" s="1" t="s">
        <v>195</v>
      </c>
      <c r="H152" s="1">
        <v>2006</v>
      </c>
      <c r="I152" s="1">
        <v>0.10958900000000001</v>
      </c>
      <c r="J152" s="1" t="s">
        <v>101</v>
      </c>
      <c r="K152" s="1" t="s">
        <v>279</v>
      </c>
    </row>
    <row r="153" spans="1:11" x14ac:dyDescent="0.35">
      <c r="A153" s="1" t="s">
        <v>96</v>
      </c>
      <c r="B153" s="1" t="s">
        <v>97</v>
      </c>
      <c r="C153" s="1">
        <v>2007</v>
      </c>
      <c r="D153" s="1" t="s">
        <v>166</v>
      </c>
      <c r="E153" s="1" t="s">
        <v>190</v>
      </c>
      <c r="F153" s="1" t="s">
        <v>364</v>
      </c>
      <c r="G153" s="1" t="s">
        <v>191</v>
      </c>
      <c r="H153" s="1">
        <v>2006</v>
      </c>
      <c r="I153" s="1">
        <v>0.755</v>
      </c>
      <c r="J153" s="1" t="s">
        <v>101</v>
      </c>
    </row>
    <row r="154" spans="1:11" x14ac:dyDescent="0.35">
      <c r="A154" s="1" t="s">
        <v>96</v>
      </c>
      <c r="B154" s="1" t="s">
        <v>97</v>
      </c>
      <c r="C154" s="1">
        <v>2010</v>
      </c>
      <c r="D154" s="1" t="s">
        <v>166</v>
      </c>
      <c r="E154" s="1" t="s">
        <v>190</v>
      </c>
      <c r="F154" s="1" t="s">
        <v>364</v>
      </c>
      <c r="G154" s="1" t="s">
        <v>68</v>
      </c>
      <c r="H154" s="1">
        <v>2009</v>
      </c>
      <c r="I154" s="1">
        <v>1.254721</v>
      </c>
      <c r="J154" s="1">
        <v>457973000</v>
      </c>
    </row>
    <row r="155" spans="1:11" x14ac:dyDescent="0.35">
      <c r="A155" s="1" t="s">
        <v>96</v>
      </c>
      <c r="B155" s="1" t="s">
        <v>97</v>
      </c>
      <c r="C155" s="1">
        <v>2010</v>
      </c>
      <c r="D155" s="1" t="s">
        <v>166</v>
      </c>
      <c r="E155" s="1" t="s">
        <v>190</v>
      </c>
      <c r="F155" s="1" t="s">
        <v>364</v>
      </c>
      <c r="G155" s="1" t="s">
        <v>69</v>
      </c>
      <c r="H155" s="1">
        <v>2009</v>
      </c>
      <c r="I155" s="1">
        <v>0.35137800000000002</v>
      </c>
      <c r="J155" s="1">
        <v>128253000</v>
      </c>
    </row>
    <row r="156" spans="1:11" x14ac:dyDescent="0.35">
      <c r="A156" s="1" t="s">
        <v>96</v>
      </c>
      <c r="B156" s="1" t="s">
        <v>97</v>
      </c>
      <c r="C156" s="1">
        <v>2010</v>
      </c>
      <c r="D156" s="1" t="s">
        <v>166</v>
      </c>
      <c r="E156" s="1" t="s">
        <v>190</v>
      </c>
      <c r="F156" s="1" t="s">
        <v>364</v>
      </c>
      <c r="G156" s="1" t="s">
        <v>70</v>
      </c>
      <c r="H156" s="1">
        <v>2009</v>
      </c>
      <c r="I156" s="1">
        <v>0.260855</v>
      </c>
      <c r="J156" s="1">
        <v>95212000</v>
      </c>
    </row>
    <row r="157" spans="1:11" x14ac:dyDescent="0.35">
      <c r="A157" s="1" t="s">
        <v>96</v>
      </c>
      <c r="B157" s="1" t="s">
        <v>97</v>
      </c>
      <c r="C157" s="1">
        <v>2010</v>
      </c>
      <c r="D157" s="1" t="s">
        <v>166</v>
      </c>
      <c r="E157" s="1" t="s">
        <v>190</v>
      </c>
      <c r="F157" s="1" t="s">
        <v>364</v>
      </c>
      <c r="G157" s="1" t="s">
        <v>185</v>
      </c>
      <c r="H157" s="1">
        <v>2009</v>
      </c>
      <c r="I157" s="1">
        <v>2.76E-2</v>
      </c>
      <c r="J157" s="1">
        <v>10074000</v>
      </c>
    </row>
    <row r="158" spans="1:11" x14ac:dyDescent="0.35">
      <c r="A158" s="1" t="s">
        <v>96</v>
      </c>
      <c r="B158" s="1" t="s">
        <v>97</v>
      </c>
      <c r="C158" s="1">
        <v>2010</v>
      </c>
      <c r="D158" s="1" t="s">
        <v>166</v>
      </c>
      <c r="E158" s="1" t="s">
        <v>190</v>
      </c>
      <c r="F158" s="1" t="s">
        <v>364</v>
      </c>
      <c r="G158" s="1" t="s">
        <v>195</v>
      </c>
      <c r="H158" s="1">
        <v>2009</v>
      </c>
      <c r="I158" s="1">
        <v>0.10958900000000001</v>
      </c>
      <c r="J158" s="1">
        <v>40871000</v>
      </c>
    </row>
    <row r="159" spans="1:11" x14ac:dyDescent="0.35">
      <c r="A159" s="1" t="s">
        <v>96</v>
      </c>
      <c r="B159" s="1" t="s">
        <v>97</v>
      </c>
      <c r="C159" s="1">
        <v>2010</v>
      </c>
      <c r="D159" s="1" t="s">
        <v>166</v>
      </c>
      <c r="E159" s="1" t="s">
        <v>190</v>
      </c>
      <c r="F159" s="1" t="s">
        <v>364</v>
      </c>
      <c r="G159" s="1" t="s">
        <v>162</v>
      </c>
      <c r="H159" s="1">
        <v>2009</v>
      </c>
      <c r="I159" s="18">
        <f t="shared" ref="I159:I161" si="4">J159/1000000/365</f>
        <v>2.0065287671232879</v>
      </c>
      <c r="J159" s="1">
        <v>732383000</v>
      </c>
    </row>
    <row r="160" spans="1:11" x14ac:dyDescent="0.35">
      <c r="A160" s="1" t="s">
        <v>96</v>
      </c>
      <c r="B160" s="1" t="s">
        <v>97</v>
      </c>
      <c r="C160" s="1">
        <v>2010</v>
      </c>
      <c r="D160" s="1" t="s">
        <v>166</v>
      </c>
      <c r="E160" s="1" t="s">
        <v>156</v>
      </c>
      <c r="F160" s="1" t="s">
        <v>364</v>
      </c>
      <c r="G160" s="1" t="s">
        <v>162</v>
      </c>
      <c r="H160" s="1">
        <v>2009</v>
      </c>
      <c r="I160" s="18">
        <f t="shared" si="4"/>
        <v>2.77526301369863</v>
      </c>
      <c r="J160" s="1">
        <v>1012971000</v>
      </c>
    </row>
    <row r="161" spans="1:10" x14ac:dyDescent="0.35">
      <c r="A161" s="1" t="s">
        <v>96</v>
      </c>
      <c r="B161" s="1" t="s">
        <v>97</v>
      </c>
      <c r="C161" s="1">
        <v>2010</v>
      </c>
      <c r="D161" s="1" t="s">
        <v>166</v>
      </c>
      <c r="E161" s="1" t="s">
        <v>190</v>
      </c>
      <c r="F161" s="1" t="s">
        <v>364</v>
      </c>
      <c r="G161" s="1" t="s">
        <v>191</v>
      </c>
      <c r="H161" s="1">
        <v>2009</v>
      </c>
      <c r="I161" s="18">
        <f t="shared" si="4"/>
        <v>0.76873424657534251</v>
      </c>
      <c r="J161" s="1">
        <v>280588000</v>
      </c>
    </row>
    <row r="162" spans="1:10" x14ac:dyDescent="0.35">
      <c r="A162" s="1" t="s">
        <v>96</v>
      </c>
      <c r="B162" s="1" t="s">
        <v>97</v>
      </c>
      <c r="C162" s="1">
        <v>2007</v>
      </c>
      <c r="D162" s="1" t="s">
        <v>166</v>
      </c>
      <c r="E162" s="1" t="s">
        <v>154</v>
      </c>
      <c r="F162" s="1" t="s">
        <v>364</v>
      </c>
      <c r="G162" s="1" t="s">
        <v>152</v>
      </c>
      <c r="H162" s="1">
        <v>2007</v>
      </c>
      <c r="I162" s="1">
        <v>3.5</v>
      </c>
      <c r="J162" s="1" t="s">
        <v>101</v>
      </c>
    </row>
    <row r="163" spans="1:10" x14ac:dyDescent="0.35">
      <c r="A163" s="1" t="s">
        <v>96</v>
      </c>
      <c r="B163" s="1" t="s">
        <v>97</v>
      </c>
      <c r="C163" s="1">
        <v>2007</v>
      </c>
      <c r="D163" s="1" t="s">
        <v>166</v>
      </c>
      <c r="E163" s="1" t="s">
        <v>154</v>
      </c>
      <c r="F163" s="1" t="s">
        <v>364</v>
      </c>
      <c r="G163" s="1" t="s">
        <v>163</v>
      </c>
      <c r="H163" s="1">
        <v>2007</v>
      </c>
      <c r="I163" s="1">
        <v>0.79200000000000004</v>
      </c>
      <c r="J163" s="1" t="s">
        <v>101</v>
      </c>
    </row>
    <row r="164" spans="1:10" x14ac:dyDescent="0.35">
      <c r="A164" s="1" t="s">
        <v>96</v>
      </c>
      <c r="B164" s="1" t="s">
        <v>97</v>
      </c>
      <c r="C164" s="1">
        <v>2007</v>
      </c>
      <c r="D164" s="1" t="s">
        <v>166</v>
      </c>
      <c r="E164" s="1" t="s">
        <v>154</v>
      </c>
      <c r="F164" s="1" t="s">
        <v>364</v>
      </c>
      <c r="G164" s="1" t="s">
        <v>164</v>
      </c>
      <c r="H164" s="1">
        <v>2007</v>
      </c>
      <c r="I164" s="1">
        <v>0.79200000000000004</v>
      </c>
      <c r="J164" s="1" t="s">
        <v>101</v>
      </c>
    </row>
    <row r="165" spans="1:10" x14ac:dyDescent="0.35">
      <c r="A165" s="1" t="s">
        <v>96</v>
      </c>
      <c r="B165" s="1" t="s">
        <v>97</v>
      </c>
      <c r="C165" s="1">
        <v>2007</v>
      </c>
      <c r="D165" s="1" t="s">
        <v>166</v>
      </c>
      <c r="E165" s="1" t="s">
        <v>154</v>
      </c>
      <c r="F165" s="1" t="s">
        <v>364</v>
      </c>
      <c r="G165" s="1" t="s">
        <v>165</v>
      </c>
      <c r="H165" s="1">
        <v>2007</v>
      </c>
      <c r="I165" s="1">
        <v>1.1519999999999999</v>
      </c>
      <c r="J165" s="1" t="s">
        <v>101</v>
      </c>
    </row>
    <row r="166" spans="1:10" x14ac:dyDescent="0.35">
      <c r="A166" s="1" t="s">
        <v>96</v>
      </c>
      <c r="B166" s="1" t="s">
        <v>97</v>
      </c>
      <c r="C166" s="1">
        <v>2007</v>
      </c>
      <c r="D166" s="1" t="s">
        <v>166</v>
      </c>
      <c r="E166" s="1" t="s">
        <v>154</v>
      </c>
      <c r="F166" s="1" t="s">
        <v>364</v>
      </c>
      <c r="G166" s="1" t="s">
        <v>162</v>
      </c>
      <c r="H166" s="1">
        <v>2007</v>
      </c>
      <c r="I166" s="1">
        <f>3.5+0.792+0.792+1.152</f>
        <v>6.2359999999999998</v>
      </c>
      <c r="J166" s="1" t="s">
        <v>101</v>
      </c>
    </row>
    <row r="167" spans="1:10" x14ac:dyDescent="0.35">
      <c r="A167" s="1" t="s">
        <v>96</v>
      </c>
      <c r="B167" s="1" t="s">
        <v>97</v>
      </c>
      <c r="C167" s="1">
        <v>2010</v>
      </c>
      <c r="D167" s="1" t="s">
        <v>166</v>
      </c>
      <c r="E167" s="1" t="s">
        <v>154</v>
      </c>
      <c r="F167" s="1" t="s">
        <v>364</v>
      </c>
      <c r="G167" s="1" t="s">
        <v>152</v>
      </c>
      <c r="H167" s="1">
        <v>2010</v>
      </c>
      <c r="I167" s="1">
        <v>3.5</v>
      </c>
      <c r="J167" s="1" t="s">
        <v>101</v>
      </c>
    </row>
    <row r="168" spans="1:10" x14ac:dyDescent="0.35">
      <c r="A168" s="1" t="s">
        <v>96</v>
      </c>
      <c r="B168" s="1" t="s">
        <v>97</v>
      </c>
      <c r="C168" s="1">
        <v>2010</v>
      </c>
      <c r="D168" s="1" t="s">
        <v>166</v>
      </c>
      <c r="E168" s="1" t="s">
        <v>154</v>
      </c>
      <c r="F168" s="1" t="s">
        <v>364</v>
      </c>
      <c r="G168" s="1" t="s">
        <v>163</v>
      </c>
      <c r="H168" s="1">
        <v>2010</v>
      </c>
      <c r="I168" s="1">
        <v>0.79200000000000004</v>
      </c>
      <c r="J168" s="1" t="s">
        <v>101</v>
      </c>
    </row>
    <row r="169" spans="1:10" x14ac:dyDescent="0.35">
      <c r="A169" s="1" t="s">
        <v>96</v>
      </c>
      <c r="B169" s="1" t="s">
        <v>97</v>
      </c>
      <c r="C169" s="1">
        <v>2010</v>
      </c>
      <c r="D169" s="1" t="s">
        <v>166</v>
      </c>
      <c r="E169" s="1" t="s">
        <v>154</v>
      </c>
      <c r="F169" s="1" t="s">
        <v>364</v>
      </c>
      <c r="G169" s="1" t="s">
        <v>164</v>
      </c>
      <c r="H169" s="1">
        <v>2010</v>
      </c>
      <c r="I169" s="1">
        <v>0.79200000000000004</v>
      </c>
      <c r="J169" s="1" t="s">
        <v>101</v>
      </c>
    </row>
    <row r="170" spans="1:10" x14ac:dyDescent="0.35">
      <c r="A170" s="1" t="s">
        <v>96</v>
      </c>
      <c r="B170" s="1" t="s">
        <v>97</v>
      </c>
      <c r="C170" s="1">
        <v>2010</v>
      </c>
      <c r="D170" s="1" t="s">
        <v>166</v>
      </c>
      <c r="E170" s="1" t="s">
        <v>154</v>
      </c>
      <c r="F170" s="1" t="s">
        <v>364</v>
      </c>
      <c r="G170" s="1" t="s">
        <v>165</v>
      </c>
      <c r="H170" s="1">
        <v>2010</v>
      </c>
      <c r="I170" s="1">
        <v>1.1519999999999999</v>
      </c>
      <c r="J170" s="1" t="s">
        <v>101</v>
      </c>
    </row>
    <row r="171" spans="1:10" x14ac:dyDescent="0.35">
      <c r="A171" s="1" t="s">
        <v>96</v>
      </c>
      <c r="B171" s="1" t="s">
        <v>97</v>
      </c>
      <c r="C171" s="1">
        <v>2010</v>
      </c>
      <c r="D171" s="1" t="s">
        <v>166</v>
      </c>
      <c r="E171" s="1" t="s">
        <v>154</v>
      </c>
      <c r="F171" s="1" t="s">
        <v>364</v>
      </c>
      <c r="G171" s="1" t="s">
        <v>162</v>
      </c>
      <c r="H171" s="1">
        <v>2010</v>
      </c>
      <c r="I171" s="1">
        <f>3.5+0.792+0.792+1.152</f>
        <v>6.2359999999999998</v>
      </c>
      <c r="J171" s="1" t="s">
        <v>101</v>
      </c>
    </row>
    <row r="172" spans="1:10" x14ac:dyDescent="0.35">
      <c r="A172" s="1" t="s">
        <v>96</v>
      </c>
      <c r="B172" s="1" t="s">
        <v>97</v>
      </c>
      <c r="C172" s="1">
        <v>2010</v>
      </c>
      <c r="D172" s="1" t="s">
        <v>166</v>
      </c>
      <c r="E172" s="1" t="s">
        <v>190</v>
      </c>
      <c r="F172" s="1" t="s">
        <v>364</v>
      </c>
      <c r="G172" s="1" t="s">
        <v>68</v>
      </c>
      <c r="H172" s="1">
        <v>2008</v>
      </c>
      <c r="I172" s="18">
        <f t="shared" ref="I172:I211" si="5">J172/1000000/365</f>
        <v>1.2887232876712329</v>
      </c>
      <c r="J172" s="1">
        <v>470384000</v>
      </c>
    </row>
    <row r="173" spans="1:10" x14ac:dyDescent="0.35">
      <c r="A173" s="1" t="s">
        <v>96</v>
      </c>
      <c r="B173" s="1" t="s">
        <v>97</v>
      </c>
      <c r="C173" s="1">
        <v>2010</v>
      </c>
      <c r="D173" s="1" t="s">
        <v>166</v>
      </c>
      <c r="E173" s="1" t="s">
        <v>190</v>
      </c>
      <c r="F173" s="1" t="s">
        <v>364</v>
      </c>
      <c r="G173" s="1" t="s">
        <v>69</v>
      </c>
      <c r="H173" s="1">
        <v>2008</v>
      </c>
      <c r="I173" s="18">
        <f t="shared" si="5"/>
        <v>0.3784301369863014</v>
      </c>
      <c r="J173" s="1">
        <v>138127000</v>
      </c>
    </row>
    <row r="174" spans="1:10" x14ac:dyDescent="0.35">
      <c r="A174" s="1" t="s">
        <v>96</v>
      </c>
      <c r="B174" s="1" t="s">
        <v>97</v>
      </c>
      <c r="C174" s="1">
        <v>2010</v>
      </c>
      <c r="D174" s="1" t="s">
        <v>166</v>
      </c>
      <c r="E174" s="1" t="s">
        <v>190</v>
      </c>
      <c r="F174" s="1" t="s">
        <v>364</v>
      </c>
      <c r="G174" s="1" t="s">
        <v>70</v>
      </c>
      <c r="H174" s="1">
        <v>2008</v>
      </c>
      <c r="I174" s="18">
        <f t="shared" si="5"/>
        <v>0.30752602739726026</v>
      </c>
      <c r="J174" s="1">
        <v>112247000</v>
      </c>
    </row>
    <row r="175" spans="1:10" x14ac:dyDescent="0.35">
      <c r="A175" s="1" t="s">
        <v>96</v>
      </c>
      <c r="B175" s="1" t="s">
        <v>97</v>
      </c>
      <c r="C175" s="1">
        <v>2010</v>
      </c>
      <c r="D175" s="1" t="s">
        <v>166</v>
      </c>
      <c r="E175" s="1" t="s">
        <v>190</v>
      </c>
      <c r="F175" s="1" t="s">
        <v>364</v>
      </c>
      <c r="G175" s="1" t="s">
        <v>185</v>
      </c>
      <c r="H175" s="1">
        <v>2008</v>
      </c>
      <c r="I175" s="18">
        <f t="shared" si="5"/>
        <v>2.8219178082191782E-2</v>
      </c>
      <c r="J175" s="1">
        <v>10300000</v>
      </c>
    </row>
    <row r="176" spans="1:10" x14ac:dyDescent="0.35">
      <c r="A176" s="1" t="s">
        <v>96</v>
      </c>
      <c r="B176" s="1" t="s">
        <v>97</v>
      </c>
      <c r="C176" s="1">
        <v>2010</v>
      </c>
      <c r="D176" s="1" t="s">
        <v>166</v>
      </c>
      <c r="E176" s="1" t="s">
        <v>190</v>
      </c>
      <c r="F176" s="1" t="s">
        <v>364</v>
      </c>
      <c r="G176" s="1" t="s">
        <v>195</v>
      </c>
      <c r="H176" s="1">
        <v>2008</v>
      </c>
      <c r="I176" s="18">
        <f t="shared" si="5"/>
        <v>0.1095890410958904</v>
      </c>
      <c r="J176" s="1">
        <v>40000000</v>
      </c>
    </row>
    <row r="177" spans="1:10" x14ac:dyDescent="0.35">
      <c r="A177" s="1" t="s">
        <v>96</v>
      </c>
      <c r="B177" s="1" t="s">
        <v>97</v>
      </c>
      <c r="C177" s="1">
        <v>2010</v>
      </c>
      <c r="D177" s="1" t="s">
        <v>166</v>
      </c>
      <c r="E177" s="1" t="s">
        <v>190</v>
      </c>
      <c r="F177" s="1" t="s">
        <v>364</v>
      </c>
      <c r="G177" s="1" t="s">
        <v>162</v>
      </c>
      <c r="H177" s="1">
        <v>2008</v>
      </c>
      <c r="I177" s="18">
        <f t="shared" si="5"/>
        <v>2.1124876712328766</v>
      </c>
      <c r="J177" s="1">
        <v>771058000</v>
      </c>
    </row>
    <row r="178" spans="1:10" x14ac:dyDescent="0.35">
      <c r="A178" s="1" t="s">
        <v>96</v>
      </c>
      <c r="B178" s="1" t="s">
        <v>97</v>
      </c>
      <c r="C178" s="1">
        <v>2010</v>
      </c>
      <c r="D178" s="1" t="s">
        <v>166</v>
      </c>
      <c r="E178" s="1" t="s">
        <v>156</v>
      </c>
      <c r="F178" s="1" t="s">
        <v>364</v>
      </c>
      <c r="G178" s="1" t="s">
        <v>162</v>
      </c>
      <c r="H178" s="1">
        <v>2008</v>
      </c>
      <c r="I178" s="18">
        <f t="shared" si="5"/>
        <v>2.8143041095890413</v>
      </c>
      <c r="J178" s="1">
        <v>1027221000</v>
      </c>
    </row>
    <row r="179" spans="1:10" x14ac:dyDescent="0.35">
      <c r="A179" s="1" t="s">
        <v>96</v>
      </c>
      <c r="B179" s="1" t="s">
        <v>97</v>
      </c>
      <c r="C179" s="1">
        <v>2010</v>
      </c>
      <c r="D179" s="1" t="s">
        <v>166</v>
      </c>
      <c r="E179" s="1" t="s">
        <v>190</v>
      </c>
      <c r="F179" s="1" t="s">
        <v>364</v>
      </c>
      <c r="G179" s="1" t="s">
        <v>191</v>
      </c>
      <c r="H179" s="1">
        <v>2008</v>
      </c>
      <c r="I179" s="18">
        <f t="shared" si="5"/>
        <v>0.70181643835616436</v>
      </c>
      <c r="J179" s="1">
        <v>256163000</v>
      </c>
    </row>
    <row r="180" spans="1:10" x14ac:dyDescent="0.35">
      <c r="A180" s="1" t="s">
        <v>96</v>
      </c>
      <c r="B180" s="1" t="s">
        <v>97</v>
      </c>
      <c r="C180" s="1">
        <v>2010</v>
      </c>
      <c r="D180" s="1" t="s">
        <v>166</v>
      </c>
      <c r="E180" s="1" t="s">
        <v>190</v>
      </c>
      <c r="F180" s="1" t="s">
        <v>364</v>
      </c>
      <c r="G180" s="1" t="s">
        <v>68</v>
      </c>
      <c r="H180" s="1">
        <v>2007</v>
      </c>
      <c r="I180" s="18">
        <f t="shared" si="5"/>
        <v>1.3322849315068492</v>
      </c>
      <c r="J180" s="1">
        <v>486284000</v>
      </c>
    </row>
    <row r="181" spans="1:10" x14ac:dyDescent="0.35">
      <c r="A181" s="1" t="s">
        <v>96</v>
      </c>
      <c r="B181" s="1" t="s">
        <v>97</v>
      </c>
      <c r="C181" s="1">
        <v>2010</v>
      </c>
      <c r="D181" s="1" t="s">
        <v>166</v>
      </c>
      <c r="E181" s="1" t="s">
        <v>190</v>
      </c>
      <c r="F181" s="1" t="s">
        <v>364</v>
      </c>
      <c r="G181" s="1" t="s">
        <v>69</v>
      </c>
      <c r="H181" s="1">
        <v>2007</v>
      </c>
      <c r="I181" s="18">
        <f t="shared" si="5"/>
        <v>0.38109041095890417</v>
      </c>
      <c r="J181" s="1">
        <v>139098000</v>
      </c>
    </row>
    <row r="182" spans="1:10" x14ac:dyDescent="0.35">
      <c r="A182" s="1" t="s">
        <v>96</v>
      </c>
      <c r="B182" s="1" t="s">
        <v>97</v>
      </c>
      <c r="C182" s="1">
        <v>2010</v>
      </c>
      <c r="D182" s="1" t="s">
        <v>166</v>
      </c>
      <c r="E182" s="1" t="s">
        <v>190</v>
      </c>
      <c r="F182" s="1" t="s">
        <v>364</v>
      </c>
      <c r="G182" s="1" t="s">
        <v>70</v>
      </c>
      <c r="H182" s="1">
        <v>2007</v>
      </c>
      <c r="I182" s="18">
        <f t="shared" si="5"/>
        <v>0.37043835616438359</v>
      </c>
      <c r="J182" s="1">
        <v>135210000</v>
      </c>
    </row>
    <row r="183" spans="1:10" x14ac:dyDescent="0.35">
      <c r="A183" s="1" t="s">
        <v>96</v>
      </c>
      <c r="B183" s="1" t="s">
        <v>97</v>
      </c>
      <c r="C183" s="1">
        <v>2010</v>
      </c>
      <c r="D183" s="1" t="s">
        <v>166</v>
      </c>
      <c r="E183" s="1" t="s">
        <v>190</v>
      </c>
      <c r="F183" s="1" t="s">
        <v>364</v>
      </c>
      <c r="G183" s="1" t="s">
        <v>185</v>
      </c>
      <c r="H183" s="1">
        <v>2007</v>
      </c>
      <c r="I183" s="18">
        <f t="shared" si="5"/>
        <v>2.58986301369863E-2</v>
      </c>
      <c r="J183" s="1">
        <v>9453000</v>
      </c>
    </row>
    <row r="184" spans="1:10" x14ac:dyDescent="0.35">
      <c r="A184" s="1" t="s">
        <v>96</v>
      </c>
      <c r="B184" s="1" t="s">
        <v>97</v>
      </c>
      <c r="C184" s="1">
        <v>2010</v>
      </c>
      <c r="D184" s="1" t="s">
        <v>166</v>
      </c>
      <c r="E184" s="1" t="s">
        <v>190</v>
      </c>
      <c r="F184" s="1" t="s">
        <v>364</v>
      </c>
      <c r="G184" s="1" t="s">
        <v>195</v>
      </c>
      <c r="H184" s="1">
        <v>2007</v>
      </c>
      <c r="I184" s="18">
        <f t="shared" si="5"/>
        <v>0.1095890410958904</v>
      </c>
      <c r="J184" s="1">
        <v>40000000</v>
      </c>
    </row>
    <row r="185" spans="1:10" x14ac:dyDescent="0.35">
      <c r="A185" s="1" t="s">
        <v>96</v>
      </c>
      <c r="B185" s="1" t="s">
        <v>97</v>
      </c>
      <c r="C185" s="1">
        <v>2010</v>
      </c>
      <c r="D185" s="1" t="s">
        <v>166</v>
      </c>
      <c r="E185" s="1" t="s">
        <v>190</v>
      </c>
      <c r="F185" s="1" t="s">
        <v>364</v>
      </c>
      <c r="G185" s="1" t="s">
        <v>162</v>
      </c>
      <c r="H185" s="1">
        <v>2007</v>
      </c>
      <c r="I185" s="18">
        <f t="shared" si="5"/>
        <v>2.2193013698630137</v>
      </c>
      <c r="J185" s="1">
        <v>810045000</v>
      </c>
    </row>
    <row r="186" spans="1:10" x14ac:dyDescent="0.35">
      <c r="A186" s="1" t="s">
        <v>96</v>
      </c>
      <c r="B186" s="1" t="s">
        <v>97</v>
      </c>
      <c r="C186" s="1">
        <v>2010</v>
      </c>
      <c r="D186" s="1" t="s">
        <v>166</v>
      </c>
      <c r="E186" s="1" t="s">
        <v>156</v>
      </c>
      <c r="F186" s="1" t="s">
        <v>364</v>
      </c>
      <c r="G186" s="1" t="s">
        <v>162</v>
      </c>
      <c r="H186" s="1">
        <v>2007</v>
      </c>
      <c r="I186" s="18">
        <f t="shared" si="5"/>
        <v>2.739372602739726</v>
      </c>
      <c r="J186" s="1">
        <v>999871000</v>
      </c>
    </row>
    <row r="187" spans="1:10" x14ac:dyDescent="0.35">
      <c r="A187" s="1" t="s">
        <v>96</v>
      </c>
      <c r="B187" s="1" t="s">
        <v>97</v>
      </c>
      <c r="C187" s="1">
        <v>2010</v>
      </c>
      <c r="D187" s="1" t="s">
        <v>166</v>
      </c>
      <c r="E187" s="1" t="s">
        <v>190</v>
      </c>
      <c r="F187" s="1" t="s">
        <v>364</v>
      </c>
      <c r="G187" s="1" t="s">
        <v>191</v>
      </c>
      <c r="H187" s="1">
        <v>2007</v>
      </c>
      <c r="I187" s="18">
        <f t="shared" si="5"/>
        <v>0.52007123287671231</v>
      </c>
      <c r="J187" s="1">
        <v>189826000</v>
      </c>
    </row>
    <row r="188" spans="1:10" x14ac:dyDescent="0.35">
      <c r="A188" s="1" t="s">
        <v>96</v>
      </c>
      <c r="B188" s="1" t="s">
        <v>97</v>
      </c>
      <c r="C188" s="1">
        <v>2010</v>
      </c>
      <c r="D188" s="1" t="s">
        <v>166</v>
      </c>
      <c r="E188" s="1" t="s">
        <v>190</v>
      </c>
      <c r="F188" s="1" t="s">
        <v>364</v>
      </c>
      <c r="G188" s="1" t="s">
        <v>68</v>
      </c>
      <c r="H188" s="1">
        <v>2006</v>
      </c>
      <c r="I188" s="18">
        <f t="shared" si="5"/>
        <v>1.3168931506849315</v>
      </c>
      <c r="J188" s="1">
        <v>480666000</v>
      </c>
    </row>
    <row r="189" spans="1:10" x14ac:dyDescent="0.35">
      <c r="A189" s="1" t="s">
        <v>96</v>
      </c>
      <c r="B189" s="1" t="s">
        <v>97</v>
      </c>
      <c r="C189" s="1">
        <v>2010</v>
      </c>
      <c r="D189" s="1" t="s">
        <v>166</v>
      </c>
      <c r="E189" s="1" t="s">
        <v>190</v>
      </c>
      <c r="F189" s="1" t="s">
        <v>364</v>
      </c>
      <c r="G189" s="1" t="s">
        <v>69</v>
      </c>
      <c r="H189" s="1">
        <v>2006</v>
      </c>
      <c r="I189" s="18">
        <f t="shared" si="5"/>
        <v>0.35978082191780819</v>
      </c>
      <c r="J189" s="1">
        <v>131320000</v>
      </c>
    </row>
    <row r="190" spans="1:10" x14ac:dyDescent="0.35">
      <c r="A190" s="1" t="s">
        <v>96</v>
      </c>
      <c r="B190" s="1" t="s">
        <v>97</v>
      </c>
      <c r="C190" s="1">
        <v>2010</v>
      </c>
      <c r="D190" s="1" t="s">
        <v>166</v>
      </c>
      <c r="E190" s="1" t="s">
        <v>190</v>
      </c>
      <c r="F190" s="1" t="s">
        <v>364</v>
      </c>
      <c r="G190" s="1" t="s">
        <v>70</v>
      </c>
      <c r="H190" s="1">
        <v>2006</v>
      </c>
      <c r="I190" s="18">
        <f t="shared" si="5"/>
        <v>0.44977808219178084</v>
      </c>
      <c r="J190" s="1">
        <v>164169000</v>
      </c>
    </row>
    <row r="191" spans="1:10" x14ac:dyDescent="0.35">
      <c r="A191" s="1" t="s">
        <v>96</v>
      </c>
      <c r="B191" s="1" t="s">
        <v>97</v>
      </c>
      <c r="C191" s="1">
        <v>2010</v>
      </c>
      <c r="D191" s="1" t="s">
        <v>166</v>
      </c>
      <c r="E191" s="1" t="s">
        <v>190</v>
      </c>
      <c r="F191" s="1" t="s">
        <v>364</v>
      </c>
      <c r="G191" s="1" t="s">
        <v>185</v>
      </c>
      <c r="H191" s="1">
        <v>2006</v>
      </c>
      <c r="I191" s="18">
        <f t="shared" si="5"/>
        <v>2.7328767123287669E-2</v>
      </c>
      <c r="J191" s="1">
        <v>9975000</v>
      </c>
    </row>
    <row r="192" spans="1:10" x14ac:dyDescent="0.35">
      <c r="A192" s="1" t="s">
        <v>96</v>
      </c>
      <c r="B192" s="1" t="s">
        <v>97</v>
      </c>
      <c r="C192" s="1">
        <v>2010</v>
      </c>
      <c r="D192" s="1" t="s">
        <v>166</v>
      </c>
      <c r="E192" s="1" t="s">
        <v>190</v>
      </c>
      <c r="F192" s="1" t="s">
        <v>364</v>
      </c>
      <c r="G192" s="1" t="s">
        <v>195</v>
      </c>
      <c r="H192" s="1">
        <v>2006</v>
      </c>
      <c r="I192" s="18">
        <f t="shared" si="5"/>
        <v>0.1095890410958904</v>
      </c>
      <c r="J192" s="1">
        <v>40000000</v>
      </c>
    </row>
    <row r="193" spans="1:10" x14ac:dyDescent="0.35">
      <c r="A193" s="1" t="s">
        <v>96</v>
      </c>
      <c r="B193" s="1" t="s">
        <v>97</v>
      </c>
      <c r="C193" s="1">
        <v>2010</v>
      </c>
      <c r="D193" s="1" t="s">
        <v>166</v>
      </c>
      <c r="E193" s="1" t="s">
        <v>190</v>
      </c>
      <c r="F193" s="1" t="s">
        <v>364</v>
      </c>
      <c r="G193" s="1" t="s">
        <v>162</v>
      </c>
      <c r="H193" s="1">
        <v>2006</v>
      </c>
      <c r="I193" s="18">
        <f t="shared" si="5"/>
        <v>2.2633698630136987</v>
      </c>
      <c r="J193" s="1">
        <v>826130000</v>
      </c>
    </row>
    <row r="194" spans="1:10" x14ac:dyDescent="0.35">
      <c r="A194" s="1" t="s">
        <v>96</v>
      </c>
      <c r="B194" s="1" t="s">
        <v>97</v>
      </c>
      <c r="C194" s="1">
        <v>2010</v>
      </c>
      <c r="D194" s="1" t="s">
        <v>166</v>
      </c>
      <c r="E194" s="1" t="s">
        <v>156</v>
      </c>
      <c r="F194" s="1" t="s">
        <v>364</v>
      </c>
      <c r="G194" s="1" t="s">
        <v>162</v>
      </c>
      <c r="H194" s="1">
        <v>2006</v>
      </c>
      <c r="I194" s="18">
        <f t="shared" si="5"/>
        <v>3.0178849315068494</v>
      </c>
      <c r="J194" s="1">
        <v>1101528000</v>
      </c>
    </row>
    <row r="195" spans="1:10" x14ac:dyDescent="0.35">
      <c r="A195" s="1" t="s">
        <v>96</v>
      </c>
      <c r="B195" s="1" t="s">
        <v>97</v>
      </c>
      <c r="C195" s="1">
        <v>2010</v>
      </c>
      <c r="D195" s="1" t="s">
        <v>166</v>
      </c>
      <c r="E195" s="1" t="s">
        <v>190</v>
      </c>
      <c r="F195" s="1" t="s">
        <v>364</v>
      </c>
      <c r="G195" s="1" t="s">
        <v>191</v>
      </c>
      <c r="H195" s="1">
        <v>2006</v>
      </c>
      <c r="I195" s="18">
        <f t="shared" si="5"/>
        <v>0.75451506849315075</v>
      </c>
      <c r="J195" s="1">
        <v>275398000</v>
      </c>
    </row>
    <row r="196" spans="1:10" x14ac:dyDescent="0.35">
      <c r="A196" s="1" t="s">
        <v>96</v>
      </c>
      <c r="B196" s="1" t="s">
        <v>97</v>
      </c>
      <c r="C196" s="1">
        <v>2010</v>
      </c>
      <c r="D196" s="1" t="s">
        <v>166</v>
      </c>
      <c r="E196" s="1" t="s">
        <v>190</v>
      </c>
      <c r="F196" s="1" t="s">
        <v>364</v>
      </c>
      <c r="G196" s="1" t="s">
        <v>68</v>
      </c>
      <c r="H196" s="1">
        <v>2005</v>
      </c>
      <c r="I196" s="18">
        <f t="shared" si="5"/>
        <v>1.3380849315068493</v>
      </c>
      <c r="J196" s="1">
        <v>488401000</v>
      </c>
    </row>
    <row r="197" spans="1:10" x14ac:dyDescent="0.35">
      <c r="A197" s="1" t="s">
        <v>96</v>
      </c>
      <c r="B197" s="1" t="s">
        <v>97</v>
      </c>
      <c r="C197" s="1">
        <v>2010</v>
      </c>
      <c r="D197" s="1" t="s">
        <v>166</v>
      </c>
      <c r="E197" s="1" t="s">
        <v>190</v>
      </c>
      <c r="F197" s="1" t="s">
        <v>364</v>
      </c>
      <c r="G197" s="1" t="s">
        <v>69</v>
      </c>
      <c r="H197" s="1">
        <v>2005</v>
      </c>
      <c r="I197" s="18">
        <f t="shared" si="5"/>
        <v>0.37909315068493149</v>
      </c>
      <c r="J197" s="1">
        <v>138369000</v>
      </c>
    </row>
    <row r="198" spans="1:10" x14ac:dyDescent="0.35">
      <c r="A198" s="1" t="s">
        <v>96</v>
      </c>
      <c r="B198" s="1" t="s">
        <v>97</v>
      </c>
      <c r="C198" s="1">
        <v>2010</v>
      </c>
      <c r="D198" s="1" t="s">
        <v>166</v>
      </c>
      <c r="E198" s="1" t="s">
        <v>190</v>
      </c>
      <c r="F198" s="1" t="s">
        <v>364</v>
      </c>
      <c r="G198" s="1" t="s">
        <v>70</v>
      </c>
      <c r="H198" s="1">
        <v>2005</v>
      </c>
      <c r="I198" s="18">
        <f t="shared" si="5"/>
        <v>0.4991616438356164</v>
      </c>
      <c r="J198" s="1">
        <v>182194000</v>
      </c>
    </row>
    <row r="199" spans="1:10" x14ac:dyDescent="0.35">
      <c r="A199" s="1" t="s">
        <v>96</v>
      </c>
      <c r="B199" s="1" t="s">
        <v>97</v>
      </c>
      <c r="C199" s="1">
        <v>2010</v>
      </c>
      <c r="D199" s="1" t="s">
        <v>166</v>
      </c>
      <c r="E199" s="1" t="s">
        <v>190</v>
      </c>
      <c r="F199" s="1" t="s">
        <v>364</v>
      </c>
      <c r="G199" s="1" t="s">
        <v>185</v>
      </c>
      <c r="H199" s="1">
        <v>2005</v>
      </c>
      <c r="I199" s="18">
        <f t="shared" si="5"/>
        <v>2.5558904109589043E-2</v>
      </c>
      <c r="J199" s="1">
        <v>9329000</v>
      </c>
    </row>
    <row r="200" spans="1:10" x14ac:dyDescent="0.35">
      <c r="A200" s="1" t="s">
        <v>96</v>
      </c>
      <c r="B200" s="1" t="s">
        <v>97</v>
      </c>
      <c r="C200" s="1">
        <v>2010</v>
      </c>
      <c r="D200" s="1" t="s">
        <v>166</v>
      </c>
      <c r="E200" s="1" t="s">
        <v>190</v>
      </c>
      <c r="F200" s="1" t="s">
        <v>364</v>
      </c>
      <c r="G200" s="1" t="s">
        <v>195</v>
      </c>
      <c r="H200" s="1">
        <v>2005</v>
      </c>
      <c r="I200" s="18">
        <f t="shared" si="5"/>
        <v>0.1095890410958904</v>
      </c>
      <c r="J200" s="1">
        <v>40000000</v>
      </c>
    </row>
    <row r="201" spans="1:10" x14ac:dyDescent="0.35">
      <c r="A201" s="1" t="s">
        <v>96</v>
      </c>
      <c r="B201" s="1" t="s">
        <v>97</v>
      </c>
      <c r="C201" s="1">
        <v>2010</v>
      </c>
      <c r="D201" s="1" t="s">
        <v>166</v>
      </c>
      <c r="E201" s="1" t="s">
        <v>190</v>
      </c>
      <c r="F201" s="1" t="s">
        <v>364</v>
      </c>
      <c r="G201" s="1" t="s">
        <v>162</v>
      </c>
      <c r="H201" s="1">
        <v>2005</v>
      </c>
      <c r="I201" s="18">
        <f t="shared" si="5"/>
        <v>2.3514876712328769</v>
      </c>
      <c r="J201" s="1">
        <v>858293000</v>
      </c>
    </row>
    <row r="202" spans="1:10" x14ac:dyDescent="0.35">
      <c r="A202" s="1" t="s">
        <v>96</v>
      </c>
      <c r="B202" s="1" t="s">
        <v>97</v>
      </c>
      <c r="C202" s="1">
        <v>2010</v>
      </c>
      <c r="D202" s="1" t="s">
        <v>166</v>
      </c>
      <c r="E202" s="1" t="s">
        <v>156</v>
      </c>
      <c r="F202" s="1" t="s">
        <v>364</v>
      </c>
      <c r="G202" s="1" t="s">
        <v>162</v>
      </c>
      <c r="H202" s="1">
        <v>2005</v>
      </c>
      <c r="I202" s="18">
        <f t="shared" si="5"/>
        <v>3.5477643835616437</v>
      </c>
      <c r="J202" s="1">
        <v>1294934000</v>
      </c>
    </row>
    <row r="203" spans="1:10" x14ac:dyDescent="0.35">
      <c r="A203" s="1" t="s">
        <v>96</v>
      </c>
      <c r="B203" s="1" t="s">
        <v>97</v>
      </c>
      <c r="C203" s="1">
        <v>2010</v>
      </c>
      <c r="D203" s="1" t="s">
        <v>166</v>
      </c>
      <c r="E203" s="1" t="s">
        <v>190</v>
      </c>
      <c r="F203" s="1" t="s">
        <v>364</v>
      </c>
      <c r="G203" s="1" t="s">
        <v>191</v>
      </c>
      <c r="H203" s="1">
        <v>2005</v>
      </c>
      <c r="I203" s="18">
        <f t="shared" si="5"/>
        <v>1.1962767123287672</v>
      </c>
      <c r="J203" s="1">
        <v>436641000</v>
      </c>
    </row>
    <row r="204" spans="1:10" x14ac:dyDescent="0.35">
      <c r="A204" s="1" t="s">
        <v>96</v>
      </c>
      <c r="B204" s="1" t="s">
        <v>97</v>
      </c>
      <c r="C204" s="1">
        <v>2010</v>
      </c>
      <c r="D204" s="1" t="s">
        <v>166</v>
      </c>
      <c r="E204" s="1" t="s">
        <v>190</v>
      </c>
      <c r="F204" s="1" t="s">
        <v>364</v>
      </c>
      <c r="G204" s="1" t="s">
        <v>68</v>
      </c>
      <c r="H204" s="1">
        <v>2004</v>
      </c>
      <c r="I204" s="18">
        <f t="shared" si="5"/>
        <v>1.3818383561643834</v>
      </c>
      <c r="J204" s="1">
        <v>504371000</v>
      </c>
    </row>
    <row r="205" spans="1:10" x14ac:dyDescent="0.35">
      <c r="A205" s="1" t="s">
        <v>96</v>
      </c>
      <c r="B205" s="1" t="s">
        <v>97</v>
      </c>
      <c r="C205" s="1">
        <v>2010</v>
      </c>
      <c r="D205" s="1" t="s">
        <v>166</v>
      </c>
      <c r="E205" s="1" t="s">
        <v>190</v>
      </c>
      <c r="F205" s="1" t="s">
        <v>364</v>
      </c>
      <c r="G205" s="1" t="s">
        <v>69</v>
      </c>
      <c r="H205" s="1">
        <v>2004</v>
      </c>
      <c r="I205" s="18">
        <f t="shared" si="5"/>
        <v>0.39271232876712331</v>
      </c>
      <c r="J205" s="1">
        <v>143340000</v>
      </c>
    </row>
    <row r="206" spans="1:10" x14ac:dyDescent="0.35">
      <c r="A206" s="1" t="s">
        <v>96</v>
      </c>
      <c r="B206" s="1" t="s">
        <v>97</v>
      </c>
      <c r="C206" s="1">
        <v>2010</v>
      </c>
      <c r="D206" s="1" t="s">
        <v>166</v>
      </c>
      <c r="E206" s="1" t="s">
        <v>190</v>
      </c>
      <c r="F206" s="1" t="s">
        <v>364</v>
      </c>
      <c r="G206" s="1" t="s">
        <v>70</v>
      </c>
      <c r="H206" s="1">
        <v>2004</v>
      </c>
      <c r="I206" s="18">
        <f t="shared" si="5"/>
        <v>0.45589863013698628</v>
      </c>
      <c r="J206" s="1">
        <v>166403000</v>
      </c>
    </row>
    <row r="207" spans="1:10" x14ac:dyDescent="0.35">
      <c r="A207" s="1" t="s">
        <v>96</v>
      </c>
      <c r="B207" s="1" t="s">
        <v>97</v>
      </c>
      <c r="C207" s="1">
        <v>2010</v>
      </c>
      <c r="D207" s="1" t="s">
        <v>166</v>
      </c>
      <c r="E207" s="1" t="s">
        <v>190</v>
      </c>
      <c r="F207" s="1" t="s">
        <v>364</v>
      </c>
      <c r="G207" s="1" t="s">
        <v>185</v>
      </c>
      <c r="H207" s="1">
        <v>2004</v>
      </c>
      <c r="I207" s="18">
        <f t="shared" si="5"/>
        <v>2.5989041095890411E-2</v>
      </c>
      <c r="J207" s="1">
        <v>9486000</v>
      </c>
    </row>
    <row r="208" spans="1:10" x14ac:dyDescent="0.35">
      <c r="A208" s="1" t="s">
        <v>96</v>
      </c>
      <c r="B208" s="1" t="s">
        <v>97</v>
      </c>
      <c r="C208" s="1">
        <v>2010</v>
      </c>
      <c r="D208" s="1" t="s">
        <v>166</v>
      </c>
      <c r="E208" s="1" t="s">
        <v>190</v>
      </c>
      <c r="F208" s="1" t="s">
        <v>364</v>
      </c>
      <c r="G208" s="1" t="s">
        <v>195</v>
      </c>
      <c r="H208" s="1">
        <v>2004</v>
      </c>
      <c r="I208" s="18">
        <f t="shared" si="5"/>
        <v>0.1095890410958904</v>
      </c>
      <c r="J208" s="1">
        <v>40000000</v>
      </c>
    </row>
    <row r="209" spans="1:10" x14ac:dyDescent="0.35">
      <c r="A209" s="1" t="s">
        <v>96</v>
      </c>
      <c r="B209" s="1" t="s">
        <v>97</v>
      </c>
      <c r="C209" s="1">
        <v>2010</v>
      </c>
      <c r="D209" s="1" t="s">
        <v>166</v>
      </c>
      <c r="E209" s="1" t="s">
        <v>190</v>
      </c>
      <c r="F209" s="1" t="s">
        <v>364</v>
      </c>
      <c r="G209" s="1" t="s">
        <v>162</v>
      </c>
      <c r="H209" s="1">
        <v>2004</v>
      </c>
      <c r="I209" s="18">
        <f t="shared" si="5"/>
        <v>2.2838356164383562</v>
      </c>
      <c r="J209" s="1">
        <v>833600000</v>
      </c>
    </row>
    <row r="210" spans="1:10" x14ac:dyDescent="0.35">
      <c r="A210" s="1" t="s">
        <v>96</v>
      </c>
      <c r="B210" s="1" t="s">
        <v>97</v>
      </c>
      <c r="C210" s="1">
        <v>2010</v>
      </c>
      <c r="D210" s="1" t="s">
        <v>166</v>
      </c>
      <c r="E210" s="1" t="s">
        <v>156</v>
      </c>
      <c r="F210" s="1" t="s">
        <v>364</v>
      </c>
      <c r="G210" s="1" t="s">
        <v>162</v>
      </c>
      <c r="H210" s="1">
        <v>2004</v>
      </c>
      <c r="I210" s="18">
        <f t="shared" si="5"/>
        <v>3.2715616438356161</v>
      </c>
      <c r="J210" s="1">
        <v>1194120000</v>
      </c>
    </row>
    <row r="211" spans="1:10" x14ac:dyDescent="0.35">
      <c r="A211" s="1" t="s">
        <v>96</v>
      </c>
      <c r="B211" s="1" t="s">
        <v>97</v>
      </c>
      <c r="C211" s="1">
        <v>2010</v>
      </c>
      <c r="D211" s="1" t="s">
        <v>166</v>
      </c>
      <c r="E211" s="1" t="s">
        <v>190</v>
      </c>
      <c r="F211" s="1" t="s">
        <v>364</v>
      </c>
      <c r="G211" s="1" t="s">
        <v>191</v>
      </c>
      <c r="H211" s="1">
        <v>2004</v>
      </c>
      <c r="I211" s="18">
        <f t="shared" si="5"/>
        <v>0.98772602739726023</v>
      </c>
      <c r="J211" s="1">
        <v>360520000</v>
      </c>
    </row>
    <row r="212" spans="1:10" x14ac:dyDescent="0.35">
      <c r="A212" s="1" t="s">
        <v>96</v>
      </c>
      <c r="B212" s="1" t="s">
        <v>97</v>
      </c>
      <c r="C212" s="1">
        <v>2014</v>
      </c>
      <c r="D212" s="1" t="s">
        <v>166</v>
      </c>
      <c r="E212" s="1" t="s">
        <v>154</v>
      </c>
      <c r="F212" s="1" t="s">
        <v>364</v>
      </c>
      <c r="G212" s="1" t="s">
        <v>152</v>
      </c>
      <c r="H212" s="1">
        <v>2014</v>
      </c>
      <c r="I212" s="1">
        <v>3.5</v>
      </c>
      <c r="J212" s="1" t="s">
        <v>101</v>
      </c>
    </row>
    <row r="213" spans="1:10" x14ac:dyDescent="0.35">
      <c r="A213" s="1" t="s">
        <v>96</v>
      </c>
      <c r="B213" s="1" t="s">
        <v>97</v>
      </c>
      <c r="C213" s="1">
        <v>2014</v>
      </c>
      <c r="D213" s="1" t="s">
        <v>166</v>
      </c>
      <c r="E213" s="1" t="s">
        <v>154</v>
      </c>
      <c r="F213" s="1" t="s">
        <v>364</v>
      </c>
      <c r="G213" s="1" t="s">
        <v>163</v>
      </c>
      <c r="H213" s="1">
        <v>2014</v>
      </c>
      <c r="I213" s="1">
        <v>0.79200000000000004</v>
      </c>
      <c r="J213" s="1" t="s">
        <v>101</v>
      </c>
    </row>
    <row r="214" spans="1:10" x14ac:dyDescent="0.35">
      <c r="A214" s="1" t="s">
        <v>96</v>
      </c>
      <c r="B214" s="1" t="s">
        <v>97</v>
      </c>
      <c r="C214" s="1">
        <v>2014</v>
      </c>
      <c r="D214" s="1" t="s">
        <v>166</v>
      </c>
      <c r="E214" s="1" t="s">
        <v>154</v>
      </c>
      <c r="F214" s="1" t="s">
        <v>364</v>
      </c>
      <c r="G214" s="1" t="s">
        <v>164</v>
      </c>
      <c r="H214" s="1">
        <v>2014</v>
      </c>
      <c r="I214" s="1">
        <v>0.79200000000000004</v>
      </c>
      <c r="J214" s="1" t="s">
        <v>101</v>
      </c>
    </row>
    <row r="215" spans="1:10" x14ac:dyDescent="0.35">
      <c r="A215" s="1" t="s">
        <v>96</v>
      </c>
      <c r="B215" s="1" t="s">
        <v>97</v>
      </c>
      <c r="C215" s="1">
        <v>2014</v>
      </c>
      <c r="D215" s="1" t="s">
        <v>166</v>
      </c>
      <c r="E215" s="1" t="s">
        <v>154</v>
      </c>
      <c r="F215" s="1" t="s">
        <v>364</v>
      </c>
      <c r="G215" s="1" t="s">
        <v>165</v>
      </c>
      <c r="H215" s="1">
        <v>2014</v>
      </c>
      <c r="I215" s="1">
        <v>1.1519999999999999</v>
      </c>
      <c r="J215" s="1" t="s">
        <v>101</v>
      </c>
    </row>
    <row r="216" spans="1:10" x14ac:dyDescent="0.35">
      <c r="A216" s="1" t="s">
        <v>96</v>
      </c>
      <c r="B216" s="1" t="s">
        <v>97</v>
      </c>
      <c r="C216" s="1">
        <v>2014</v>
      </c>
      <c r="D216" s="1" t="s">
        <v>166</v>
      </c>
      <c r="E216" s="1" t="s">
        <v>154</v>
      </c>
      <c r="F216" s="1" t="s">
        <v>364</v>
      </c>
      <c r="G216" s="1" t="s">
        <v>162</v>
      </c>
      <c r="H216" s="1">
        <v>2014</v>
      </c>
      <c r="I216" s="1">
        <f>3.5+0.792+0.792+1.152</f>
        <v>6.2359999999999998</v>
      </c>
      <c r="J216" s="1" t="s">
        <v>101</v>
      </c>
    </row>
    <row r="217" spans="1:10" x14ac:dyDescent="0.35">
      <c r="A217" s="1" t="s">
        <v>96</v>
      </c>
      <c r="B217" s="1" t="s">
        <v>97</v>
      </c>
      <c r="C217" s="1">
        <v>2014</v>
      </c>
      <c r="D217" s="1" t="s">
        <v>166</v>
      </c>
      <c r="E217" s="1" t="s">
        <v>190</v>
      </c>
      <c r="F217" s="1" t="s">
        <v>364</v>
      </c>
      <c r="G217" s="1" t="s">
        <v>68</v>
      </c>
      <c r="H217" s="1">
        <v>2010</v>
      </c>
      <c r="I217" s="18">
        <f t="shared" ref="I217:I281" si="6">J217/1000000/365</f>
        <v>1.2812520547945205</v>
      </c>
      <c r="J217" s="1">
        <v>467657000</v>
      </c>
    </row>
    <row r="218" spans="1:10" x14ac:dyDescent="0.35">
      <c r="A218" s="1" t="s">
        <v>96</v>
      </c>
      <c r="B218" s="1" t="s">
        <v>97</v>
      </c>
      <c r="C218" s="1">
        <v>2014</v>
      </c>
      <c r="D218" s="1" t="s">
        <v>166</v>
      </c>
      <c r="E218" s="1" t="s">
        <v>190</v>
      </c>
      <c r="F218" s="1" t="s">
        <v>364</v>
      </c>
      <c r="G218" s="1" t="s">
        <v>69</v>
      </c>
      <c r="H218" s="1">
        <v>2010</v>
      </c>
      <c r="I218" s="18">
        <f t="shared" si="6"/>
        <v>0.35267945205479456</v>
      </c>
      <c r="J218" s="1">
        <v>128728000</v>
      </c>
    </row>
    <row r="219" spans="1:10" x14ac:dyDescent="0.35">
      <c r="A219" s="1" t="s">
        <v>96</v>
      </c>
      <c r="B219" s="1" t="s">
        <v>97</v>
      </c>
      <c r="C219" s="1">
        <v>2014</v>
      </c>
      <c r="D219" s="1" t="s">
        <v>166</v>
      </c>
      <c r="E219" s="1" t="s">
        <v>190</v>
      </c>
      <c r="F219" s="1" t="s">
        <v>364</v>
      </c>
      <c r="G219" s="1" t="s">
        <v>70</v>
      </c>
      <c r="H219" s="1">
        <v>2010</v>
      </c>
      <c r="I219" s="18">
        <f t="shared" si="6"/>
        <v>0.28288493150684929</v>
      </c>
      <c r="J219" s="1">
        <v>103253000</v>
      </c>
    </row>
    <row r="220" spans="1:10" x14ac:dyDescent="0.35">
      <c r="A220" s="1" t="s">
        <v>96</v>
      </c>
      <c r="B220" s="1" t="s">
        <v>97</v>
      </c>
      <c r="C220" s="1">
        <v>2014</v>
      </c>
      <c r="D220" s="1" t="s">
        <v>166</v>
      </c>
      <c r="E220" s="1" t="s">
        <v>190</v>
      </c>
      <c r="F220" s="1" t="s">
        <v>364</v>
      </c>
      <c r="G220" s="1" t="s">
        <v>185</v>
      </c>
      <c r="H220" s="1">
        <v>2010</v>
      </c>
      <c r="I220" s="18">
        <f t="shared" si="6"/>
        <v>2.8038356164383563E-2</v>
      </c>
      <c r="J220" s="1">
        <v>10234000</v>
      </c>
    </row>
    <row r="221" spans="1:10" x14ac:dyDescent="0.35">
      <c r="A221" s="1" t="s">
        <v>96</v>
      </c>
      <c r="B221" s="1" t="s">
        <v>97</v>
      </c>
      <c r="C221" s="1">
        <v>2014</v>
      </c>
      <c r="D221" s="1" t="s">
        <v>166</v>
      </c>
      <c r="E221" s="1" t="s">
        <v>190</v>
      </c>
      <c r="F221" s="1" t="s">
        <v>364</v>
      </c>
      <c r="G221" s="1" t="s">
        <v>195</v>
      </c>
      <c r="H221" s="1">
        <v>2010</v>
      </c>
      <c r="I221" s="18">
        <f t="shared" si="6"/>
        <v>0.11183835616438356</v>
      </c>
      <c r="J221" s="1">
        <v>40821000</v>
      </c>
    </row>
    <row r="222" spans="1:10" x14ac:dyDescent="0.35">
      <c r="A222" s="1" t="s">
        <v>96</v>
      </c>
      <c r="B222" s="1" t="s">
        <v>97</v>
      </c>
      <c r="C222" s="1">
        <v>2014</v>
      </c>
      <c r="D222" s="1" t="s">
        <v>166</v>
      </c>
      <c r="E222" s="1" t="s">
        <v>190</v>
      </c>
      <c r="F222" s="1" t="s">
        <v>364</v>
      </c>
      <c r="G222" s="1" t="s">
        <v>162</v>
      </c>
      <c r="H222" s="1">
        <v>2010</v>
      </c>
      <c r="I222" s="18">
        <f t="shared" si="6"/>
        <v>2.0566931506849313</v>
      </c>
      <c r="J222" s="1">
        <v>750693000</v>
      </c>
    </row>
    <row r="223" spans="1:10" x14ac:dyDescent="0.35">
      <c r="A223" s="1" t="s">
        <v>96</v>
      </c>
      <c r="B223" s="1" t="s">
        <v>97</v>
      </c>
      <c r="C223" s="1">
        <v>2014</v>
      </c>
      <c r="D223" s="1" t="s">
        <v>166</v>
      </c>
      <c r="E223" s="1" t="s">
        <v>156</v>
      </c>
      <c r="F223" s="1" t="s">
        <v>364</v>
      </c>
      <c r="G223" s="1" t="s">
        <v>162</v>
      </c>
      <c r="H223" s="1">
        <v>2010</v>
      </c>
      <c r="I223" s="18">
        <f t="shared" si="6"/>
        <v>2.5682712328767123</v>
      </c>
      <c r="J223" s="1">
        <v>937419000</v>
      </c>
    </row>
    <row r="224" spans="1:10" x14ac:dyDescent="0.35">
      <c r="A224" s="1" t="s">
        <v>96</v>
      </c>
      <c r="B224" s="1" t="s">
        <v>97</v>
      </c>
      <c r="C224" s="1">
        <v>2014</v>
      </c>
      <c r="D224" s="1" t="s">
        <v>166</v>
      </c>
      <c r="E224" s="1" t="s">
        <v>190</v>
      </c>
      <c r="F224" s="1" t="s">
        <v>364</v>
      </c>
      <c r="G224" s="1" t="s">
        <v>191</v>
      </c>
      <c r="H224" s="1">
        <v>2010</v>
      </c>
      <c r="I224" s="18">
        <f t="shared" si="6"/>
        <v>0.5115780821917808</v>
      </c>
      <c r="J224" s="1">
        <v>186726000</v>
      </c>
    </row>
    <row r="225" spans="1:10" x14ac:dyDescent="0.35">
      <c r="A225" s="1" t="s">
        <v>96</v>
      </c>
      <c r="B225" s="1" t="s">
        <v>97</v>
      </c>
      <c r="C225" s="1">
        <v>2014</v>
      </c>
      <c r="D225" s="1" t="s">
        <v>166</v>
      </c>
      <c r="E225" s="1" t="s">
        <v>190</v>
      </c>
      <c r="F225" s="1" t="s">
        <v>364</v>
      </c>
      <c r="G225" s="1" t="s">
        <v>68</v>
      </c>
      <c r="H225" s="1">
        <v>2011</v>
      </c>
      <c r="I225" s="18">
        <f t="shared" si="6"/>
        <v>1.1138438356164384</v>
      </c>
      <c r="J225" s="1">
        <v>406553000</v>
      </c>
    </row>
    <row r="226" spans="1:10" x14ac:dyDescent="0.35">
      <c r="A226" s="1" t="s">
        <v>96</v>
      </c>
      <c r="B226" s="1" t="s">
        <v>97</v>
      </c>
      <c r="C226" s="1">
        <v>2014</v>
      </c>
      <c r="D226" s="1" t="s">
        <v>166</v>
      </c>
      <c r="E226" s="1" t="s">
        <v>190</v>
      </c>
      <c r="F226" s="1" t="s">
        <v>364</v>
      </c>
      <c r="G226" s="1" t="s">
        <v>69</v>
      </c>
      <c r="H226" s="1">
        <v>2011</v>
      </c>
      <c r="I226" s="18">
        <f t="shared" si="6"/>
        <v>0.40404109589041093</v>
      </c>
      <c r="J226" s="1">
        <v>147475000</v>
      </c>
    </row>
    <row r="227" spans="1:10" x14ac:dyDescent="0.35">
      <c r="A227" s="1" t="s">
        <v>96</v>
      </c>
      <c r="B227" s="1" t="s">
        <v>97</v>
      </c>
      <c r="C227" s="1">
        <v>2014</v>
      </c>
      <c r="D227" s="1" t="s">
        <v>166</v>
      </c>
      <c r="E227" s="1" t="s">
        <v>190</v>
      </c>
      <c r="F227" s="1" t="s">
        <v>364</v>
      </c>
      <c r="G227" s="1" t="s">
        <v>70</v>
      </c>
      <c r="H227" s="1">
        <v>2011</v>
      </c>
      <c r="I227" s="18">
        <f t="shared" si="6"/>
        <v>0.29366027397260275</v>
      </c>
      <c r="J227" s="1">
        <v>107186000</v>
      </c>
    </row>
    <row r="228" spans="1:10" x14ac:dyDescent="0.35">
      <c r="A228" s="1" t="s">
        <v>96</v>
      </c>
      <c r="B228" s="1" t="s">
        <v>97</v>
      </c>
      <c r="C228" s="1">
        <v>2014</v>
      </c>
      <c r="D228" s="1" t="s">
        <v>166</v>
      </c>
      <c r="E228" s="1" t="s">
        <v>190</v>
      </c>
      <c r="F228" s="1" t="s">
        <v>364</v>
      </c>
      <c r="G228" s="1" t="s">
        <v>185</v>
      </c>
      <c r="H228" s="1">
        <v>2011</v>
      </c>
      <c r="I228" s="18">
        <f t="shared" si="6"/>
        <v>7.398082191780822E-2</v>
      </c>
      <c r="J228" s="1">
        <v>27003000</v>
      </c>
    </row>
    <row r="229" spans="1:10" x14ac:dyDescent="0.35">
      <c r="A229" s="1" t="s">
        <v>96</v>
      </c>
      <c r="B229" s="1" t="s">
        <v>97</v>
      </c>
      <c r="C229" s="1">
        <v>2014</v>
      </c>
      <c r="D229" s="1" t="s">
        <v>166</v>
      </c>
      <c r="E229" s="1" t="s">
        <v>190</v>
      </c>
      <c r="F229" s="1" t="s">
        <v>364</v>
      </c>
      <c r="G229" s="1" t="s">
        <v>195</v>
      </c>
      <c r="H229" s="1">
        <v>2011</v>
      </c>
      <c r="I229" s="18">
        <f t="shared" si="6"/>
        <v>0.11278082191780822</v>
      </c>
      <c r="J229" s="1">
        <v>41165000</v>
      </c>
    </row>
    <row r="230" spans="1:10" x14ac:dyDescent="0.35">
      <c r="A230" s="1" t="s">
        <v>96</v>
      </c>
      <c r="B230" s="1" t="s">
        <v>97</v>
      </c>
      <c r="C230" s="1">
        <v>2014</v>
      </c>
      <c r="D230" s="1" t="s">
        <v>166</v>
      </c>
      <c r="E230" s="1" t="s">
        <v>190</v>
      </c>
      <c r="F230" s="1" t="s">
        <v>364</v>
      </c>
      <c r="G230" s="1" t="s">
        <v>162</v>
      </c>
      <c r="H230" s="1">
        <v>2011</v>
      </c>
      <c r="I230" s="18">
        <f t="shared" si="6"/>
        <v>1.9983068493150684</v>
      </c>
      <c r="J230" s="1">
        <v>729382000</v>
      </c>
    </row>
    <row r="231" spans="1:10" x14ac:dyDescent="0.35">
      <c r="A231" s="1" t="s">
        <v>96</v>
      </c>
      <c r="B231" s="1" t="s">
        <v>97</v>
      </c>
      <c r="C231" s="1">
        <v>2014</v>
      </c>
      <c r="D231" s="1" t="s">
        <v>166</v>
      </c>
      <c r="E231" s="1" t="s">
        <v>156</v>
      </c>
      <c r="F231" s="1" t="s">
        <v>364</v>
      </c>
      <c r="G231" s="1" t="s">
        <v>162</v>
      </c>
      <c r="H231" s="1">
        <v>2011</v>
      </c>
      <c r="I231" s="18">
        <f t="shared" si="6"/>
        <v>2.4796630136986302</v>
      </c>
      <c r="J231" s="1">
        <v>905077000</v>
      </c>
    </row>
    <row r="232" spans="1:10" x14ac:dyDescent="0.35">
      <c r="A232" s="1" t="s">
        <v>96</v>
      </c>
      <c r="B232" s="1" t="s">
        <v>97</v>
      </c>
      <c r="C232" s="1">
        <v>2014</v>
      </c>
      <c r="D232" s="1" t="s">
        <v>166</v>
      </c>
      <c r="E232" s="1" t="s">
        <v>190</v>
      </c>
      <c r="F232" s="1" t="s">
        <v>364</v>
      </c>
      <c r="G232" s="1" t="s">
        <v>191</v>
      </c>
      <c r="H232" s="1">
        <v>2011</v>
      </c>
      <c r="I232" s="18">
        <f t="shared" si="6"/>
        <v>0.4813561643835616</v>
      </c>
      <c r="J232" s="1">
        <v>175695000</v>
      </c>
    </row>
    <row r="233" spans="1:10" x14ac:dyDescent="0.35">
      <c r="A233" s="1" t="s">
        <v>96</v>
      </c>
      <c r="B233" s="1" t="s">
        <v>97</v>
      </c>
      <c r="C233" s="1">
        <v>2014</v>
      </c>
      <c r="D233" s="1" t="s">
        <v>166</v>
      </c>
      <c r="E233" s="1" t="s">
        <v>190</v>
      </c>
      <c r="F233" s="1" t="s">
        <v>364</v>
      </c>
      <c r="G233" s="1" t="s">
        <v>68</v>
      </c>
      <c r="H233" s="1">
        <v>2012</v>
      </c>
      <c r="I233" s="18">
        <f t="shared" si="6"/>
        <v>1.0885369863013699</v>
      </c>
      <c r="J233" s="1">
        <v>397316000</v>
      </c>
    </row>
    <row r="234" spans="1:10" x14ac:dyDescent="0.35">
      <c r="A234" s="1" t="s">
        <v>96</v>
      </c>
      <c r="B234" s="1" t="s">
        <v>97</v>
      </c>
      <c r="C234" s="1">
        <v>2014</v>
      </c>
      <c r="D234" s="1" t="s">
        <v>166</v>
      </c>
      <c r="E234" s="1" t="s">
        <v>190</v>
      </c>
      <c r="F234" s="1" t="s">
        <v>364</v>
      </c>
      <c r="G234" s="1" t="s">
        <v>69</v>
      </c>
      <c r="H234" s="1">
        <v>2012</v>
      </c>
      <c r="I234" s="18">
        <f t="shared" si="6"/>
        <v>0.39609589041095888</v>
      </c>
      <c r="J234" s="1">
        <v>144575000</v>
      </c>
    </row>
    <row r="235" spans="1:10" x14ac:dyDescent="0.35">
      <c r="A235" s="1" t="s">
        <v>96</v>
      </c>
      <c r="B235" s="1" t="s">
        <v>97</v>
      </c>
      <c r="C235" s="1">
        <v>2014</v>
      </c>
      <c r="D235" s="1" t="s">
        <v>166</v>
      </c>
      <c r="E235" s="1" t="s">
        <v>190</v>
      </c>
      <c r="F235" s="1" t="s">
        <v>364</v>
      </c>
      <c r="G235" s="1" t="s">
        <v>70</v>
      </c>
      <c r="H235" s="1">
        <v>2012</v>
      </c>
      <c r="I235" s="18">
        <f t="shared" si="6"/>
        <v>0.32336438356164388</v>
      </c>
      <c r="J235" s="1">
        <v>118028000</v>
      </c>
    </row>
    <row r="236" spans="1:10" x14ac:dyDescent="0.35">
      <c r="A236" s="1" t="s">
        <v>96</v>
      </c>
      <c r="B236" s="1" t="s">
        <v>97</v>
      </c>
      <c r="C236" s="1">
        <v>2014</v>
      </c>
      <c r="D236" s="1" t="s">
        <v>166</v>
      </c>
      <c r="E236" s="1" t="s">
        <v>190</v>
      </c>
      <c r="F236" s="1" t="s">
        <v>364</v>
      </c>
      <c r="G236" s="1" t="s">
        <v>185</v>
      </c>
      <c r="H236" s="1">
        <v>2012</v>
      </c>
      <c r="I236" s="18">
        <f t="shared" si="6"/>
        <v>7.8249315068493155E-2</v>
      </c>
      <c r="J236" s="1">
        <v>28561000</v>
      </c>
    </row>
    <row r="237" spans="1:10" x14ac:dyDescent="0.35">
      <c r="A237" s="1" t="s">
        <v>96</v>
      </c>
      <c r="B237" s="1" t="s">
        <v>97</v>
      </c>
      <c r="C237" s="1">
        <v>2014</v>
      </c>
      <c r="D237" s="1" t="s">
        <v>166</v>
      </c>
      <c r="E237" s="1" t="s">
        <v>190</v>
      </c>
      <c r="F237" s="1" t="s">
        <v>364</v>
      </c>
      <c r="G237" s="1" t="s">
        <v>195</v>
      </c>
      <c r="H237" s="1">
        <v>2012</v>
      </c>
      <c r="I237" s="18">
        <f t="shared" si="6"/>
        <v>0.11400273972602738</v>
      </c>
      <c r="J237" s="1">
        <v>41611000</v>
      </c>
    </row>
    <row r="238" spans="1:10" x14ac:dyDescent="0.35">
      <c r="A238" s="1" t="s">
        <v>96</v>
      </c>
      <c r="B238" s="1" t="s">
        <v>97</v>
      </c>
      <c r="C238" s="1">
        <v>2014</v>
      </c>
      <c r="D238" s="1" t="s">
        <v>166</v>
      </c>
      <c r="E238" s="1" t="s">
        <v>190</v>
      </c>
      <c r="F238" s="1" t="s">
        <v>364</v>
      </c>
      <c r="G238" s="1" t="s">
        <v>162</v>
      </c>
      <c r="H238" s="1">
        <v>2012</v>
      </c>
      <c r="I238" s="18">
        <f t="shared" si="6"/>
        <v>2.0002493150684932</v>
      </c>
      <c r="J238" s="1">
        <v>730091000</v>
      </c>
    </row>
    <row r="239" spans="1:10" x14ac:dyDescent="0.35">
      <c r="A239" s="1" t="s">
        <v>96</v>
      </c>
      <c r="B239" s="1" t="s">
        <v>97</v>
      </c>
      <c r="C239" s="1">
        <v>2014</v>
      </c>
      <c r="D239" s="1" t="s">
        <v>166</v>
      </c>
      <c r="E239" s="1" t="s">
        <v>156</v>
      </c>
      <c r="F239" s="1" t="s">
        <v>364</v>
      </c>
      <c r="G239" s="1" t="s">
        <v>162</v>
      </c>
      <c r="H239" s="1">
        <v>2012</v>
      </c>
      <c r="I239" s="18">
        <f t="shared" si="6"/>
        <v>2.4817643835616439</v>
      </c>
      <c r="J239" s="1">
        <v>905844000</v>
      </c>
    </row>
    <row r="240" spans="1:10" x14ac:dyDescent="0.35">
      <c r="A240" s="1" t="s">
        <v>96</v>
      </c>
      <c r="B240" s="1" t="s">
        <v>97</v>
      </c>
      <c r="C240" s="1">
        <v>2014</v>
      </c>
      <c r="D240" s="1" t="s">
        <v>166</v>
      </c>
      <c r="E240" s="1" t="s">
        <v>190</v>
      </c>
      <c r="F240" s="1" t="s">
        <v>364</v>
      </c>
      <c r="G240" s="1" t="s">
        <v>191</v>
      </c>
      <c r="H240" s="1">
        <v>2012</v>
      </c>
      <c r="I240" s="18">
        <f t="shared" si="6"/>
        <v>0.4816246575342466</v>
      </c>
      <c r="J240" s="1">
        <v>175793000</v>
      </c>
    </row>
    <row r="241" spans="1:10" x14ac:dyDescent="0.35">
      <c r="A241" s="1" t="s">
        <v>96</v>
      </c>
      <c r="B241" s="1" t="s">
        <v>97</v>
      </c>
      <c r="C241" s="1">
        <v>2014</v>
      </c>
      <c r="D241" s="1" t="s">
        <v>166</v>
      </c>
      <c r="E241" s="1" t="s">
        <v>190</v>
      </c>
      <c r="F241" s="1" t="s">
        <v>364</v>
      </c>
      <c r="G241" s="1" t="s">
        <v>68</v>
      </c>
      <c r="H241" s="1">
        <v>2013</v>
      </c>
      <c r="I241" s="18">
        <f t="shared" si="6"/>
        <v>1.0787123287671234</v>
      </c>
      <c r="J241" s="1">
        <v>393730000</v>
      </c>
    </row>
    <row r="242" spans="1:10" x14ac:dyDescent="0.35">
      <c r="A242" s="1" t="s">
        <v>96</v>
      </c>
      <c r="B242" s="1" t="s">
        <v>97</v>
      </c>
      <c r="C242" s="1">
        <v>2014</v>
      </c>
      <c r="D242" s="1" t="s">
        <v>166</v>
      </c>
      <c r="E242" s="1" t="s">
        <v>190</v>
      </c>
      <c r="F242" s="1" t="s">
        <v>364</v>
      </c>
      <c r="G242" s="1" t="s">
        <v>69</v>
      </c>
      <c r="H242" s="1">
        <v>2013</v>
      </c>
      <c r="I242" s="18">
        <f t="shared" si="6"/>
        <v>0.40316712328767124</v>
      </c>
      <c r="J242" s="1">
        <v>147156000</v>
      </c>
    </row>
    <row r="243" spans="1:10" x14ac:dyDescent="0.35">
      <c r="A243" s="1" t="s">
        <v>96</v>
      </c>
      <c r="B243" s="1" t="s">
        <v>97</v>
      </c>
      <c r="C243" s="1">
        <v>2014</v>
      </c>
      <c r="D243" s="1" t="s">
        <v>166</v>
      </c>
      <c r="E243" s="1" t="s">
        <v>190</v>
      </c>
      <c r="F243" s="1" t="s">
        <v>364</v>
      </c>
      <c r="G243" s="1" t="s">
        <v>70</v>
      </c>
      <c r="H243" s="1">
        <v>2013</v>
      </c>
      <c r="I243" s="18">
        <f t="shared" si="6"/>
        <v>0.32524931506849314</v>
      </c>
      <c r="J243" s="1">
        <v>118716000</v>
      </c>
    </row>
    <row r="244" spans="1:10" x14ac:dyDescent="0.35">
      <c r="A244" s="1" t="s">
        <v>96</v>
      </c>
      <c r="B244" s="1" t="s">
        <v>97</v>
      </c>
      <c r="C244" s="1">
        <v>2014</v>
      </c>
      <c r="D244" s="1" t="s">
        <v>166</v>
      </c>
      <c r="E244" s="1" t="s">
        <v>190</v>
      </c>
      <c r="F244" s="1" t="s">
        <v>364</v>
      </c>
      <c r="G244" s="1" t="s">
        <v>185</v>
      </c>
      <c r="H244" s="1">
        <v>2013</v>
      </c>
      <c r="I244" s="18">
        <f t="shared" si="6"/>
        <v>8.1394520547945201E-2</v>
      </c>
      <c r="J244" s="1">
        <v>29709000</v>
      </c>
    </row>
    <row r="245" spans="1:10" x14ac:dyDescent="0.35">
      <c r="A245" s="1" t="s">
        <v>96</v>
      </c>
      <c r="B245" s="1" t="s">
        <v>97</v>
      </c>
      <c r="C245" s="1">
        <v>2014</v>
      </c>
      <c r="D245" s="1" t="s">
        <v>166</v>
      </c>
      <c r="E245" s="1" t="s">
        <v>190</v>
      </c>
      <c r="F245" s="1" t="s">
        <v>364</v>
      </c>
      <c r="G245" s="1" t="s">
        <v>195</v>
      </c>
      <c r="H245" s="1">
        <v>2013</v>
      </c>
      <c r="I245" s="18">
        <f t="shared" si="6"/>
        <v>0.12860821917808218</v>
      </c>
      <c r="J245" s="1">
        <v>46942000</v>
      </c>
    </row>
    <row r="246" spans="1:10" x14ac:dyDescent="0.35">
      <c r="A246" s="1" t="s">
        <v>96</v>
      </c>
      <c r="B246" s="1" t="s">
        <v>97</v>
      </c>
      <c r="C246" s="1">
        <v>2014</v>
      </c>
      <c r="D246" s="1" t="s">
        <v>166</v>
      </c>
      <c r="E246" s="1" t="s">
        <v>190</v>
      </c>
      <c r="F246" s="1" t="s">
        <v>364</v>
      </c>
      <c r="G246" s="1" t="s">
        <v>162</v>
      </c>
      <c r="H246" s="1">
        <v>2013</v>
      </c>
      <c r="I246" s="18">
        <f t="shared" si="6"/>
        <v>2.017131506849315</v>
      </c>
      <c r="J246" s="1">
        <v>736253000</v>
      </c>
    </row>
    <row r="247" spans="1:10" x14ac:dyDescent="0.35">
      <c r="A247" s="1" t="s">
        <v>96</v>
      </c>
      <c r="B247" s="1" t="s">
        <v>97</v>
      </c>
      <c r="C247" s="1">
        <v>2014</v>
      </c>
      <c r="D247" s="1" t="s">
        <v>166</v>
      </c>
      <c r="E247" s="1" t="s">
        <v>156</v>
      </c>
      <c r="F247" s="1" t="s">
        <v>364</v>
      </c>
      <c r="G247" s="1" t="s">
        <v>162</v>
      </c>
      <c r="H247" s="1">
        <v>2013</v>
      </c>
      <c r="I247" s="18">
        <f t="shared" si="6"/>
        <v>2.5637671232876711</v>
      </c>
      <c r="J247" s="1">
        <v>935775000</v>
      </c>
    </row>
    <row r="248" spans="1:10" x14ac:dyDescent="0.35">
      <c r="A248" s="1" t="s">
        <v>96</v>
      </c>
      <c r="B248" s="1" t="s">
        <v>97</v>
      </c>
      <c r="C248" s="1">
        <v>2014</v>
      </c>
      <c r="D248" s="1" t="s">
        <v>166</v>
      </c>
      <c r="E248" s="1" t="s">
        <v>190</v>
      </c>
      <c r="F248" s="1" t="s">
        <v>364</v>
      </c>
      <c r="G248" s="1" t="s">
        <v>191</v>
      </c>
      <c r="H248" s="1">
        <v>2013</v>
      </c>
      <c r="I248" s="18">
        <f t="shared" si="6"/>
        <v>0.54663561643835612</v>
      </c>
      <c r="J248" s="1">
        <v>199522000</v>
      </c>
    </row>
    <row r="249" spans="1:10" x14ac:dyDescent="0.35">
      <c r="A249" s="1" t="s">
        <v>96</v>
      </c>
      <c r="B249" s="1" t="s">
        <v>97</v>
      </c>
      <c r="C249" s="1">
        <v>2018</v>
      </c>
      <c r="D249" s="1" t="s">
        <v>166</v>
      </c>
      <c r="E249" s="1" t="s">
        <v>190</v>
      </c>
      <c r="F249" s="1" t="s">
        <v>364</v>
      </c>
      <c r="G249" s="1" t="s">
        <v>68</v>
      </c>
      <c r="H249" s="1">
        <v>2014</v>
      </c>
      <c r="I249" s="18">
        <f t="shared" si="6"/>
        <v>1.0482109589041095</v>
      </c>
      <c r="J249" s="1">
        <v>382597000</v>
      </c>
    </row>
    <row r="250" spans="1:10" x14ac:dyDescent="0.35">
      <c r="A250" s="1" t="s">
        <v>96</v>
      </c>
      <c r="B250" s="1" t="s">
        <v>97</v>
      </c>
      <c r="C250" s="1">
        <v>2018</v>
      </c>
      <c r="D250" s="1" t="s">
        <v>166</v>
      </c>
      <c r="E250" s="1" t="s">
        <v>190</v>
      </c>
      <c r="F250" s="1" t="s">
        <v>364</v>
      </c>
      <c r="G250" s="1" t="s">
        <v>69</v>
      </c>
      <c r="H250" s="1">
        <v>2014</v>
      </c>
      <c r="I250" s="18">
        <f t="shared" si="6"/>
        <v>0.37896712328767124</v>
      </c>
      <c r="J250" s="1">
        <v>138323000</v>
      </c>
    </row>
    <row r="251" spans="1:10" x14ac:dyDescent="0.35">
      <c r="A251" s="1" t="s">
        <v>96</v>
      </c>
      <c r="B251" s="1" t="s">
        <v>97</v>
      </c>
      <c r="C251" s="1">
        <v>2018</v>
      </c>
      <c r="D251" s="1" t="s">
        <v>166</v>
      </c>
      <c r="E251" s="1" t="s">
        <v>190</v>
      </c>
      <c r="F251" s="1" t="s">
        <v>364</v>
      </c>
      <c r="G251" s="1" t="s">
        <v>70</v>
      </c>
      <c r="H251" s="1">
        <v>2014</v>
      </c>
      <c r="I251" s="18">
        <f t="shared" si="6"/>
        <v>0.33364931506849316</v>
      </c>
      <c r="J251" s="1">
        <v>121782000</v>
      </c>
    </row>
    <row r="252" spans="1:10" x14ac:dyDescent="0.35">
      <c r="A252" s="1" t="s">
        <v>96</v>
      </c>
      <c r="B252" s="1" t="s">
        <v>97</v>
      </c>
      <c r="C252" s="1">
        <v>2018</v>
      </c>
      <c r="D252" s="1" t="s">
        <v>166</v>
      </c>
      <c r="E252" s="1" t="s">
        <v>190</v>
      </c>
      <c r="F252" s="1" t="s">
        <v>364</v>
      </c>
      <c r="G252" s="1" t="s">
        <v>185</v>
      </c>
      <c r="H252" s="1">
        <v>2014</v>
      </c>
      <c r="I252" s="18">
        <f t="shared" si="6"/>
        <v>8.0399999999999999E-2</v>
      </c>
      <c r="J252" s="1">
        <v>29346000</v>
      </c>
    </row>
    <row r="253" spans="1:10" x14ac:dyDescent="0.35">
      <c r="A253" s="1" t="s">
        <v>96</v>
      </c>
      <c r="B253" s="1" t="s">
        <v>97</v>
      </c>
      <c r="C253" s="1">
        <v>2018</v>
      </c>
      <c r="D253" s="1" t="s">
        <v>166</v>
      </c>
      <c r="E253" s="1" t="s">
        <v>190</v>
      </c>
      <c r="F253" s="1" t="s">
        <v>364</v>
      </c>
      <c r="G253" s="1" t="s">
        <v>195</v>
      </c>
      <c r="H253" s="1">
        <v>2014</v>
      </c>
      <c r="I253" s="18" t="s">
        <v>101</v>
      </c>
      <c r="J253" s="1" t="s">
        <v>101</v>
      </c>
    </row>
    <row r="254" spans="1:10" x14ac:dyDescent="0.35">
      <c r="A254" s="1" t="s">
        <v>96</v>
      </c>
      <c r="B254" s="1" t="s">
        <v>97</v>
      </c>
      <c r="C254" s="1">
        <v>2018</v>
      </c>
      <c r="D254" s="1" t="s">
        <v>166</v>
      </c>
      <c r="E254" s="1" t="s">
        <v>190</v>
      </c>
      <c r="F254" s="1" t="s">
        <v>364</v>
      </c>
      <c r="G254" s="1" t="s">
        <v>162</v>
      </c>
      <c r="H254" s="1">
        <v>2014</v>
      </c>
      <c r="I254" s="18">
        <f t="shared" si="6"/>
        <v>1.841227397260274</v>
      </c>
      <c r="J254" s="1">
        <v>672048000</v>
      </c>
    </row>
    <row r="255" spans="1:10" x14ac:dyDescent="0.35">
      <c r="A255" s="1" t="s">
        <v>96</v>
      </c>
      <c r="B255" s="1" t="s">
        <v>97</v>
      </c>
      <c r="C255" s="1">
        <v>2018</v>
      </c>
      <c r="D255" s="1" t="s">
        <v>166</v>
      </c>
      <c r="E255" s="1" t="s">
        <v>156</v>
      </c>
      <c r="F255" s="1" t="s">
        <v>364</v>
      </c>
      <c r="G255" s="1" t="s">
        <v>162</v>
      </c>
      <c r="H255" s="1">
        <v>2014</v>
      </c>
      <c r="I255" s="18">
        <f t="shared" si="6"/>
        <v>2.353958904109589</v>
      </c>
      <c r="J255" s="1">
        <v>859195000</v>
      </c>
    </row>
    <row r="256" spans="1:10" x14ac:dyDescent="0.35">
      <c r="A256" s="1" t="s">
        <v>96</v>
      </c>
      <c r="B256" s="1" t="s">
        <v>97</v>
      </c>
      <c r="C256" s="1">
        <v>2018</v>
      </c>
      <c r="D256" s="1" t="s">
        <v>166</v>
      </c>
      <c r="E256" s="1" t="s">
        <v>190</v>
      </c>
      <c r="F256" s="1" t="s">
        <v>364</v>
      </c>
      <c r="G256" s="1" t="s">
        <v>191</v>
      </c>
      <c r="H256" s="1">
        <v>2014</v>
      </c>
      <c r="I256" s="18">
        <f t="shared" si="6"/>
        <v>0.51273150684931501</v>
      </c>
      <c r="J256" s="1">
        <v>187147000</v>
      </c>
    </row>
    <row r="257" spans="1:10" x14ac:dyDescent="0.35">
      <c r="A257" s="1" t="s">
        <v>96</v>
      </c>
      <c r="B257" s="1" t="s">
        <v>97</v>
      </c>
      <c r="C257" s="1">
        <v>2018</v>
      </c>
      <c r="D257" s="1" t="s">
        <v>166</v>
      </c>
      <c r="E257" s="1" t="s">
        <v>190</v>
      </c>
      <c r="F257" s="1" t="s">
        <v>364</v>
      </c>
      <c r="G257" s="1" t="s">
        <v>68</v>
      </c>
      <c r="H257" s="1">
        <v>2015</v>
      </c>
      <c r="I257" s="18">
        <f t="shared" si="6"/>
        <v>1.0352219178082191</v>
      </c>
      <c r="J257" s="1">
        <v>377856000</v>
      </c>
    </row>
    <row r="258" spans="1:10" x14ac:dyDescent="0.35">
      <c r="A258" s="1" t="s">
        <v>96</v>
      </c>
      <c r="B258" s="1" t="s">
        <v>97</v>
      </c>
      <c r="C258" s="1">
        <v>2018</v>
      </c>
      <c r="D258" s="1" t="s">
        <v>166</v>
      </c>
      <c r="E258" s="1" t="s">
        <v>190</v>
      </c>
      <c r="F258" s="1" t="s">
        <v>364</v>
      </c>
      <c r="G258" s="1" t="s">
        <v>69</v>
      </c>
      <c r="H258" s="1">
        <v>2015</v>
      </c>
      <c r="I258" s="18">
        <f t="shared" si="6"/>
        <v>0.37287671232876712</v>
      </c>
      <c r="J258" s="1">
        <v>136100000</v>
      </c>
    </row>
    <row r="259" spans="1:10" x14ac:dyDescent="0.35">
      <c r="A259" s="1" t="s">
        <v>96</v>
      </c>
      <c r="B259" s="1" t="s">
        <v>97</v>
      </c>
      <c r="C259" s="1">
        <v>2018</v>
      </c>
      <c r="D259" s="1" t="s">
        <v>166</v>
      </c>
      <c r="E259" s="1" t="s">
        <v>190</v>
      </c>
      <c r="F259" s="1" t="s">
        <v>364</v>
      </c>
      <c r="G259" s="1" t="s">
        <v>70</v>
      </c>
      <c r="H259" s="1">
        <v>2015</v>
      </c>
      <c r="I259" s="18">
        <f t="shared" si="6"/>
        <v>0.33238082191780821</v>
      </c>
      <c r="J259" s="1">
        <v>121319000</v>
      </c>
    </row>
    <row r="260" spans="1:10" x14ac:dyDescent="0.35">
      <c r="A260" s="1" t="s">
        <v>96</v>
      </c>
      <c r="B260" s="1" t="s">
        <v>97</v>
      </c>
      <c r="C260" s="1">
        <v>2018</v>
      </c>
      <c r="D260" s="1" t="s">
        <v>166</v>
      </c>
      <c r="E260" s="1" t="s">
        <v>190</v>
      </c>
      <c r="F260" s="1" t="s">
        <v>364</v>
      </c>
      <c r="G260" s="1" t="s">
        <v>185</v>
      </c>
      <c r="H260" s="1">
        <v>2015</v>
      </c>
      <c r="I260" s="18">
        <f t="shared" si="6"/>
        <v>7.8808219178082187E-2</v>
      </c>
      <c r="J260" s="1">
        <v>28765000</v>
      </c>
    </row>
    <row r="261" spans="1:10" x14ac:dyDescent="0.35">
      <c r="A261" s="1" t="s">
        <v>96</v>
      </c>
      <c r="B261" s="1" t="s">
        <v>97</v>
      </c>
      <c r="C261" s="1">
        <v>2018</v>
      </c>
      <c r="D261" s="1" t="s">
        <v>166</v>
      </c>
      <c r="E261" s="1" t="s">
        <v>190</v>
      </c>
      <c r="F261" s="1" t="s">
        <v>364</v>
      </c>
      <c r="G261" s="1" t="s">
        <v>195</v>
      </c>
      <c r="H261" s="1">
        <v>2015</v>
      </c>
      <c r="I261" s="18" t="s">
        <v>101</v>
      </c>
      <c r="J261" s="1" t="s">
        <v>101</v>
      </c>
    </row>
    <row r="262" spans="1:10" x14ac:dyDescent="0.35">
      <c r="A262" s="1" t="s">
        <v>96</v>
      </c>
      <c r="B262" s="1" t="s">
        <v>97</v>
      </c>
      <c r="C262" s="1">
        <v>2018</v>
      </c>
      <c r="D262" s="1" t="s">
        <v>166</v>
      </c>
      <c r="E262" s="1" t="s">
        <v>190</v>
      </c>
      <c r="F262" s="1" t="s">
        <v>364</v>
      </c>
      <c r="G262" s="1" t="s">
        <v>162</v>
      </c>
      <c r="H262" s="1">
        <v>2015</v>
      </c>
      <c r="I262" s="18">
        <f t="shared" si="6"/>
        <v>1.8192876712328767</v>
      </c>
      <c r="J262" s="1">
        <v>664040000</v>
      </c>
    </row>
    <row r="263" spans="1:10" x14ac:dyDescent="0.35">
      <c r="A263" s="1" t="s">
        <v>96</v>
      </c>
      <c r="B263" s="1" t="s">
        <v>97</v>
      </c>
      <c r="C263" s="1">
        <v>2018</v>
      </c>
      <c r="D263" s="1" t="s">
        <v>166</v>
      </c>
      <c r="E263" s="1" t="s">
        <v>156</v>
      </c>
      <c r="F263" s="1" t="s">
        <v>364</v>
      </c>
      <c r="G263" s="1" t="s">
        <v>162</v>
      </c>
      <c r="H263" s="1">
        <v>2015</v>
      </c>
      <c r="I263" s="18">
        <f t="shared" si="6"/>
        <v>2.3116712328767122</v>
      </c>
      <c r="J263" s="1">
        <v>843760000</v>
      </c>
    </row>
    <row r="264" spans="1:10" x14ac:dyDescent="0.35">
      <c r="A264" s="1" t="s">
        <v>96</v>
      </c>
      <c r="B264" s="1" t="s">
        <v>97</v>
      </c>
      <c r="C264" s="1">
        <v>2018</v>
      </c>
      <c r="D264" s="1" t="s">
        <v>166</v>
      </c>
      <c r="E264" s="1" t="s">
        <v>190</v>
      </c>
      <c r="F264" s="1" t="s">
        <v>364</v>
      </c>
      <c r="G264" s="1" t="s">
        <v>191</v>
      </c>
      <c r="H264" s="1">
        <v>2015</v>
      </c>
      <c r="I264" s="18">
        <f t="shared" si="6"/>
        <v>0.49238356164383562</v>
      </c>
      <c r="J264" s="1">
        <v>179720000</v>
      </c>
    </row>
    <row r="265" spans="1:10" x14ac:dyDescent="0.35">
      <c r="A265" s="1" t="s">
        <v>96</v>
      </c>
      <c r="B265" s="1" t="s">
        <v>97</v>
      </c>
      <c r="C265" s="1">
        <v>2018</v>
      </c>
      <c r="D265" s="1" t="s">
        <v>166</v>
      </c>
      <c r="E265" s="1" t="s">
        <v>190</v>
      </c>
      <c r="F265" s="1" t="s">
        <v>364</v>
      </c>
      <c r="G265" s="1" t="s">
        <v>68</v>
      </c>
      <c r="H265" s="1">
        <v>2016</v>
      </c>
      <c r="I265" s="18">
        <f t="shared" si="6"/>
        <v>1.0515726027397261</v>
      </c>
      <c r="J265" s="1">
        <v>383824000</v>
      </c>
    </row>
    <row r="266" spans="1:10" x14ac:dyDescent="0.35">
      <c r="A266" s="1" t="s">
        <v>96</v>
      </c>
      <c r="B266" s="1" t="s">
        <v>97</v>
      </c>
      <c r="C266" s="1">
        <v>2018</v>
      </c>
      <c r="D266" s="1" t="s">
        <v>166</v>
      </c>
      <c r="E266" s="1" t="s">
        <v>190</v>
      </c>
      <c r="F266" s="1" t="s">
        <v>364</v>
      </c>
      <c r="G266" s="1" t="s">
        <v>69</v>
      </c>
      <c r="H266" s="1">
        <v>2016</v>
      </c>
      <c r="I266" s="18">
        <f t="shared" si="6"/>
        <v>0.37594246575342466</v>
      </c>
      <c r="J266" s="1">
        <v>137219000</v>
      </c>
    </row>
    <row r="267" spans="1:10" x14ac:dyDescent="0.35">
      <c r="A267" s="1" t="s">
        <v>96</v>
      </c>
      <c r="B267" s="1" t="s">
        <v>97</v>
      </c>
      <c r="C267" s="1">
        <v>2018</v>
      </c>
      <c r="D267" s="1" t="s">
        <v>166</v>
      </c>
      <c r="E267" s="1" t="s">
        <v>190</v>
      </c>
      <c r="F267" s="1" t="s">
        <v>364</v>
      </c>
      <c r="G267" s="1" t="s">
        <v>70</v>
      </c>
      <c r="H267" s="1">
        <v>2016</v>
      </c>
      <c r="I267" s="18">
        <f t="shared" si="6"/>
        <v>0.35943013698630139</v>
      </c>
      <c r="J267" s="1">
        <v>131192000</v>
      </c>
    </row>
    <row r="268" spans="1:10" x14ac:dyDescent="0.35">
      <c r="A268" s="1" t="s">
        <v>96</v>
      </c>
      <c r="B268" s="1" t="s">
        <v>97</v>
      </c>
      <c r="C268" s="1">
        <v>2018</v>
      </c>
      <c r="D268" s="1" t="s">
        <v>166</v>
      </c>
      <c r="E268" s="1" t="s">
        <v>190</v>
      </c>
      <c r="F268" s="1" t="s">
        <v>364</v>
      </c>
      <c r="G268" s="1" t="s">
        <v>185</v>
      </c>
      <c r="H268" s="1">
        <v>2016</v>
      </c>
      <c r="I268" s="18">
        <f t="shared" si="6"/>
        <v>8.5575342465753421E-2</v>
      </c>
      <c r="J268" s="1">
        <v>31235000</v>
      </c>
    </row>
    <row r="269" spans="1:10" x14ac:dyDescent="0.35">
      <c r="A269" s="1" t="s">
        <v>96</v>
      </c>
      <c r="B269" s="1" t="s">
        <v>97</v>
      </c>
      <c r="C269" s="1">
        <v>2018</v>
      </c>
      <c r="D269" s="1" t="s">
        <v>166</v>
      </c>
      <c r="E269" s="1" t="s">
        <v>190</v>
      </c>
      <c r="F269" s="1" t="s">
        <v>364</v>
      </c>
      <c r="G269" s="1" t="s">
        <v>195</v>
      </c>
      <c r="H269" s="1">
        <v>2016</v>
      </c>
      <c r="I269" s="18" t="s">
        <v>101</v>
      </c>
      <c r="J269" s="1" t="s">
        <v>101</v>
      </c>
    </row>
    <row r="270" spans="1:10" x14ac:dyDescent="0.35">
      <c r="A270" s="1" t="s">
        <v>96</v>
      </c>
      <c r="B270" s="1" t="s">
        <v>97</v>
      </c>
      <c r="C270" s="1">
        <v>2018</v>
      </c>
      <c r="D270" s="1" t="s">
        <v>166</v>
      </c>
      <c r="E270" s="1" t="s">
        <v>190</v>
      </c>
      <c r="F270" s="1" t="s">
        <v>364</v>
      </c>
      <c r="G270" s="1" t="s">
        <v>162</v>
      </c>
      <c r="H270" s="1">
        <v>2016</v>
      </c>
      <c r="I270" s="18">
        <f t="shared" si="6"/>
        <v>1.8725205479452056</v>
      </c>
      <c r="J270" s="1">
        <v>683470000</v>
      </c>
    </row>
    <row r="271" spans="1:10" x14ac:dyDescent="0.35">
      <c r="A271" s="1" t="s">
        <v>96</v>
      </c>
      <c r="B271" s="1" t="s">
        <v>97</v>
      </c>
      <c r="C271" s="1">
        <v>2018</v>
      </c>
      <c r="D271" s="1" t="s">
        <v>166</v>
      </c>
      <c r="E271" s="1" t="s">
        <v>156</v>
      </c>
      <c r="F271" s="1" t="s">
        <v>364</v>
      </c>
      <c r="G271" s="1" t="s">
        <v>162</v>
      </c>
      <c r="H271" s="1">
        <v>2016</v>
      </c>
      <c r="I271" s="18">
        <f t="shared" si="6"/>
        <v>2.3283808219178082</v>
      </c>
      <c r="J271" s="1">
        <v>849859000</v>
      </c>
    </row>
    <row r="272" spans="1:10" x14ac:dyDescent="0.35">
      <c r="A272" s="1" t="s">
        <v>96</v>
      </c>
      <c r="B272" s="1" t="s">
        <v>97</v>
      </c>
      <c r="C272" s="1">
        <v>2018</v>
      </c>
      <c r="D272" s="1" t="s">
        <v>166</v>
      </c>
      <c r="E272" s="1" t="s">
        <v>190</v>
      </c>
      <c r="F272" s="1" t="s">
        <v>364</v>
      </c>
      <c r="G272" s="1" t="s">
        <v>191</v>
      </c>
      <c r="H272" s="1">
        <v>2016</v>
      </c>
      <c r="I272" s="18">
        <f t="shared" si="6"/>
        <v>0.45586027397260276</v>
      </c>
      <c r="J272" s="1">
        <v>166389000</v>
      </c>
    </row>
    <row r="273" spans="1:10" x14ac:dyDescent="0.35">
      <c r="A273" s="1" t="s">
        <v>96</v>
      </c>
      <c r="B273" s="1" t="s">
        <v>97</v>
      </c>
      <c r="C273" s="1">
        <v>2018</v>
      </c>
      <c r="D273" s="1" t="s">
        <v>166</v>
      </c>
      <c r="E273" s="1" t="s">
        <v>190</v>
      </c>
      <c r="F273" s="1" t="s">
        <v>364</v>
      </c>
      <c r="G273" s="1" t="s">
        <v>68</v>
      </c>
      <c r="H273" s="1">
        <v>2017</v>
      </c>
      <c r="I273" s="18">
        <f t="shared" si="6"/>
        <v>1.0402630136986302</v>
      </c>
      <c r="J273" s="1">
        <v>379696000</v>
      </c>
    </row>
    <row r="274" spans="1:10" x14ac:dyDescent="0.35">
      <c r="A274" s="1" t="s">
        <v>96</v>
      </c>
      <c r="B274" s="1" t="s">
        <v>97</v>
      </c>
      <c r="C274" s="1">
        <v>2018</v>
      </c>
      <c r="D274" s="1" t="s">
        <v>166</v>
      </c>
      <c r="E274" s="1" t="s">
        <v>190</v>
      </c>
      <c r="F274" s="1" t="s">
        <v>364</v>
      </c>
      <c r="G274" s="1" t="s">
        <v>69</v>
      </c>
      <c r="H274" s="1">
        <v>2017</v>
      </c>
      <c r="I274" s="18">
        <f t="shared" si="6"/>
        <v>0.3759780821917808</v>
      </c>
      <c r="J274" s="1">
        <v>137232000</v>
      </c>
    </row>
    <row r="275" spans="1:10" x14ac:dyDescent="0.35">
      <c r="A275" s="1" t="s">
        <v>96</v>
      </c>
      <c r="B275" s="1" t="s">
        <v>97</v>
      </c>
      <c r="C275" s="1">
        <v>2018</v>
      </c>
      <c r="D275" s="1" t="s">
        <v>166</v>
      </c>
      <c r="E275" s="1" t="s">
        <v>190</v>
      </c>
      <c r="F275" s="1" t="s">
        <v>364</v>
      </c>
      <c r="G275" s="1" t="s">
        <v>70</v>
      </c>
      <c r="H275" s="1">
        <v>2017</v>
      </c>
      <c r="I275" s="18">
        <f t="shared" si="6"/>
        <v>0.38813972602739721</v>
      </c>
      <c r="J275" s="1">
        <v>141671000</v>
      </c>
    </row>
    <row r="276" spans="1:10" x14ac:dyDescent="0.35">
      <c r="A276" s="1" t="s">
        <v>96</v>
      </c>
      <c r="B276" s="1" t="s">
        <v>97</v>
      </c>
      <c r="C276" s="1">
        <v>2018</v>
      </c>
      <c r="D276" s="1" t="s">
        <v>166</v>
      </c>
      <c r="E276" s="1" t="s">
        <v>190</v>
      </c>
      <c r="F276" s="1" t="s">
        <v>364</v>
      </c>
      <c r="G276" s="1" t="s">
        <v>185</v>
      </c>
      <c r="H276" s="1">
        <v>2017</v>
      </c>
      <c r="I276" s="18">
        <f t="shared" si="6"/>
        <v>7.455068493150685E-2</v>
      </c>
      <c r="J276" s="1">
        <v>27211000</v>
      </c>
    </row>
    <row r="277" spans="1:10" x14ac:dyDescent="0.35">
      <c r="A277" s="1" t="s">
        <v>96</v>
      </c>
      <c r="B277" s="1" t="s">
        <v>97</v>
      </c>
      <c r="C277" s="1">
        <v>2018</v>
      </c>
      <c r="D277" s="1" t="s">
        <v>166</v>
      </c>
      <c r="E277" s="1" t="s">
        <v>190</v>
      </c>
      <c r="F277" s="1" t="s">
        <v>364</v>
      </c>
      <c r="G277" s="1" t="s">
        <v>195</v>
      </c>
      <c r="H277" s="1">
        <v>2017</v>
      </c>
      <c r="I277" s="18" t="s">
        <v>101</v>
      </c>
      <c r="J277" s="1" t="s">
        <v>101</v>
      </c>
    </row>
    <row r="278" spans="1:10" x14ac:dyDescent="0.35">
      <c r="A278" s="1" t="s">
        <v>96</v>
      </c>
      <c r="B278" s="1" t="s">
        <v>97</v>
      </c>
      <c r="C278" s="1">
        <v>2018</v>
      </c>
      <c r="D278" s="1" t="s">
        <v>166</v>
      </c>
      <c r="E278" s="1" t="s">
        <v>190</v>
      </c>
      <c r="F278" s="1" t="s">
        <v>364</v>
      </c>
      <c r="G278" s="1" t="s">
        <v>162</v>
      </c>
      <c r="H278" s="1">
        <v>2017</v>
      </c>
      <c r="I278" s="18">
        <f t="shared" si="6"/>
        <v>1.8789315068493149</v>
      </c>
      <c r="J278" s="1">
        <v>685810000</v>
      </c>
    </row>
    <row r="279" spans="1:10" x14ac:dyDescent="0.35">
      <c r="A279" s="1" t="s">
        <v>96</v>
      </c>
      <c r="B279" s="1" t="s">
        <v>97</v>
      </c>
      <c r="C279" s="1">
        <v>2018</v>
      </c>
      <c r="D279" s="1" t="s">
        <v>166</v>
      </c>
      <c r="E279" s="1" t="s">
        <v>156</v>
      </c>
      <c r="F279" s="1" t="s">
        <v>364</v>
      </c>
      <c r="G279" s="1" t="s">
        <v>162</v>
      </c>
      <c r="H279" s="1">
        <v>2017</v>
      </c>
      <c r="I279" s="18">
        <f t="shared" si="6"/>
        <v>2.1580794520547943</v>
      </c>
      <c r="J279" s="1">
        <v>787699000</v>
      </c>
    </row>
    <row r="280" spans="1:10" x14ac:dyDescent="0.35">
      <c r="A280" s="1" t="s">
        <v>96</v>
      </c>
      <c r="B280" s="1" t="s">
        <v>97</v>
      </c>
      <c r="C280" s="1">
        <v>2018</v>
      </c>
      <c r="D280" s="1" t="s">
        <v>166</v>
      </c>
      <c r="E280" s="1" t="s">
        <v>190</v>
      </c>
      <c r="F280" s="1" t="s">
        <v>364</v>
      </c>
      <c r="G280" s="1" t="s">
        <v>191</v>
      </c>
      <c r="H280" s="1">
        <v>2017</v>
      </c>
      <c r="I280" s="18">
        <f t="shared" si="6"/>
        <v>0.27914794520547942</v>
      </c>
      <c r="J280" s="1">
        <v>101889000</v>
      </c>
    </row>
    <row r="281" spans="1:10" x14ac:dyDescent="0.35">
      <c r="A281" s="1" t="s">
        <v>96</v>
      </c>
      <c r="B281" s="1" t="s">
        <v>97</v>
      </c>
      <c r="C281" s="1">
        <v>2018</v>
      </c>
      <c r="D281" s="1" t="s">
        <v>166</v>
      </c>
      <c r="E281" s="1" t="s">
        <v>190</v>
      </c>
      <c r="F281" s="1" t="s">
        <v>364</v>
      </c>
      <c r="G281" s="1" t="s">
        <v>68</v>
      </c>
      <c r="H281" s="1">
        <v>2018</v>
      </c>
      <c r="I281" s="18">
        <f t="shared" si="6"/>
        <v>1.0235835616438356</v>
      </c>
      <c r="J281" s="1">
        <v>373608000</v>
      </c>
    </row>
    <row r="282" spans="1:10" x14ac:dyDescent="0.35">
      <c r="A282" s="1" t="s">
        <v>96</v>
      </c>
      <c r="B282" s="1" t="s">
        <v>97</v>
      </c>
      <c r="C282" s="1">
        <v>2018</v>
      </c>
      <c r="D282" s="1" t="s">
        <v>166</v>
      </c>
      <c r="E282" s="1" t="s">
        <v>190</v>
      </c>
      <c r="F282" s="1" t="s">
        <v>364</v>
      </c>
      <c r="G282" s="1" t="s">
        <v>69</v>
      </c>
      <c r="H282" s="1">
        <v>2018</v>
      </c>
      <c r="I282" s="18">
        <f t="shared" ref="I282:I288" si="7">J282/1000000/365</f>
        <v>0.38718630136986304</v>
      </c>
      <c r="J282" s="1">
        <v>141323000</v>
      </c>
    </row>
    <row r="283" spans="1:10" x14ac:dyDescent="0.35">
      <c r="A283" s="1" t="s">
        <v>96</v>
      </c>
      <c r="B283" s="1" t="s">
        <v>97</v>
      </c>
      <c r="C283" s="1">
        <v>2018</v>
      </c>
      <c r="D283" s="1" t="s">
        <v>166</v>
      </c>
      <c r="E283" s="1" t="s">
        <v>190</v>
      </c>
      <c r="F283" s="1" t="s">
        <v>364</v>
      </c>
      <c r="G283" s="1" t="s">
        <v>70</v>
      </c>
      <c r="H283" s="1">
        <v>2018</v>
      </c>
      <c r="I283" s="18">
        <f t="shared" si="7"/>
        <v>0.42684109589041097</v>
      </c>
      <c r="J283" s="1">
        <v>155797000</v>
      </c>
    </row>
    <row r="284" spans="1:10" x14ac:dyDescent="0.35">
      <c r="A284" s="1" t="s">
        <v>96</v>
      </c>
      <c r="B284" s="1" t="s">
        <v>97</v>
      </c>
      <c r="C284" s="1">
        <v>2018</v>
      </c>
      <c r="D284" s="1" t="s">
        <v>166</v>
      </c>
      <c r="E284" s="1" t="s">
        <v>190</v>
      </c>
      <c r="F284" s="1" t="s">
        <v>364</v>
      </c>
      <c r="G284" s="1" t="s">
        <v>185</v>
      </c>
      <c r="H284" s="1">
        <v>2018</v>
      </c>
      <c r="I284" s="18">
        <f t="shared" si="7"/>
        <v>7.0232876712328765E-2</v>
      </c>
      <c r="J284" s="1">
        <v>25635000</v>
      </c>
    </row>
    <row r="285" spans="1:10" x14ac:dyDescent="0.35">
      <c r="A285" s="1" t="s">
        <v>96</v>
      </c>
      <c r="B285" s="1" t="s">
        <v>97</v>
      </c>
      <c r="C285" s="1">
        <v>2018</v>
      </c>
      <c r="D285" s="1" t="s">
        <v>166</v>
      </c>
      <c r="E285" s="1" t="s">
        <v>190</v>
      </c>
      <c r="F285" s="1" t="s">
        <v>364</v>
      </c>
      <c r="G285" s="1" t="s">
        <v>195</v>
      </c>
      <c r="H285" s="1">
        <v>2018</v>
      </c>
      <c r="I285" s="18" t="s">
        <v>101</v>
      </c>
      <c r="J285" s="1" t="s">
        <v>101</v>
      </c>
    </row>
    <row r="286" spans="1:10" x14ac:dyDescent="0.35">
      <c r="A286" s="1" t="s">
        <v>96</v>
      </c>
      <c r="B286" s="1" t="s">
        <v>97</v>
      </c>
      <c r="C286" s="1">
        <v>2018</v>
      </c>
      <c r="D286" s="1" t="s">
        <v>166</v>
      </c>
      <c r="E286" s="1" t="s">
        <v>190</v>
      </c>
      <c r="F286" s="1" t="s">
        <v>364</v>
      </c>
      <c r="G286" s="1" t="s">
        <v>162</v>
      </c>
      <c r="H286" s="1">
        <v>2018</v>
      </c>
      <c r="I286" s="18">
        <f t="shared" si="7"/>
        <v>1.9078438356164384</v>
      </c>
      <c r="J286" s="1">
        <v>696363000</v>
      </c>
    </row>
    <row r="287" spans="1:10" x14ac:dyDescent="0.35">
      <c r="A287" s="1" t="s">
        <v>96</v>
      </c>
      <c r="B287" s="1" t="s">
        <v>97</v>
      </c>
      <c r="C287" s="1">
        <v>2018</v>
      </c>
      <c r="D287" s="1" t="s">
        <v>166</v>
      </c>
      <c r="E287" s="1" t="s">
        <v>156</v>
      </c>
      <c r="F287" s="1" t="s">
        <v>364</v>
      </c>
      <c r="G287" s="1" t="s">
        <v>162</v>
      </c>
      <c r="H287" s="1">
        <v>2018</v>
      </c>
      <c r="I287" s="18">
        <f t="shared" si="7"/>
        <v>2.380827397260274</v>
      </c>
      <c r="J287" s="1">
        <v>869002000</v>
      </c>
    </row>
    <row r="288" spans="1:10" x14ac:dyDescent="0.35">
      <c r="A288" s="1" t="s">
        <v>96</v>
      </c>
      <c r="B288" s="1" t="s">
        <v>97</v>
      </c>
      <c r="C288" s="1">
        <v>2018</v>
      </c>
      <c r="D288" s="1" t="s">
        <v>166</v>
      </c>
      <c r="E288" s="1" t="s">
        <v>190</v>
      </c>
      <c r="F288" s="1" t="s">
        <v>364</v>
      </c>
      <c r="G288" s="1" t="s">
        <v>191</v>
      </c>
      <c r="H288" s="1">
        <v>2018</v>
      </c>
      <c r="I288" s="18">
        <f t="shared" si="7"/>
        <v>0.36492602739726032</v>
      </c>
      <c r="J288" s="1">
        <v>133198000</v>
      </c>
    </row>
    <row r="289" spans="1:10" x14ac:dyDescent="0.35">
      <c r="A289" s="1" t="s">
        <v>96</v>
      </c>
      <c r="B289" s="1" t="s">
        <v>97</v>
      </c>
      <c r="C289" s="1">
        <v>2005</v>
      </c>
      <c r="D289" s="1" t="s">
        <v>166</v>
      </c>
      <c r="E289" s="1" t="s">
        <v>154</v>
      </c>
      <c r="F289" s="1" t="s">
        <v>364</v>
      </c>
      <c r="G289" s="1" t="s">
        <v>162</v>
      </c>
      <c r="H289" s="1">
        <v>2008</v>
      </c>
      <c r="I289" s="1">
        <v>6.2359999999999998</v>
      </c>
      <c r="J289" s="1" t="s">
        <v>101</v>
      </c>
    </row>
    <row r="290" spans="1:10" x14ac:dyDescent="0.35">
      <c r="A290" s="1" t="s">
        <v>96</v>
      </c>
      <c r="B290" s="1" t="s">
        <v>97</v>
      </c>
      <c r="C290" s="1">
        <v>2005</v>
      </c>
      <c r="D290" s="1" t="s">
        <v>166</v>
      </c>
      <c r="E290" s="1" t="s">
        <v>154</v>
      </c>
      <c r="F290" s="1" t="s">
        <v>364</v>
      </c>
      <c r="G290" s="1" t="s">
        <v>162</v>
      </c>
      <c r="H290" s="1">
        <v>2009</v>
      </c>
      <c r="I290" s="1">
        <v>6.2359999999999998</v>
      </c>
      <c r="J290" s="1" t="s">
        <v>101</v>
      </c>
    </row>
    <row r="291" spans="1:10" x14ac:dyDescent="0.35">
      <c r="A291" s="1" t="s">
        <v>96</v>
      </c>
      <c r="B291" s="1" t="s">
        <v>97</v>
      </c>
      <c r="C291" s="1">
        <v>2005</v>
      </c>
      <c r="D291" s="1" t="s">
        <v>166</v>
      </c>
      <c r="E291" s="1" t="s">
        <v>154</v>
      </c>
      <c r="F291" s="1" t="s">
        <v>364</v>
      </c>
      <c r="G291" s="1" t="s">
        <v>162</v>
      </c>
      <c r="H291" s="1">
        <v>2011</v>
      </c>
      <c r="I291" s="1">
        <v>6.2359999999999998</v>
      </c>
      <c r="J291" s="1" t="s">
        <v>101</v>
      </c>
    </row>
    <row r="292" spans="1:10" x14ac:dyDescent="0.35">
      <c r="A292" s="1" t="s">
        <v>96</v>
      </c>
      <c r="B292" s="1" t="s">
        <v>97</v>
      </c>
      <c r="C292" s="1">
        <v>2005</v>
      </c>
      <c r="D292" s="1" t="s">
        <v>166</v>
      </c>
      <c r="E292" s="1" t="s">
        <v>154</v>
      </c>
      <c r="F292" s="1" t="s">
        <v>364</v>
      </c>
      <c r="G292" s="1" t="s">
        <v>162</v>
      </c>
      <c r="H292" s="1">
        <v>2012</v>
      </c>
      <c r="I292" s="1">
        <v>6.2359999999999998</v>
      </c>
      <c r="J292" s="1" t="s">
        <v>101</v>
      </c>
    </row>
    <row r="293" spans="1:10" x14ac:dyDescent="0.35">
      <c r="A293" s="1" t="s">
        <v>96</v>
      </c>
      <c r="B293" s="1" t="s">
        <v>97</v>
      </c>
      <c r="C293" s="1">
        <v>2005</v>
      </c>
      <c r="D293" s="1" t="s">
        <v>166</v>
      </c>
      <c r="E293" s="1" t="s">
        <v>154</v>
      </c>
      <c r="F293" s="1" t="s">
        <v>364</v>
      </c>
      <c r="G293" s="1" t="s">
        <v>162</v>
      </c>
      <c r="H293" s="1">
        <v>2013</v>
      </c>
      <c r="I293" s="1">
        <v>6.2359999999999998</v>
      </c>
      <c r="J293" s="1" t="s">
        <v>101</v>
      </c>
    </row>
    <row r="294" spans="1:10" x14ac:dyDescent="0.35">
      <c r="A294" s="1" t="s">
        <v>96</v>
      </c>
      <c r="B294" s="1" t="s">
        <v>97</v>
      </c>
      <c r="C294" s="1">
        <v>2005</v>
      </c>
      <c r="D294" s="1" t="s">
        <v>166</v>
      </c>
      <c r="E294" s="1" t="s">
        <v>154</v>
      </c>
      <c r="F294" s="1" t="s">
        <v>364</v>
      </c>
      <c r="G294" s="1" t="s">
        <v>162</v>
      </c>
      <c r="H294" s="1">
        <v>2015</v>
      </c>
      <c r="I294" s="1">
        <v>6.2359999999999998</v>
      </c>
      <c r="J294" s="1" t="s">
        <v>101</v>
      </c>
    </row>
    <row r="295" spans="1:10" x14ac:dyDescent="0.35">
      <c r="A295" s="1" t="s">
        <v>96</v>
      </c>
      <c r="B295" s="1" t="s">
        <v>97</v>
      </c>
      <c r="C295" s="1">
        <v>2005</v>
      </c>
      <c r="D295" s="1" t="s">
        <v>166</v>
      </c>
      <c r="E295" s="1" t="s">
        <v>154</v>
      </c>
      <c r="F295" s="1" t="s">
        <v>364</v>
      </c>
      <c r="G295" s="1" t="s">
        <v>162</v>
      </c>
      <c r="H295" s="1">
        <v>2016</v>
      </c>
      <c r="I295" s="1">
        <v>6.2359999999999998</v>
      </c>
      <c r="J295" s="1" t="s">
        <v>101</v>
      </c>
    </row>
    <row r="296" spans="1:10" x14ac:dyDescent="0.35">
      <c r="A296" s="1" t="s">
        <v>96</v>
      </c>
      <c r="B296" s="1" t="s">
        <v>97</v>
      </c>
      <c r="C296" s="1">
        <v>2005</v>
      </c>
      <c r="D296" s="1" t="s">
        <v>166</v>
      </c>
      <c r="E296" s="1" t="s">
        <v>154</v>
      </c>
      <c r="F296" s="1" t="s">
        <v>364</v>
      </c>
      <c r="G296" s="1" t="s">
        <v>162</v>
      </c>
      <c r="H296" s="1">
        <v>2017</v>
      </c>
      <c r="I296" s="1">
        <v>6.2359999999999998</v>
      </c>
      <c r="J296" s="1" t="s">
        <v>101</v>
      </c>
    </row>
    <row r="297" spans="1:10" x14ac:dyDescent="0.35">
      <c r="A297" s="1" t="s">
        <v>96</v>
      </c>
      <c r="B297" s="1" t="s">
        <v>97</v>
      </c>
      <c r="C297" s="1">
        <v>2005</v>
      </c>
      <c r="D297" s="1" t="s">
        <v>166</v>
      </c>
      <c r="E297" s="1" t="s">
        <v>154</v>
      </c>
      <c r="F297" s="1" t="s">
        <v>364</v>
      </c>
      <c r="G297" s="1" t="s">
        <v>162</v>
      </c>
      <c r="H297" s="1">
        <v>2018</v>
      </c>
      <c r="I297" s="1">
        <v>6.2359999999999998</v>
      </c>
      <c r="J297" s="1" t="s">
        <v>101</v>
      </c>
    </row>
  </sheetData>
  <autoFilter ref="A1:K297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7"/>
  <sheetViews>
    <sheetView workbookViewId="0">
      <selection sqref="A1:H1"/>
    </sheetView>
  </sheetViews>
  <sheetFormatPr defaultColWidth="8.90625" defaultRowHeight="14.5" x14ac:dyDescent="0.35"/>
  <cols>
    <col min="1" max="4" width="8.90625" style="1"/>
    <col min="5" max="5" width="13.08984375" style="1" bestFit="1" customWidth="1"/>
    <col min="6" max="6" width="16.08984375" style="1" bestFit="1" customWidth="1"/>
    <col min="7" max="16384" width="8.90625" style="1"/>
  </cols>
  <sheetData>
    <row r="1" spans="1:8" x14ac:dyDescent="0.35">
      <c r="A1" s="2" t="s">
        <v>0</v>
      </c>
      <c r="B1" s="2" t="s">
        <v>27</v>
      </c>
      <c r="C1" s="2" t="s">
        <v>1</v>
      </c>
      <c r="D1" s="2" t="s">
        <v>338</v>
      </c>
      <c r="E1" s="2" t="s">
        <v>367</v>
      </c>
      <c r="F1" s="2" t="s">
        <v>368</v>
      </c>
      <c r="G1" s="2" t="s">
        <v>369</v>
      </c>
      <c r="H1" s="2" t="s">
        <v>324</v>
      </c>
    </row>
    <row r="2" spans="1:8" x14ac:dyDescent="0.35">
      <c r="A2" s="1" t="s">
        <v>96</v>
      </c>
      <c r="B2" s="1" t="s">
        <v>97</v>
      </c>
      <c r="C2" s="1">
        <v>1994</v>
      </c>
      <c r="D2" s="1">
        <v>1983</v>
      </c>
      <c r="E2" s="1">
        <v>45.3</v>
      </c>
      <c r="G2" s="1" t="s">
        <v>193</v>
      </c>
      <c r="H2" s="1" t="s">
        <v>192</v>
      </c>
    </row>
    <row r="3" spans="1:8" x14ac:dyDescent="0.35">
      <c r="A3" s="1" t="s">
        <v>96</v>
      </c>
      <c r="B3" s="1" t="s">
        <v>97</v>
      </c>
      <c r="C3" s="1">
        <v>1994</v>
      </c>
      <c r="D3" s="1">
        <v>1984</v>
      </c>
      <c r="E3" s="1">
        <v>45.3</v>
      </c>
    </row>
    <row r="4" spans="1:8" x14ac:dyDescent="0.35">
      <c r="A4" s="1" t="s">
        <v>96</v>
      </c>
      <c r="B4" s="1" t="s">
        <v>97</v>
      </c>
      <c r="C4" s="1">
        <v>1994</v>
      </c>
      <c r="D4" s="1">
        <v>1985</v>
      </c>
      <c r="E4" s="1">
        <v>46</v>
      </c>
    </row>
    <row r="5" spans="1:8" x14ac:dyDescent="0.35">
      <c r="A5" s="1" t="s">
        <v>96</v>
      </c>
      <c r="B5" s="1" t="s">
        <v>97</v>
      </c>
      <c r="C5" s="1">
        <v>1994</v>
      </c>
      <c r="D5" s="1">
        <v>1986</v>
      </c>
      <c r="E5" s="1">
        <v>47.2</v>
      </c>
    </row>
    <row r="6" spans="1:8" x14ac:dyDescent="0.35">
      <c r="A6" s="1" t="s">
        <v>96</v>
      </c>
      <c r="B6" s="1" t="s">
        <v>97</v>
      </c>
      <c r="C6" s="1">
        <v>1994</v>
      </c>
      <c r="D6" s="1">
        <v>1987</v>
      </c>
      <c r="E6" s="1">
        <v>46.1</v>
      </c>
    </row>
    <row r="7" spans="1:8" x14ac:dyDescent="0.35">
      <c r="A7" s="1" t="s">
        <v>96</v>
      </c>
      <c r="B7" s="1" t="s">
        <v>97</v>
      </c>
      <c r="C7" s="1">
        <v>1994</v>
      </c>
      <c r="D7" s="1">
        <v>1988</v>
      </c>
      <c r="E7" s="1">
        <v>47.5</v>
      </c>
    </row>
    <row r="8" spans="1:8" x14ac:dyDescent="0.35">
      <c r="A8" s="1" t="s">
        <v>96</v>
      </c>
      <c r="B8" s="1" t="s">
        <v>97</v>
      </c>
      <c r="C8" s="1">
        <v>1994</v>
      </c>
      <c r="D8" s="1">
        <v>1989</v>
      </c>
      <c r="E8" s="1">
        <v>48.8</v>
      </c>
    </row>
    <row r="9" spans="1:8" x14ac:dyDescent="0.35">
      <c r="A9" s="1" t="s">
        <v>96</v>
      </c>
      <c r="B9" s="1" t="s">
        <v>97</v>
      </c>
      <c r="C9" s="1">
        <v>1994</v>
      </c>
      <c r="D9" s="1">
        <v>1990</v>
      </c>
      <c r="E9" s="1">
        <v>52.3</v>
      </c>
    </row>
    <row r="10" spans="1:8" x14ac:dyDescent="0.35">
      <c r="A10" s="1" t="s">
        <v>96</v>
      </c>
      <c r="B10" s="1" t="s">
        <v>97</v>
      </c>
      <c r="C10" s="1">
        <v>1994</v>
      </c>
      <c r="D10" s="1">
        <v>1991</v>
      </c>
      <c r="E10" s="1">
        <v>40.299999999999997</v>
      </c>
    </row>
    <row r="11" spans="1:8" x14ac:dyDescent="0.35">
      <c r="A11" s="1" t="s">
        <v>96</v>
      </c>
      <c r="B11" s="1" t="s">
        <v>97</v>
      </c>
      <c r="C11" s="1">
        <v>1994</v>
      </c>
      <c r="D11" s="1">
        <v>1992</v>
      </c>
      <c r="E11" s="1">
        <v>31.5</v>
      </c>
    </row>
    <row r="12" spans="1:8" x14ac:dyDescent="0.35">
      <c r="A12" s="1" t="s">
        <v>96</v>
      </c>
      <c r="B12" s="1" t="s">
        <v>97</v>
      </c>
      <c r="C12" s="1">
        <v>2000</v>
      </c>
      <c r="D12" s="1">
        <v>1993</v>
      </c>
      <c r="E12" s="1">
        <v>32.4</v>
      </c>
    </row>
    <row r="13" spans="1:8" x14ac:dyDescent="0.35">
      <c r="A13" s="1" t="s">
        <v>96</v>
      </c>
      <c r="B13" s="1" t="s">
        <v>97</v>
      </c>
      <c r="C13" s="1">
        <v>2000</v>
      </c>
      <c r="D13" s="1">
        <v>1994</v>
      </c>
      <c r="E13" s="1">
        <v>32.299999999999997</v>
      </c>
    </row>
    <row r="14" spans="1:8" x14ac:dyDescent="0.35">
      <c r="A14" s="1" t="s">
        <v>96</v>
      </c>
      <c r="B14" s="1" t="s">
        <v>97</v>
      </c>
      <c r="C14" s="1">
        <v>2000</v>
      </c>
      <c r="D14" s="1">
        <v>1995</v>
      </c>
      <c r="E14" s="1">
        <v>26.9</v>
      </c>
    </row>
    <row r="15" spans="1:8" x14ac:dyDescent="0.35">
      <c r="A15" s="1" t="s">
        <v>96</v>
      </c>
      <c r="B15" s="1" t="s">
        <v>97</v>
      </c>
      <c r="C15" s="1">
        <v>2000</v>
      </c>
      <c r="D15" s="1">
        <v>1996</v>
      </c>
      <c r="E15" s="1">
        <v>18.8</v>
      </c>
    </row>
    <row r="16" spans="1:8" x14ac:dyDescent="0.35">
      <c r="A16" s="1" t="s">
        <v>96</v>
      </c>
      <c r="B16" s="1" t="s">
        <v>97</v>
      </c>
      <c r="C16" s="1">
        <v>2000</v>
      </c>
      <c r="D16" s="1">
        <v>1997</v>
      </c>
      <c r="E16" s="1">
        <v>25.2</v>
      </c>
    </row>
    <row r="17" spans="1:5" x14ac:dyDescent="0.35">
      <c r="A17" s="1" t="s">
        <v>96</v>
      </c>
      <c r="B17" s="1" t="s">
        <v>97</v>
      </c>
      <c r="C17" s="1">
        <v>2000</v>
      </c>
      <c r="D17" s="1">
        <v>1998</v>
      </c>
      <c r="E17" s="1">
        <v>26.9</v>
      </c>
    </row>
    <row r="18" spans="1:5" x14ac:dyDescent="0.35">
      <c r="A18" s="1" t="s">
        <v>96</v>
      </c>
      <c r="B18" s="1" t="s">
        <v>97</v>
      </c>
      <c r="C18" s="1">
        <v>2001</v>
      </c>
      <c r="D18" s="1">
        <v>1999</v>
      </c>
      <c r="E18" s="1">
        <v>24.5</v>
      </c>
    </row>
    <row r="19" spans="1:5" x14ac:dyDescent="0.35">
      <c r="A19" s="1" t="s">
        <v>96</v>
      </c>
      <c r="B19" s="1" t="s">
        <v>97</v>
      </c>
      <c r="C19" s="1">
        <v>2005</v>
      </c>
      <c r="D19" s="1">
        <v>2000</v>
      </c>
      <c r="E19" s="1">
        <v>33.700000000000003</v>
      </c>
    </row>
    <row r="20" spans="1:5" x14ac:dyDescent="0.35">
      <c r="A20" s="1" t="s">
        <v>96</v>
      </c>
      <c r="B20" s="1" t="s">
        <v>97</v>
      </c>
      <c r="C20" s="1">
        <v>2005</v>
      </c>
      <c r="D20" s="1">
        <v>2001</v>
      </c>
      <c r="E20" s="1">
        <v>29.3</v>
      </c>
    </row>
    <row r="21" spans="1:5" x14ac:dyDescent="0.35">
      <c r="A21" s="1" t="s">
        <v>96</v>
      </c>
      <c r="B21" s="1" t="s">
        <v>97</v>
      </c>
      <c r="C21" s="1">
        <v>2005</v>
      </c>
      <c r="D21" s="1">
        <v>2002</v>
      </c>
      <c r="E21" s="1">
        <v>20.9</v>
      </c>
    </row>
    <row r="22" spans="1:5" x14ac:dyDescent="0.35">
      <c r="A22" s="1" t="s">
        <v>96</v>
      </c>
      <c r="B22" s="1" t="s">
        <v>97</v>
      </c>
      <c r="C22" s="1">
        <v>2005</v>
      </c>
      <c r="D22" s="1">
        <v>2003</v>
      </c>
      <c r="E22" s="1">
        <v>26.5</v>
      </c>
    </row>
    <row r="23" spans="1:5" x14ac:dyDescent="0.35">
      <c r="A23" s="1" t="s">
        <v>96</v>
      </c>
      <c r="B23" s="1" t="s">
        <v>97</v>
      </c>
      <c r="C23" s="1">
        <v>2010</v>
      </c>
      <c r="D23" s="1">
        <v>2004</v>
      </c>
      <c r="E23" s="1">
        <v>30.19</v>
      </c>
    </row>
    <row r="24" spans="1:5" x14ac:dyDescent="0.35">
      <c r="A24" s="1" t="s">
        <v>96</v>
      </c>
      <c r="B24" s="1" t="s">
        <v>97</v>
      </c>
      <c r="C24" s="1">
        <v>2010</v>
      </c>
      <c r="D24" s="1">
        <v>2005</v>
      </c>
      <c r="E24" s="1">
        <v>33.72</v>
      </c>
    </row>
    <row r="25" spans="1:5" x14ac:dyDescent="0.35">
      <c r="A25" s="1" t="s">
        <v>96</v>
      </c>
      <c r="B25" s="1" t="s">
        <v>97</v>
      </c>
      <c r="C25" s="1">
        <v>2010</v>
      </c>
      <c r="D25" s="1">
        <v>2006</v>
      </c>
      <c r="E25" s="1">
        <v>25</v>
      </c>
    </row>
    <row r="26" spans="1:5" x14ac:dyDescent="0.35">
      <c r="A26" s="1" t="s">
        <v>96</v>
      </c>
      <c r="B26" s="1" t="s">
        <v>97</v>
      </c>
      <c r="C26" s="1">
        <v>2010</v>
      </c>
      <c r="D26" s="1">
        <v>2007</v>
      </c>
      <c r="E26" s="1">
        <v>18.989999999999998</v>
      </c>
    </row>
    <row r="27" spans="1:5" x14ac:dyDescent="0.35">
      <c r="A27" s="1" t="s">
        <v>96</v>
      </c>
      <c r="B27" s="1" t="s">
        <v>97</v>
      </c>
      <c r="C27" s="1">
        <v>2010</v>
      </c>
      <c r="D27" s="1">
        <v>2008</v>
      </c>
      <c r="E27" s="1">
        <v>24.94</v>
      </c>
    </row>
    <row r="28" spans="1:5" x14ac:dyDescent="0.35">
      <c r="A28" s="1" t="s">
        <v>96</v>
      </c>
      <c r="B28" s="1" t="s">
        <v>97</v>
      </c>
      <c r="C28" s="1">
        <v>2010</v>
      </c>
      <c r="D28" s="1">
        <v>2009</v>
      </c>
      <c r="E28" s="1">
        <v>27.7</v>
      </c>
    </row>
    <row r="29" spans="1:5" x14ac:dyDescent="0.35">
      <c r="A29" s="1" t="s">
        <v>96</v>
      </c>
      <c r="B29" s="1" t="s">
        <v>97</v>
      </c>
      <c r="C29" s="1">
        <v>2014</v>
      </c>
      <c r="D29" s="1">
        <v>2010</v>
      </c>
      <c r="E29" s="1">
        <v>19.920000000000002</v>
      </c>
    </row>
    <row r="30" spans="1:5" x14ac:dyDescent="0.35">
      <c r="A30" s="1" t="s">
        <v>96</v>
      </c>
      <c r="B30" s="1" t="s">
        <v>97</v>
      </c>
      <c r="C30" s="1">
        <v>2014</v>
      </c>
      <c r="D30" s="1">
        <v>2011</v>
      </c>
      <c r="E30" s="1">
        <v>19.41</v>
      </c>
    </row>
    <row r="31" spans="1:5" x14ac:dyDescent="0.35">
      <c r="A31" s="1" t="s">
        <v>96</v>
      </c>
      <c r="B31" s="1" t="s">
        <v>97</v>
      </c>
      <c r="C31" s="1">
        <v>2014</v>
      </c>
      <c r="D31" s="1">
        <v>2012</v>
      </c>
      <c r="E31" s="1">
        <v>19.41</v>
      </c>
    </row>
    <row r="32" spans="1:5" x14ac:dyDescent="0.35">
      <c r="A32" s="1" t="s">
        <v>96</v>
      </c>
      <c r="B32" s="1" t="s">
        <v>97</v>
      </c>
      <c r="C32" s="1">
        <v>2014</v>
      </c>
      <c r="D32" s="1">
        <v>2013</v>
      </c>
      <c r="E32" s="1">
        <v>21.32</v>
      </c>
    </row>
    <row r="33" spans="1:5" x14ac:dyDescent="0.35">
      <c r="A33" s="1" t="s">
        <v>96</v>
      </c>
      <c r="B33" s="1" t="s">
        <v>97</v>
      </c>
      <c r="C33" s="1">
        <v>2018</v>
      </c>
      <c r="D33" s="1">
        <v>2014</v>
      </c>
      <c r="E33" s="1">
        <v>21.78</v>
      </c>
    </row>
    <row r="34" spans="1:5" x14ac:dyDescent="0.35">
      <c r="A34" s="1" t="s">
        <v>96</v>
      </c>
      <c r="B34" s="1" t="s">
        <v>97</v>
      </c>
      <c r="C34" s="1">
        <v>2018</v>
      </c>
      <c r="D34" s="1">
        <v>2015</v>
      </c>
      <c r="E34" s="1">
        <v>21.3</v>
      </c>
    </row>
    <row r="35" spans="1:5" x14ac:dyDescent="0.35">
      <c r="A35" s="1" t="s">
        <v>96</v>
      </c>
      <c r="B35" s="1" t="s">
        <v>97</v>
      </c>
      <c r="C35" s="1">
        <v>2018</v>
      </c>
      <c r="D35" s="1">
        <v>2016</v>
      </c>
      <c r="E35" s="1">
        <v>19.579999999999998</v>
      </c>
    </row>
    <row r="36" spans="1:5" x14ac:dyDescent="0.35">
      <c r="A36" s="1" t="s">
        <v>96</v>
      </c>
      <c r="B36" s="1" t="s">
        <v>97</v>
      </c>
      <c r="C36" s="1">
        <v>2018</v>
      </c>
      <c r="D36" s="1">
        <v>2017</v>
      </c>
      <c r="E36" s="1">
        <v>12.94</v>
      </c>
    </row>
    <row r="37" spans="1:5" x14ac:dyDescent="0.35">
      <c r="A37" s="1" t="s">
        <v>96</v>
      </c>
      <c r="B37" s="1" t="s">
        <v>97</v>
      </c>
      <c r="C37" s="1">
        <v>2018</v>
      </c>
      <c r="D37" s="1">
        <v>2018</v>
      </c>
      <c r="E37" s="1">
        <v>15.33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77"/>
  <sheetViews>
    <sheetView workbookViewId="0">
      <selection sqref="A1:M1"/>
    </sheetView>
  </sheetViews>
  <sheetFormatPr defaultColWidth="8.90625" defaultRowHeight="14.5" x14ac:dyDescent="0.35"/>
  <cols>
    <col min="1" max="1" width="10.08984375" style="1" bestFit="1" customWidth="1"/>
    <col min="2" max="16384" width="8.90625" style="1"/>
  </cols>
  <sheetData>
    <row r="1" spans="1:13" x14ac:dyDescent="0.35">
      <c r="A1" s="2" t="s">
        <v>0</v>
      </c>
      <c r="B1" s="2" t="s">
        <v>27</v>
      </c>
      <c r="C1" s="2" t="s">
        <v>1</v>
      </c>
      <c r="D1" s="2" t="s">
        <v>24</v>
      </c>
      <c r="E1" s="2" t="s">
        <v>370</v>
      </c>
      <c r="F1" s="2" t="s">
        <v>337</v>
      </c>
      <c r="G1" s="2" t="s">
        <v>338</v>
      </c>
      <c r="H1" s="5" t="s">
        <v>203</v>
      </c>
      <c r="I1" s="4" t="s">
        <v>371</v>
      </c>
      <c r="J1" s="4" t="s">
        <v>32</v>
      </c>
      <c r="K1" s="2" t="s">
        <v>372</v>
      </c>
      <c r="L1" s="2" t="s">
        <v>373</v>
      </c>
      <c r="M1" s="4" t="s">
        <v>324</v>
      </c>
    </row>
    <row r="2" spans="1:13" x14ac:dyDescent="0.35">
      <c r="A2" s="1" t="s">
        <v>96</v>
      </c>
      <c r="B2" s="1" t="s">
        <v>97</v>
      </c>
      <c r="C2" s="1">
        <v>1994</v>
      </c>
      <c r="D2" s="1" t="s">
        <v>166</v>
      </c>
      <c r="E2" s="1" t="s">
        <v>167</v>
      </c>
      <c r="F2" s="1" t="s">
        <v>168</v>
      </c>
      <c r="G2" s="1">
        <v>1992</v>
      </c>
      <c r="H2" s="1" t="s">
        <v>101</v>
      </c>
      <c r="I2" s="1">
        <v>93765</v>
      </c>
      <c r="J2" s="1" t="s">
        <v>227</v>
      </c>
      <c r="K2" s="1" t="s">
        <v>101</v>
      </c>
      <c r="L2" s="18">
        <f>I2/fiscal!$I$17*100</f>
        <v>6.4086265793455848</v>
      </c>
    </row>
    <row r="3" spans="1:13" x14ac:dyDescent="0.35">
      <c r="A3" s="1" t="s">
        <v>96</v>
      </c>
      <c r="B3" s="1" t="s">
        <v>97</v>
      </c>
      <c r="C3" s="1">
        <v>1994</v>
      </c>
      <c r="D3" s="1" t="s">
        <v>166</v>
      </c>
      <c r="E3" s="1" t="s">
        <v>169</v>
      </c>
      <c r="F3" s="1" t="s">
        <v>168</v>
      </c>
      <c r="G3" s="1">
        <v>1992</v>
      </c>
      <c r="H3" s="1" t="s">
        <v>101</v>
      </c>
      <c r="I3" s="1">
        <v>30117</v>
      </c>
      <c r="J3" s="1" t="s">
        <v>227</v>
      </c>
      <c r="K3" s="1" t="s">
        <v>101</v>
      </c>
      <c r="L3" s="18">
        <f>I3/fiscal!$I$17*100</f>
        <v>2.0584291227019778</v>
      </c>
    </row>
    <row r="4" spans="1:13" x14ac:dyDescent="0.35">
      <c r="A4" s="1" t="s">
        <v>96</v>
      </c>
      <c r="B4" s="1" t="s">
        <v>97</v>
      </c>
      <c r="C4" s="1">
        <v>1994</v>
      </c>
      <c r="D4" s="1" t="s">
        <v>166</v>
      </c>
      <c r="E4" s="1" t="s">
        <v>170</v>
      </c>
      <c r="F4" s="1" t="s">
        <v>171</v>
      </c>
      <c r="G4" s="1">
        <v>1992</v>
      </c>
      <c r="H4" s="1" t="s">
        <v>101</v>
      </c>
      <c r="I4" s="1">
        <v>24166</v>
      </c>
      <c r="J4" s="1" t="s">
        <v>227</v>
      </c>
      <c r="K4" s="1" t="s">
        <v>101</v>
      </c>
      <c r="L4" s="18">
        <f>I4/fiscal!$I$17*100</f>
        <v>1.6516916751076134</v>
      </c>
    </row>
    <row r="5" spans="1:13" x14ac:dyDescent="0.35">
      <c r="A5" s="1" t="s">
        <v>96</v>
      </c>
      <c r="B5" s="1" t="s">
        <v>97</v>
      </c>
      <c r="C5" s="1">
        <v>1994</v>
      </c>
      <c r="D5" s="1" t="s">
        <v>166</v>
      </c>
      <c r="E5" s="1" t="s">
        <v>172</v>
      </c>
      <c r="F5" s="1" t="s">
        <v>173</v>
      </c>
      <c r="G5" s="1">
        <v>1992</v>
      </c>
      <c r="H5" s="1" t="s">
        <v>101</v>
      </c>
      <c r="I5" s="1">
        <v>24100</v>
      </c>
      <c r="J5" s="1" t="s">
        <v>227</v>
      </c>
      <c r="K5" s="1" t="s">
        <v>101</v>
      </c>
      <c r="L5" s="18">
        <f>I5/fiscal!$I$17*100</f>
        <v>1.6471807237479719</v>
      </c>
    </row>
    <row r="6" spans="1:13" x14ac:dyDescent="0.35">
      <c r="A6" s="1" t="s">
        <v>96</v>
      </c>
      <c r="B6" s="1" t="s">
        <v>97</v>
      </c>
      <c r="C6" s="1">
        <v>1994</v>
      </c>
      <c r="D6" s="1" t="s">
        <v>166</v>
      </c>
      <c r="E6" s="1" t="s">
        <v>174</v>
      </c>
      <c r="F6" s="1" t="s">
        <v>175</v>
      </c>
      <c r="G6" s="1">
        <v>1992</v>
      </c>
      <c r="H6" s="1" t="s">
        <v>101</v>
      </c>
      <c r="I6" s="1">
        <v>11839</v>
      </c>
      <c r="J6" s="1" t="s">
        <v>227</v>
      </c>
      <c r="K6" s="1" t="s">
        <v>101</v>
      </c>
      <c r="L6" s="18">
        <f>I6/fiscal!$I$17*100</f>
        <v>0.8091689870727069</v>
      </c>
    </row>
    <row r="7" spans="1:13" x14ac:dyDescent="0.35">
      <c r="A7" s="1" t="s">
        <v>96</v>
      </c>
      <c r="B7" s="1" t="s">
        <v>97</v>
      </c>
      <c r="C7" s="1">
        <v>1994</v>
      </c>
      <c r="D7" s="1" t="s">
        <v>166</v>
      </c>
      <c r="E7" s="1" t="s">
        <v>176</v>
      </c>
      <c r="F7" s="1" t="s">
        <v>177</v>
      </c>
      <c r="G7" s="1">
        <v>1992</v>
      </c>
      <c r="H7" s="1" t="s">
        <v>101</v>
      </c>
      <c r="I7" s="1">
        <v>10117</v>
      </c>
      <c r="J7" s="1" t="s">
        <v>227</v>
      </c>
      <c r="K7" s="1" t="s">
        <v>101</v>
      </c>
      <c r="L7" s="18">
        <f>I7/fiscal!$I$17*100</f>
        <v>0.69147416523478133</v>
      </c>
    </row>
    <row r="8" spans="1:13" x14ac:dyDescent="0.35">
      <c r="A8" s="1" t="s">
        <v>96</v>
      </c>
      <c r="B8" s="1" t="s">
        <v>97</v>
      </c>
      <c r="C8" s="1">
        <v>1994</v>
      </c>
      <c r="D8" s="1" t="s">
        <v>166</v>
      </c>
      <c r="E8" s="1" t="s">
        <v>178</v>
      </c>
      <c r="F8" s="1" t="s">
        <v>179</v>
      </c>
      <c r="G8" s="1">
        <v>1992</v>
      </c>
      <c r="H8" s="1" t="s">
        <v>101</v>
      </c>
      <c r="I8" s="1">
        <v>4832</v>
      </c>
      <c r="J8" s="1" t="s">
        <v>227</v>
      </c>
      <c r="K8" s="1" t="s">
        <v>101</v>
      </c>
      <c r="L8" s="18">
        <f>I8/fiscal!$I$17*100</f>
        <v>0.33025631772407471</v>
      </c>
    </row>
    <row r="9" spans="1:13" x14ac:dyDescent="0.35">
      <c r="A9" s="1" t="s">
        <v>96</v>
      </c>
      <c r="B9" s="1" t="s">
        <v>97</v>
      </c>
      <c r="C9" s="1">
        <v>1994</v>
      </c>
      <c r="D9" s="1" t="s">
        <v>166</v>
      </c>
      <c r="E9" s="1" t="s">
        <v>180</v>
      </c>
      <c r="F9" s="1" t="s">
        <v>179</v>
      </c>
      <c r="G9" s="1">
        <v>1992</v>
      </c>
      <c r="H9" s="1" t="s">
        <v>101</v>
      </c>
      <c r="I9" s="1">
        <v>3989</v>
      </c>
      <c r="J9" s="1" t="s">
        <v>227</v>
      </c>
      <c r="K9" s="1" t="s">
        <v>101</v>
      </c>
      <c r="L9" s="18">
        <f>I9/fiscal!$I$17*100</f>
        <v>0.27263916626683232</v>
      </c>
    </row>
    <row r="10" spans="1:13" x14ac:dyDescent="0.35">
      <c r="A10" s="1" t="s">
        <v>96</v>
      </c>
      <c r="B10" s="1" t="s">
        <v>97</v>
      </c>
      <c r="C10" s="1">
        <v>1994</v>
      </c>
      <c r="D10" s="1" t="s">
        <v>166</v>
      </c>
      <c r="E10" s="1" t="s">
        <v>181</v>
      </c>
      <c r="F10" s="1" t="s">
        <v>182</v>
      </c>
      <c r="G10" s="1">
        <v>1992</v>
      </c>
      <c r="H10" s="1" t="s">
        <v>101</v>
      </c>
      <c r="I10" s="1">
        <v>3433</v>
      </c>
      <c r="J10" s="1" t="s">
        <v>227</v>
      </c>
      <c r="K10" s="1" t="s">
        <v>101</v>
      </c>
      <c r="L10" s="18">
        <f>I10/fiscal!$I$17*100</f>
        <v>0.23463781844924428</v>
      </c>
    </row>
    <row r="11" spans="1:13" x14ac:dyDescent="0.35">
      <c r="A11" s="1" t="s">
        <v>96</v>
      </c>
      <c r="B11" s="1" t="s">
        <v>97</v>
      </c>
      <c r="C11" s="1">
        <v>1994</v>
      </c>
      <c r="D11" s="1" t="s">
        <v>166</v>
      </c>
      <c r="E11" s="1" t="s">
        <v>183</v>
      </c>
      <c r="F11" s="1" t="s">
        <v>184</v>
      </c>
      <c r="G11" s="1">
        <v>1992</v>
      </c>
      <c r="H11" s="1" t="s">
        <v>101</v>
      </c>
      <c r="I11" s="1">
        <v>2415</v>
      </c>
      <c r="J11" s="1" t="s">
        <v>227</v>
      </c>
      <c r="K11" s="1" t="s">
        <v>101</v>
      </c>
      <c r="L11" s="18">
        <f>I11/fiscal!$I$17*100</f>
        <v>0.16505981111416398</v>
      </c>
    </row>
    <row r="12" spans="1:13" x14ac:dyDescent="0.35">
      <c r="A12" s="1" t="s">
        <v>96</v>
      </c>
      <c r="B12" s="1" t="s">
        <v>97</v>
      </c>
      <c r="C12" s="1">
        <v>1994</v>
      </c>
      <c r="D12" s="1" t="s">
        <v>166</v>
      </c>
      <c r="E12" s="1" t="s">
        <v>162</v>
      </c>
      <c r="F12" s="1" t="s">
        <v>162</v>
      </c>
      <c r="G12" s="1">
        <v>1992</v>
      </c>
      <c r="H12" s="1" t="s">
        <v>101</v>
      </c>
      <c r="I12" s="1">
        <f>SUM(I2:I11)</f>
        <v>208773</v>
      </c>
      <c r="J12" s="1" t="s">
        <v>227</v>
      </c>
      <c r="K12" s="1" t="s">
        <v>101</v>
      </c>
      <c r="L12" s="18">
        <f>I12/fiscal!$I$17*100</f>
        <v>14.269164366764949</v>
      </c>
    </row>
    <row r="13" spans="1:13" x14ac:dyDescent="0.35">
      <c r="A13" s="1" t="s">
        <v>96</v>
      </c>
      <c r="B13" s="1" t="s">
        <v>97</v>
      </c>
      <c r="C13" s="1">
        <v>2000</v>
      </c>
      <c r="D13" s="1" t="s">
        <v>166</v>
      </c>
      <c r="E13" s="1" t="s">
        <v>167</v>
      </c>
      <c r="F13" s="1" t="s">
        <v>168</v>
      </c>
      <c r="G13" s="1">
        <v>1998</v>
      </c>
      <c r="H13" s="1" t="s">
        <v>101</v>
      </c>
      <c r="I13" s="1">
        <v>95572</v>
      </c>
      <c r="J13" s="1" t="s">
        <v>227</v>
      </c>
      <c r="K13" s="1" t="s">
        <v>101</v>
      </c>
      <c r="L13" s="18">
        <f>I13/fiscal!$O$17*100</f>
        <v>3.6360800248056351</v>
      </c>
    </row>
    <row r="14" spans="1:13" x14ac:dyDescent="0.35">
      <c r="A14" s="1" t="s">
        <v>96</v>
      </c>
      <c r="B14" s="1" t="s">
        <v>97</v>
      </c>
      <c r="C14" s="1">
        <v>2000</v>
      </c>
      <c r="D14" s="1" t="s">
        <v>166</v>
      </c>
      <c r="E14" s="1" t="s">
        <v>172</v>
      </c>
      <c r="F14" s="1" t="s">
        <v>173</v>
      </c>
      <c r="G14" s="1">
        <v>1998</v>
      </c>
      <c r="H14" s="1" t="s">
        <v>101</v>
      </c>
      <c r="I14" s="1">
        <v>49598</v>
      </c>
      <c r="J14" s="1" t="s">
        <v>227</v>
      </c>
      <c r="K14" s="1" t="s">
        <v>101</v>
      </c>
      <c r="L14" s="18">
        <f>I14/fiscal!$O$17*100</f>
        <v>1.8869783730622975</v>
      </c>
    </row>
    <row r="15" spans="1:13" x14ac:dyDescent="0.35">
      <c r="A15" s="1" t="s">
        <v>96</v>
      </c>
      <c r="B15" s="1" t="s">
        <v>97</v>
      </c>
      <c r="C15" s="1">
        <v>2000</v>
      </c>
      <c r="D15" s="1" t="s">
        <v>166</v>
      </c>
      <c r="E15" s="1" t="s">
        <v>187</v>
      </c>
      <c r="F15" s="1" t="s">
        <v>168</v>
      </c>
      <c r="G15" s="1">
        <v>1998</v>
      </c>
      <c r="H15" s="1" t="s">
        <v>101</v>
      </c>
      <c r="I15" s="1">
        <v>43067</v>
      </c>
      <c r="J15" s="1" t="s">
        <v>227</v>
      </c>
      <c r="K15" s="1" t="s">
        <v>101</v>
      </c>
      <c r="L15" s="18">
        <f>I15/fiscal!$O$17*100</f>
        <v>1.63850352015553</v>
      </c>
    </row>
    <row r="16" spans="1:13" x14ac:dyDescent="0.35">
      <c r="A16" s="1" t="s">
        <v>96</v>
      </c>
      <c r="B16" s="1" t="s">
        <v>97</v>
      </c>
      <c r="C16" s="1">
        <v>2000</v>
      </c>
      <c r="D16" s="1" t="s">
        <v>166</v>
      </c>
      <c r="E16" s="1" t="s">
        <v>170</v>
      </c>
      <c r="F16" s="1" t="s">
        <v>171</v>
      </c>
      <c r="G16" s="1">
        <v>1998</v>
      </c>
      <c r="H16" s="1" t="s">
        <v>101</v>
      </c>
      <c r="I16" s="1">
        <v>36328</v>
      </c>
      <c r="J16" s="1" t="s">
        <v>227</v>
      </c>
      <c r="K16" s="1" t="s">
        <v>101</v>
      </c>
      <c r="L16" s="18">
        <f>I16/fiscal!$O$17*100</f>
        <v>1.3821152130450249</v>
      </c>
    </row>
    <row r="17" spans="1:12" x14ac:dyDescent="0.35">
      <c r="A17" s="1" t="s">
        <v>96</v>
      </c>
      <c r="B17" s="1" t="s">
        <v>97</v>
      </c>
      <c r="C17" s="1">
        <v>2000</v>
      </c>
      <c r="D17" s="1" t="s">
        <v>166</v>
      </c>
      <c r="E17" s="1" t="s">
        <v>176</v>
      </c>
      <c r="F17" s="1" t="s">
        <v>177</v>
      </c>
      <c r="G17" s="1">
        <v>1998</v>
      </c>
      <c r="H17" s="1" t="s">
        <v>101</v>
      </c>
      <c r="I17" s="1">
        <v>15822</v>
      </c>
      <c r="J17" s="1" t="s">
        <v>227</v>
      </c>
      <c r="K17" s="1" t="s">
        <v>101</v>
      </c>
      <c r="L17" s="18">
        <f>I17/fiscal!$O$17*100</f>
        <v>0.60195515582466375</v>
      </c>
    </row>
    <row r="18" spans="1:12" x14ac:dyDescent="0.35">
      <c r="A18" s="1" t="s">
        <v>96</v>
      </c>
      <c r="B18" s="1" t="s">
        <v>97</v>
      </c>
      <c r="C18" s="1">
        <v>2000</v>
      </c>
      <c r="D18" s="1" t="s">
        <v>166</v>
      </c>
      <c r="E18" s="1" t="s">
        <v>174</v>
      </c>
      <c r="F18" s="1" t="s">
        <v>175</v>
      </c>
      <c r="G18" s="1">
        <v>1998</v>
      </c>
      <c r="H18" s="1" t="s">
        <v>101</v>
      </c>
      <c r="I18" s="1">
        <v>14039</v>
      </c>
      <c r="J18" s="1" t="s">
        <v>227</v>
      </c>
      <c r="K18" s="1" t="s">
        <v>101</v>
      </c>
      <c r="L18" s="18">
        <f>I18/fiscal!$O$17*100</f>
        <v>0.53412011329935882</v>
      </c>
    </row>
    <row r="19" spans="1:12" x14ac:dyDescent="0.35">
      <c r="A19" s="1" t="s">
        <v>96</v>
      </c>
      <c r="B19" s="1" t="s">
        <v>97</v>
      </c>
      <c r="C19" s="1">
        <v>2000</v>
      </c>
      <c r="D19" s="1" t="s">
        <v>166</v>
      </c>
      <c r="E19" s="1" t="s">
        <v>188</v>
      </c>
      <c r="F19" s="1" t="s">
        <v>168</v>
      </c>
      <c r="G19" s="1">
        <v>1998</v>
      </c>
      <c r="H19" s="1" t="s">
        <v>101</v>
      </c>
      <c r="I19" s="1">
        <v>10619</v>
      </c>
      <c r="J19" s="1" t="s">
        <v>227</v>
      </c>
      <c r="K19" s="1" t="s">
        <v>101</v>
      </c>
      <c r="L19" s="18">
        <f>I19/fiscal!$O$17*100</f>
        <v>0.4040046643725258</v>
      </c>
    </row>
    <row r="20" spans="1:12" x14ac:dyDescent="0.35">
      <c r="A20" s="1" t="s">
        <v>96</v>
      </c>
      <c r="B20" s="1" t="s">
        <v>97</v>
      </c>
      <c r="C20" s="1">
        <v>2000</v>
      </c>
      <c r="D20" s="1" t="s">
        <v>166</v>
      </c>
      <c r="E20" s="1" t="s">
        <v>178</v>
      </c>
      <c r="F20" s="1" t="s">
        <v>179</v>
      </c>
      <c r="G20" s="1">
        <v>1998</v>
      </c>
      <c r="H20" s="1" t="s">
        <v>101</v>
      </c>
      <c r="I20" s="1">
        <v>7480</v>
      </c>
      <c r="J20" s="1" t="s">
        <v>227</v>
      </c>
      <c r="K20" s="1" t="s">
        <v>101</v>
      </c>
      <c r="L20" s="18">
        <f>I20/fiscal!$O$17*100</f>
        <v>0.2845799877113187</v>
      </c>
    </row>
    <row r="21" spans="1:12" x14ac:dyDescent="0.35">
      <c r="A21" s="1" t="s">
        <v>96</v>
      </c>
      <c r="B21" s="1" t="s">
        <v>97</v>
      </c>
      <c r="C21" s="1">
        <v>2000</v>
      </c>
      <c r="D21" s="1" t="s">
        <v>166</v>
      </c>
      <c r="E21" s="1" t="s">
        <v>189</v>
      </c>
      <c r="F21" s="1" t="s">
        <v>179</v>
      </c>
      <c r="G21" s="1">
        <v>1998</v>
      </c>
      <c r="H21" s="1" t="s">
        <v>101</v>
      </c>
      <c r="I21" s="1">
        <v>7368</v>
      </c>
      <c r="J21" s="1" t="s">
        <v>227</v>
      </c>
      <c r="K21" s="1" t="s">
        <v>101</v>
      </c>
      <c r="L21" s="18">
        <f>I21/fiscal!$O$17*100</f>
        <v>0.28031889698622947</v>
      </c>
    </row>
    <row r="22" spans="1:12" x14ac:dyDescent="0.35">
      <c r="A22" s="1" t="s">
        <v>96</v>
      </c>
      <c r="B22" s="1" t="s">
        <v>97</v>
      </c>
      <c r="C22" s="1">
        <v>2000</v>
      </c>
      <c r="D22" s="1" t="s">
        <v>166</v>
      </c>
      <c r="E22" s="1" t="s">
        <v>181</v>
      </c>
      <c r="F22" s="1" t="s">
        <v>182</v>
      </c>
      <c r="G22" s="1">
        <v>1998</v>
      </c>
      <c r="H22" s="1" t="s">
        <v>101</v>
      </c>
      <c r="I22" s="1">
        <v>5302</v>
      </c>
      <c r="J22" s="1" t="s">
        <v>227</v>
      </c>
      <c r="K22" s="1" t="s">
        <v>101</v>
      </c>
      <c r="L22" s="18">
        <f>I22/fiscal!$O$17*100</f>
        <v>0.20171699128949355</v>
      </c>
    </row>
    <row r="23" spans="1:12" x14ac:dyDescent="0.35">
      <c r="A23" s="1" t="s">
        <v>96</v>
      </c>
      <c r="B23" s="1" t="s">
        <v>97</v>
      </c>
      <c r="C23" s="1">
        <v>2000</v>
      </c>
      <c r="D23" s="1" t="s">
        <v>166</v>
      </c>
      <c r="E23" s="1" t="s">
        <v>162</v>
      </c>
      <c r="F23" s="1" t="s">
        <v>162</v>
      </c>
      <c r="G23" s="1">
        <v>1998</v>
      </c>
      <c r="H23" s="1" t="s">
        <v>101</v>
      </c>
      <c r="I23" s="1">
        <f>SUM(I13:I22)</f>
        <v>285195</v>
      </c>
      <c r="J23" s="1" t="s">
        <v>227</v>
      </c>
      <c r="K23" s="1" t="s">
        <v>101</v>
      </c>
      <c r="L23" s="18">
        <f>I23/fiscal!$O$17*100</f>
        <v>10.850372940552077</v>
      </c>
    </row>
    <row r="24" spans="1:12" x14ac:dyDescent="0.35">
      <c r="A24" s="1" t="s">
        <v>96</v>
      </c>
      <c r="B24" s="1" t="s">
        <v>97</v>
      </c>
      <c r="C24" s="1">
        <v>2001</v>
      </c>
      <c r="D24" s="1" t="s">
        <v>166</v>
      </c>
      <c r="E24" s="1" t="s">
        <v>167</v>
      </c>
      <c r="F24" s="1" t="s">
        <v>168</v>
      </c>
      <c r="G24" s="1">
        <v>2000</v>
      </c>
      <c r="H24" s="1" t="s">
        <v>101</v>
      </c>
      <c r="I24" s="1">
        <v>92273</v>
      </c>
      <c r="J24" s="1" t="s">
        <v>227</v>
      </c>
      <c r="K24" s="1" t="s">
        <v>101</v>
      </c>
      <c r="L24" s="18">
        <f>I24/fiscal!$Q$17*100</f>
        <v>2.9502351446725639</v>
      </c>
    </row>
    <row r="25" spans="1:12" x14ac:dyDescent="0.35">
      <c r="A25" s="1" t="s">
        <v>96</v>
      </c>
      <c r="B25" s="1" t="s">
        <v>97</v>
      </c>
      <c r="C25" s="1">
        <v>2001</v>
      </c>
      <c r="D25" s="1" t="s">
        <v>166</v>
      </c>
      <c r="E25" s="1" t="s">
        <v>187</v>
      </c>
      <c r="F25" s="1" t="s">
        <v>168</v>
      </c>
      <c r="G25" s="1">
        <v>2000</v>
      </c>
      <c r="H25" s="1" t="s">
        <v>101</v>
      </c>
      <c r="I25" s="1">
        <v>64531</v>
      </c>
      <c r="J25" s="1" t="s">
        <v>227</v>
      </c>
      <c r="K25" s="1" t="s">
        <v>101</v>
      </c>
      <c r="L25" s="18">
        <f>I25/fiscal!$Q$17*100</f>
        <v>2.0632430301482039</v>
      </c>
    </row>
    <row r="26" spans="1:12" x14ac:dyDescent="0.35">
      <c r="A26" s="1" t="s">
        <v>96</v>
      </c>
      <c r="B26" s="1" t="s">
        <v>97</v>
      </c>
      <c r="C26" s="1">
        <v>2001</v>
      </c>
      <c r="D26" s="1" t="s">
        <v>166</v>
      </c>
      <c r="E26" s="1" t="s">
        <v>172</v>
      </c>
      <c r="F26" s="1" t="s">
        <v>173</v>
      </c>
      <c r="G26" s="1">
        <v>2000</v>
      </c>
      <c r="H26" s="1" t="s">
        <v>101</v>
      </c>
      <c r="I26" s="1">
        <v>44273</v>
      </c>
      <c r="J26" s="1" t="s">
        <v>227</v>
      </c>
      <c r="K26" s="1" t="s">
        <v>101</v>
      </c>
      <c r="L26" s="18">
        <f>I26/fiscal!$Q$17*100</f>
        <v>1.4155360783770812</v>
      </c>
    </row>
    <row r="27" spans="1:12" x14ac:dyDescent="0.35">
      <c r="A27" s="1" t="s">
        <v>96</v>
      </c>
      <c r="B27" s="1" t="s">
        <v>97</v>
      </c>
      <c r="C27" s="1">
        <v>2001</v>
      </c>
      <c r="D27" s="1" t="s">
        <v>166</v>
      </c>
      <c r="E27" s="1" t="s">
        <v>170</v>
      </c>
      <c r="F27" s="1" t="s">
        <v>171</v>
      </c>
      <c r="G27" s="1">
        <v>2000</v>
      </c>
      <c r="H27" s="1" t="s">
        <v>101</v>
      </c>
      <c r="I27" s="1">
        <v>42081</v>
      </c>
      <c r="J27" s="1" t="s">
        <v>227</v>
      </c>
      <c r="K27" s="1" t="s">
        <v>101</v>
      </c>
      <c r="L27" s="18">
        <f>I27/fiscal!$Q$17*100</f>
        <v>1.3454514876829209</v>
      </c>
    </row>
    <row r="28" spans="1:12" x14ac:dyDescent="0.35">
      <c r="A28" s="1" t="s">
        <v>96</v>
      </c>
      <c r="B28" s="1" t="s">
        <v>97</v>
      </c>
      <c r="C28" s="1">
        <v>2001</v>
      </c>
      <c r="D28" s="1" t="s">
        <v>166</v>
      </c>
      <c r="E28" s="1" t="s">
        <v>189</v>
      </c>
      <c r="F28" s="1" t="s">
        <v>179</v>
      </c>
      <c r="G28" s="1">
        <v>2000</v>
      </c>
      <c r="H28" s="1" t="s">
        <v>101</v>
      </c>
      <c r="I28" s="1">
        <v>25511</v>
      </c>
      <c r="J28" s="1" t="s">
        <v>227</v>
      </c>
      <c r="K28" s="1" t="s">
        <v>101</v>
      </c>
      <c r="L28" s="18">
        <f>I28/fiscal!$Q$17*100</f>
        <v>0.81566058083883453</v>
      </c>
    </row>
    <row r="29" spans="1:12" x14ac:dyDescent="0.35">
      <c r="A29" s="1" t="s">
        <v>96</v>
      </c>
      <c r="B29" s="1" t="s">
        <v>97</v>
      </c>
      <c r="C29" s="1">
        <v>2001</v>
      </c>
      <c r="D29" s="1" t="s">
        <v>166</v>
      </c>
      <c r="E29" s="1" t="s">
        <v>176</v>
      </c>
      <c r="F29" s="1" t="s">
        <v>177</v>
      </c>
      <c r="G29" s="1">
        <v>2000</v>
      </c>
      <c r="H29" s="1" t="s">
        <v>101</v>
      </c>
      <c r="I29" s="1">
        <v>18349</v>
      </c>
      <c r="J29" s="1" t="s">
        <v>227</v>
      </c>
      <c r="K29" s="1" t="s">
        <v>101</v>
      </c>
      <c r="L29" s="18">
        <f>I29/fiscal!$Q$17*100</f>
        <v>0.58667069098866276</v>
      </c>
    </row>
    <row r="30" spans="1:12" x14ac:dyDescent="0.35">
      <c r="A30" s="1" t="s">
        <v>96</v>
      </c>
      <c r="B30" s="1" t="s">
        <v>97</v>
      </c>
      <c r="C30" s="1">
        <v>2001</v>
      </c>
      <c r="D30" s="1" t="s">
        <v>166</v>
      </c>
      <c r="E30" s="1" t="s">
        <v>174</v>
      </c>
      <c r="F30" s="1" t="s">
        <v>175</v>
      </c>
      <c r="G30" s="1">
        <v>2000</v>
      </c>
      <c r="H30" s="1" t="s">
        <v>101</v>
      </c>
      <c r="I30" s="1">
        <v>15218</v>
      </c>
      <c r="J30" s="1" t="s">
        <v>227</v>
      </c>
      <c r="K30" s="1" t="s">
        <v>101</v>
      </c>
      <c r="L30" s="18">
        <f>I30/fiscal!$Q$17*100</f>
        <v>0.48656354981009692</v>
      </c>
    </row>
    <row r="31" spans="1:12" x14ac:dyDescent="0.35">
      <c r="A31" s="1" t="s">
        <v>96</v>
      </c>
      <c r="B31" s="1" t="s">
        <v>97</v>
      </c>
      <c r="C31" s="1">
        <v>2001</v>
      </c>
      <c r="D31" s="1" t="s">
        <v>166</v>
      </c>
      <c r="E31" s="1" t="s">
        <v>188</v>
      </c>
      <c r="F31" s="1" t="s">
        <v>168</v>
      </c>
      <c r="G31" s="1">
        <v>2000</v>
      </c>
      <c r="H31" s="1" t="s">
        <v>101</v>
      </c>
      <c r="I31" s="1">
        <v>12816</v>
      </c>
      <c r="J31" s="1" t="s">
        <v>227</v>
      </c>
      <c r="K31" s="1" t="s">
        <v>101</v>
      </c>
      <c r="L31" s="18">
        <f>I31/fiscal!$Q$17*100</f>
        <v>0.40976465070089385</v>
      </c>
    </row>
    <row r="32" spans="1:12" x14ac:dyDescent="0.35">
      <c r="A32" s="1" t="s">
        <v>96</v>
      </c>
      <c r="B32" s="1" t="s">
        <v>97</v>
      </c>
      <c r="C32" s="1">
        <v>2001</v>
      </c>
      <c r="D32" s="1" t="s">
        <v>166</v>
      </c>
      <c r="E32" s="1" t="s">
        <v>178</v>
      </c>
      <c r="F32" s="1" t="s">
        <v>179</v>
      </c>
      <c r="G32" s="1">
        <v>2000</v>
      </c>
      <c r="H32" s="1" t="s">
        <v>101</v>
      </c>
      <c r="I32" s="1">
        <v>8001</v>
      </c>
      <c r="J32" s="1" t="s">
        <v>227</v>
      </c>
      <c r="K32" s="1" t="s">
        <v>101</v>
      </c>
      <c r="L32" s="18">
        <f>I32/fiscal!$Q$17*100</f>
        <v>0.25581515061312826</v>
      </c>
    </row>
    <row r="33" spans="1:13" x14ac:dyDescent="0.35">
      <c r="A33" s="1" t="s">
        <v>96</v>
      </c>
      <c r="B33" s="1" t="s">
        <v>97</v>
      </c>
      <c r="C33" s="1">
        <v>2001</v>
      </c>
      <c r="D33" s="1" t="s">
        <v>166</v>
      </c>
      <c r="E33" s="1" t="s">
        <v>180</v>
      </c>
      <c r="F33" s="1" t="s">
        <v>179</v>
      </c>
      <c r="G33" s="1">
        <v>2000</v>
      </c>
      <c r="H33" s="1" t="s">
        <v>101</v>
      </c>
      <c r="I33" s="1">
        <v>6761</v>
      </c>
      <c r="J33" s="1" t="s">
        <v>227</v>
      </c>
      <c r="K33" s="1" t="s">
        <v>101</v>
      </c>
      <c r="L33" s="18">
        <f>I33/fiscal!$Q$17*100</f>
        <v>0.2161687580671616</v>
      </c>
    </row>
    <row r="34" spans="1:13" x14ac:dyDescent="0.35">
      <c r="A34" s="1" t="s">
        <v>96</v>
      </c>
      <c r="B34" s="1" t="s">
        <v>97</v>
      </c>
      <c r="C34" s="1">
        <v>2001</v>
      </c>
      <c r="D34" s="1" t="s">
        <v>166</v>
      </c>
      <c r="E34" s="1" t="s">
        <v>162</v>
      </c>
      <c r="F34" s="1" t="s">
        <v>162</v>
      </c>
      <c r="G34" s="1">
        <v>2000</v>
      </c>
      <c r="H34" s="1" t="s">
        <v>101</v>
      </c>
      <c r="I34" s="1">
        <f>SUM(I24:I33)</f>
        <v>329814</v>
      </c>
      <c r="J34" s="1" t="s">
        <v>227</v>
      </c>
      <c r="K34" s="1" t="s">
        <v>101</v>
      </c>
      <c r="L34" s="18">
        <f>I34/fiscal!$Q$17*100</f>
        <v>10.545109121899548</v>
      </c>
    </row>
    <row r="35" spans="1:13" x14ac:dyDescent="0.35">
      <c r="A35" s="1" t="s">
        <v>96</v>
      </c>
      <c r="B35" s="1" t="s">
        <v>97</v>
      </c>
      <c r="C35" s="1">
        <v>2005</v>
      </c>
      <c r="D35" s="1" t="s">
        <v>166</v>
      </c>
      <c r="E35" s="1" t="s">
        <v>167</v>
      </c>
      <c r="F35" s="1" t="s">
        <v>168</v>
      </c>
      <c r="G35" s="1">
        <v>2003</v>
      </c>
      <c r="H35" s="1" t="s">
        <v>101</v>
      </c>
      <c r="I35" s="1">
        <v>114027</v>
      </c>
      <c r="J35" s="1" t="s">
        <v>227</v>
      </c>
      <c r="K35" s="1" t="s">
        <v>101</v>
      </c>
      <c r="L35" s="18">
        <f>I35/fiscal!$T$17*100</f>
        <v>3.0146317785394237</v>
      </c>
    </row>
    <row r="36" spans="1:13" x14ac:dyDescent="0.35">
      <c r="A36" s="1" t="s">
        <v>96</v>
      </c>
      <c r="B36" s="1" t="s">
        <v>97</v>
      </c>
      <c r="C36" s="1">
        <v>2005</v>
      </c>
      <c r="D36" s="1" t="s">
        <v>166</v>
      </c>
      <c r="E36" s="1" t="s">
        <v>187</v>
      </c>
      <c r="F36" s="1" t="s">
        <v>168</v>
      </c>
      <c r="G36" s="1">
        <v>2003</v>
      </c>
      <c r="H36" s="1" t="s">
        <v>101</v>
      </c>
      <c r="I36" s="1">
        <v>57609</v>
      </c>
      <c r="J36" s="1" t="s">
        <v>227</v>
      </c>
      <c r="K36" s="1" t="s">
        <v>101</v>
      </c>
      <c r="L36" s="18">
        <f>I36/fiscal!$T$17*100</f>
        <v>1.523059644907589</v>
      </c>
    </row>
    <row r="37" spans="1:13" x14ac:dyDescent="0.35">
      <c r="A37" s="1" t="s">
        <v>96</v>
      </c>
      <c r="B37" s="1" t="s">
        <v>97</v>
      </c>
      <c r="C37" s="1">
        <v>2005</v>
      </c>
      <c r="D37" s="1" t="s">
        <v>166</v>
      </c>
      <c r="E37" s="1" t="s">
        <v>188</v>
      </c>
      <c r="F37" s="1" t="s">
        <v>168</v>
      </c>
      <c r="G37" s="1">
        <v>2003</v>
      </c>
      <c r="H37" s="1" t="s">
        <v>101</v>
      </c>
      <c r="I37" s="1">
        <v>32119</v>
      </c>
      <c r="J37" s="1" t="s">
        <v>227</v>
      </c>
      <c r="K37" s="1" t="s">
        <v>101</v>
      </c>
      <c r="L37" s="18">
        <f>I37/fiscal!$T$17*100</f>
        <v>0.84915816512674847</v>
      </c>
    </row>
    <row r="38" spans="1:13" x14ac:dyDescent="0.35">
      <c r="A38" s="1" t="s">
        <v>96</v>
      </c>
      <c r="B38" s="1" t="s">
        <v>97</v>
      </c>
      <c r="C38" s="1">
        <v>2005</v>
      </c>
      <c r="D38" s="1" t="s">
        <v>166</v>
      </c>
      <c r="E38" s="1" t="s">
        <v>258</v>
      </c>
      <c r="F38" s="1" t="s">
        <v>177</v>
      </c>
      <c r="G38" s="1">
        <v>2003</v>
      </c>
      <c r="H38" s="1" t="s">
        <v>101</v>
      </c>
      <c r="I38" s="1">
        <v>23766</v>
      </c>
      <c r="J38" s="1" t="s">
        <v>227</v>
      </c>
      <c r="K38" s="1" t="s">
        <v>101</v>
      </c>
      <c r="L38" s="18">
        <f>I38/fiscal!$T$17*100</f>
        <v>0.62832258016757392</v>
      </c>
    </row>
    <row r="39" spans="1:13" x14ac:dyDescent="0.35">
      <c r="A39" s="1" t="s">
        <v>96</v>
      </c>
      <c r="B39" s="1" t="s">
        <v>97</v>
      </c>
      <c r="C39" s="1">
        <v>2005</v>
      </c>
      <c r="D39" s="1" t="s">
        <v>166</v>
      </c>
      <c r="E39" s="1" t="s">
        <v>189</v>
      </c>
      <c r="F39" s="1" t="s">
        <v>179</v>
      </c>
      <c r="G39" s="1">
        <v>2003</v>
      </c>
      <c r="H39" s="1" t="s">
        <v>101</v>
      </c>
      <c r="I39" s="1">
        <v>16884</v>
      </c>
      <c r="J39" s="1" t="s">
        <v>227</v>
      </c>
      <c r="K39" s="1" t="s">
        <v>101</v>
      </c>
      <c r="L39" s="18">
        <f>I39/fiscal!$T$17*100</f>
        <v>0.44637711198978858</v>
      </c>
    </row>
    <row r="40" spans="1:13" x14ac:dyDescent="0.35">
      <c r="A40" s="1" t="s">
        <v>96</v>
      </c>
      <c r="B40" s="1" t="s">
        <v>97</v>
      </c>
      <c r="C40" s="1">
        <v>2005</v>
      </c>
      <c r="D40" s="1" t="s">
        <v>166</v>
      </c>
      <c r="E40" s="1" t="s">
        <v>259</v>
      </c>
      <c r="F40" s="1" t="s">
        <v>260</v>
      </c>
      <c r="G40" s="1">
        <v>2003</v>
      </c>
      <c r="H40" s="1" t="s">
        <v>101</v>
      </c>
      <c r="I40" s="1">
        <v>14645</v>
      </c>
      <c r="J40" s="1" t="s">
        <v>227</v>
      </c>
      <c r="K40" s="1" t="s">
        <v>101</v>
      </c>
      <c r="L40" s="18">
        <f>I40/fiscal!$T$17*100</f>
        <v>0.38718270582151471</v>
      </c>
    </row>
    <row r="41" spans="1:13" x14ac:dyDescent="0.35">
      <c r="A41" s="1" t="s">
        <v>96</v>
      </c>
      <c r="B41" s="1" t="s">
        <v>97</v>
      </c>
      <c r="C41" s="1">
        <v>2005</v>
      </c>
      <c r="D41" s="1" t="s">
        <v>166</v>
      </c>
      <c r="E41" s="1" t="s">
        <v>174</v>
      </c>
      <c r="F41" s="1" t="s">
        <v>175</v>
      </c>
      <c r="G41" s="1">
        <v>2003</v>
      </c>
      <c r="H41" s="1" t="s">
        <v>101</v>
      </c>
      <c r="I41" s="1">
        <v>14335</v>
      </c>
      <c r="J41" s="1" t="s">
        <v>227</v>
      </c>
      <c r="K41" s="1" t="s">
        <v>101</v>
      </c>
      <c r="L41" s="18">
        <f>I41/fiscal!$T$17*100</f>
        <v>0.37898696401170456</v>
      </c>
    </row>
    <row r="42" spans="1:13" x14ac:dyDescent="0.35">
      <c r="A42" s="1" t="s">
        <v>96</v>
      </c>
      <c r="B42" s="1" t="s">
        <v>97</v>
      </c>
      <c r="C42" s="1">
        <v>2005</v>
      </c>
      <c r="D42" s="1" t="s">
        <v>166</v>
      </c>
      <c r="E42" s="1" t="s">
        <v>261</v>
      </c>
      <c r="F42" s="1" t="s">
        <v>262</v>
      </c>
      <c r="G42" s="1">
        <v>2003</v>
      </c>
      <c r="H42" s="1" t="s">
        <v>101</v>
      </c>
      <c r="I42" s="1">
        <v>14135</v>
      </c>
      <c r="J42" s="1" t="s">
        <v>227</v>
      </c>
      <c r="K42" s="1" t="s">
        <v>101</v>
      </c>
      <c r="L42" s="18">
        <f>I42/fiscal!$T$17*100</f>
        <v>0.37369938865053676</v>
      </c>
    </row>
    <row r="43" spans="1:13" x14ac:dyDescent="0.35">
      <c r="A43" s="1" t="s">
        <v>96</v>
      </c>
      <c r="B43" s="1" t="s">
        <v>97</v>
      </c>
      <c r="C43" s="1">
        <v>2005</v>
      </c>
      <c r="D43" s="1" t="s">
        <v>166</v>
      </c>
      <c r="E43" s="1" t="s">
        <v>263</v>
      </c>
      <c r="F43" s="1" t="s">
        <v>177</v>
      </c>
      <c r="G43" s="1">
        <v>2003</v>
      </c>
      <c r="H43" s="1" t="s">
        <v>101</v>
      </c>
      <c r="I43" s="1">
        <v>12941</v>
      </c>
      <c r="J43" s="1" t="s">
        <v>227</v>
      </c>
      <c r="K43" s="1" t="s">
        <v>101</v>
      </c>
      <c r="L43" s="18">
        <f>I43/fiscal!$T$17*100</f>
        <v>0.34213256374436474</v>
      </c>
    </row>
    <row r="44" spans="1:13" x14ac:dyDescent="0.35">
      <c r="A44" s="1" t="s">
        <v>96</v>
      </c>
      <c r="B44" s="1" t="s">
        <v>97</v>
      </c>
      <c r="C44" s="1">
        <v>2005</v>
      </c>
      <c r="D44" s="1" t="s">
        <v>166</v>
      </c>
      <c r="E44" s="1" t="s">
        <v>174</v>
      </c>
      <c r="F44" s="1" t="s">
        <v>175</v>
      </c>
      <c r="G44" s="1">
        <v>2003</v>
      </c>
      <c r="H44" s="1" t="s">
        <v>101</v>
      </c>
      <c r="I44" s="1">
        <v>11554</v>
      </c>
      <c r="J44" s="1" t="s">
        <v>227</v>
      </c>
      <c r="K44" s="1" t="s">
        <v>101</v>
      </c>
      <c r="L44" s="18">
        <f>I44/fiscal!$T$17*100</f>
        <v>0.30546322861466585</v>
      </c>
    </row>
    <row r="45" spans="1:13" x14ac:dyDescent="0.35">
      <c r="A45" s="1" t="s">
        <v>96</v>
      </c>
      <c r="B45" s="1" t="s">
        <v>97</v>
      </c>
      <c r="C45" s="1">
        <v>2005</v>
      </c>
      <c r="D45" s="1" t="s">
        <v>166</v>
      </c>
      <c r="E45" s="1" t="s">
        <v>162</v>
      </c>
      <c r="F45" s="1" t="s">
        <v>162</v>
      </c>
      <c r="G45" s="1">
        <v>2003</v>
      </c>
      <c r="H45" s="1" t="s">
        <v>101</v>
      </c>
      <c r="I45" s="1">
        <f>SUM(I35:I44)</f>
        <v>312015</v>
      </c>
      <c r="J45" s="1" t="s">
        <v>227</v>
      </c>
      <c r="K45" s="1" t="s">
        <v>101</v>
      </c>
      <c r="L45" s="18">
        <f>I45/fiscal!$T$17*100</f>
        <v>8.2490141315739098</v>
      </c>
    </row>
    <row r="46" spans="1:13" x14ac:dyDescent="0.35">
      <c r="A46" s="1" t="s">
        <v>96</v>
      </c>
      <c r="B46" s="1" t="s">
        <v>97</v>
      </c>
      <c r="C46" s="1">
        <v>2007</v>
      </c>
      <c r="D46" s="1" t="s">
        <v>166</v>
      </c>
      <c r="E46" s="1" t="s">
        <v>167</v>
      </c>
      <c r="F46" s="1" t="s">
        <v>168</v>
      </c>
      <c r="G46" s="1">
        <v>2006</v>
      </c>
      <c r="H46" s="1" t="s">
        <v>101</v>
      </c>
      <c r="I46" s="1">
        <v>175760</v>
      </c>
      <c r="J46" s="1" t="s">
        <v>227</v>
      </c>
      <c r="K46" s="1" t="s">
        <v>101</v>
      </c>
      <c r="L46" s="18">
        <f>I46/fiscal!$W$17*100</f>
        <v>4.0537813342928084</v>
      </c>
    </row>
    <row r="47" spans="1:13" x14ac:dyDescent="0.35">
      <c r="A47" s="1" t="s">
        <v>96</v>
      </c>
      <c r="B47" s="1" t="s">
        <v>97</v>
      </c>
      <c r="C47" s="1">
        <v>2007</v>
      </c>
      <c r="D47" s="1" t="s">
        <v>166</v>
      </c>
      <c r="E47" s="1" t="s">
        <v>188</v>
      </c>
      <c r="F47" s="1" t="s">
        <v>168</v>
      </c>
      <c r="G47" s="1">
        <v>2006</v>
      </c>
      <c r="H47" s="1" t="s">
        <v>101</v>
      </c>
      <c r="I47" s="1">
        <v>18885</v>
      </c>
      <c r="J47" s="1" t="s">
        <v>227</v>
      </c>
      <c r="K47" s="1" t="s">
        <v>101</v>
      </c>
      <c r="L47" s="18">
        <f>I47/fiscal!$W$17*100</f>
        <v>0.43556930187824122</v>
      </c>
      <c r="M47" s="1" t="s">
        <v>277</v>
      </c>
    </row>
    <row r="48" spans="1:13" x14ac:dyDescent="0.35">
      <c r="A48" s="1" t="s">
        <v>96</v>
      </c>
      <c r="B48" s="1" t="s">
        <v>97</v>
      </c>
      <c r="C48" s="1">
        <v>2007</v>
      </c>
      <c r="D48" s="1" t="s">
        <v>166</v>
      </c>
      <c r="E48" s="1" t="s">
        <v>174</v>
      </c>
      <c r="F48" s="1" t="s">
        <v>175</v>
      </c>
      <c r="G48" s="1">
        <v>2006</v>
      </c>
      <c r="H48" s="1" t="s">
        <v>101</v>
      </c>
      <c r="I48" s="1">
        <v>16030</v>
      </c>
      <c r="J48" s="1" t="s">
        <v>227</v>
      </c>
      <c r="K48" s="1" t="s">
        <v>101</v>
      </c>
      <c r="L48" s="18">
        <f>I48/fiscal!$W$17*100</f>
        <v>0.36972072592577215</v>
      </c>
    </row>
    <row r="49" spans="1:12" x14ac:dyDescent="0.35">
      <c r="A49" s="1" t="s">
        <v>96</v>
      </c>
      <c r="B49" s="1" t="s">
        <v>97</v>
      </c>
      <c r="C49" s="1">
        <v>2007</v>
      </c>
      <c r="D49" s="1" t="s">
        <v>166</v>
      </c>
      <c r="E49" s="1" t="s">
        <v>189</v>
      </c>
      <c r="F49" s="1" t="s">
        <v>179</v>
      </c>
      <c r="G49" s="1">
        <v>2006</v>
      </c>
      <c r="H49" s="1" t="s">
        <v>101</v>
      </c>
      <c r="I49" s="1">
        <v>13995</v>
      </c>
      <c r="J49" s="1" t="s">
        <v>227</v>
      </c>
      <c r="K49" s="1" t="s">
        <v>101</v>
      </c>
      <c r="L49" s="18">
        <f>I49/fiscal!$W$17*100</f>
        <v>0.32278487581604376</v>
      </c>
    </row>
    <row r="50" spans="1:12" x14ac:dyDescent="0.35">
      <c r="A50" s="1" t="s">
        <v>96</v>
      </c>
      <c r="B50" s="1" t="s">
        <v>97</v>
      </c>
      <c r="C50" s="1">
        <v>2007</v>
      </c>
      <c r="D50" s="1" t="s">
        <v>166</v>
      </c>
      <c r="E50" s="1" t="s">
        <v>258</v>
      </c>
      <c r="F50" s="1" t="s">
        <v>177</v>
      </c>
      <c r="G50" s="1">
        <v>2006</v>
      </c>
      <c r="H50" s="1" t="s">
        <v>101</v>
      </c>
      <c r="I50" s="1">
        <v>12021</v>
      </c>
      <c r="J50" s="1" t="s">
        <v>227</v>
      </c>
      <c r="K50" s="1" t="s">
        <v>101</v>
      </c>
      <c r="L50" s="18">
        <f>I50/fiscal!$W$17*100</f>
        <v>0.27725594799461678</v>
      </c>
    </row>
    <row r="51" spans="1:12" x14ac:dyDescent="0.35">
      <c r="A51" s="1" t="s">
        <v>96</v>
      </c>
      <c r="B51" s="1" t="s">
        <v>97</v>
      </c>
      <c r="C51" s="1">
        <v>2007</v>
      </c>
      <c r="D51" s="1" t="s">
        <v>166</v>
      </c>
      <c r="E51" s="1" t="s">
        <v>178</v>
      </c>
      <c r="F51" s="1" t="s">
        <v>179</v>
      </c>
      <c r="G51" s="1">
        <v>2006</v>
      </c>
      <c r="H51" s="1" t="s">
        <v>101</v>
      </c>
      <c r="I51" s="1">
        <v>10642</v>
      </c>
      <c r="J51" s="1" t="s">
        <v>227</v>
      </c>
      <c r="K51" s="1" t="s">
        <v>101</v>
      </c>
      <c r="L51" s="18">
        <f>I51/fiscal!$W$17*100</f>
        <v>0.24545027855908094</v>
      </c>
    </row>
    <row r="52" spans="1:12" x14ac:dyDescent="0.35">
      <c r="A52" s="1" t="s">
        <v>96</v>
      </c>
      <c r="B52" s="1" t="s">
        <v>97</v>
      </c>
      <c r="C52" s="1">
        <v>2007</v>
      </c>
      <c r="D52" s="1" t="s">
        <v>166</v>
      </c>
      <c r="E52" s="1" t="s">
        <v>259</v>
      </c>
      <c r="F52" s="1" t="s">
        <v>260</v>
      </c>
      <c r="G52" s="1">
        <v>2006</v>
      </c>
      <c r="H52" s="1" t="s">
        <v>101</v>
      </c>
      <c r="I52" s="1">
        <v>9599</v>
      </c>
      <c r="J52" s="1" t="s">
        <v>227</v>
      </c>
      <c r="K52" s="1" t="s">
        <v>101</v>
      </c>
      <c r="L52" s="18">
        <f>I52/fiscal!$W$17*100</f>
        <v>0.2213942138591071</v>
      </c>
    </row>
    <row r="53" spans="1:12" x14ac:dyDescent="0.35">
      <c r="A53" s="1" t="s">
        <v>96</v>
      </c>
      <c r="B53" s="1" t="s">
        <v>97</v>
      </c>
      <c r="C53" s="1">
        <v>2007</v>
      </c>
      <c r="D53" s="1" t="s">
        <v>166</v>
      </c>
      <c r="E53" s="1" t="s">
        <v>180</v>
      </c>
      <c r="F53" s="1" t="s">
        <v>179</v>
      </c>
      <c r="G53" s="1">
        <v>2006</v>
      </c>
      <c r="H53" s="1" t="s">
        <v>101</v>
      </c>
      <c r="I53" s="1">
        <v>8885</v>
      </c>
      <c r="J53" s="1" t="s">
        <v>227</v>
      </c>
      <c r="K53" s="1" t="s">
        <v>101</v>
      </c>
      <c r="L53" s="18">
        <f>I53/fiscal!$W$17*100</f>
        <v>0.2049263037960378</v>
      </c>
    </row>
    <row r="54" spans="1:12" x14ac:dyDescent="0.35">
      <c r="A54" s="1" t="s">
        <v>96</v>
      </c>
      <c r="B54" s="1" t="s">
        <v>97</v>
      </c>
      <c r="C54" s="1">
        <v>2007</v>
      </c>
      <c r="D54" s="1" t="s">
        <v>166</v>
      </c>
      <c r="E54" s="1" t="s">
        <v>275</v>
      </c>
      <c r="F54" s="1" t="s">
        <v>70</v>
      </c>
      <c r="G54" s="1">
        <v>2006</v>
      </c>
      <c r="H54" s="1" t="s">
        <v>101</v>
      </c>
      <c r="I54" s="1">
        <v>6751</v>
      </c>
      <c r="J54" s="1" t="s">
        <v>227</v>
      </c>
      <c r="K54" s="1" t="s">
        <v>101</v>
      </c>
      <c r="L54" s="18">
        <f>I54/fiscal!$W$17*100</f>
        <v>0.15570708800529556</v>
      </c>
    </row>
    <row r="55" spans="1:12" x14ac:dyDescent="0.35">
      <c r="A55" s="1" t="s">
        <v>96</v>
      </c>
      <c r="B55" s="1" t="s">
        <v>97</v>
      </c>
      <c r="C55" s="1">
        <v>2007</v>
      </c>
      <c r="D55" s="1" t="s">
        <v>166</v>
      </c>
      <c r="E55" s="1" t="s">
        <v>276</v>
      </c>
      <c r="F55" s="1" t="s">
        <v>70</v>
      </c>
      <c r="G55" s="1">
        <v>2006</v>
      </c>
      <c r="H55" s="1" t="s">
        <v>101</v>
      </c>
      <c r="I55" s="1">
        <v>6185</v>
      </c>
      <c r="J55" s="1" t="s">
        <v>227</v>
      </c>
      <c r="K55" s="1" t="s">
        <v>101</v>
      </c>
      <c r="L55" s="18">
        <f>I55/fiscal!$W$17*100</f>
        <v>0.14265269431384284</v>
      </c>
    </row>
    <row r="56" spans="1:12" x14ac:dyDescent="0.35">
      <c r="A56" s="1" t="s">
        <v>96</v>
      </c>
      <c r="B56" s="1" t="s">
        <v>97</v>
      </c>
      <c r="C56" s="1">
        <v>2007</v>
      </c>
      <c r="D56" s="1" t="s">
        <v>166</v>
      </c>
      <c r="E56" s="1" t="s">
        <v>162</v>
      </c>
      <c r="F56" s="1" t="s">
        <v>162</v>
      </c>
      <c r="G56" s="1">
        <v>2006</v>
      </c>
      <c r="H56" s="1" t="s">
        <v>101</v>
      </c>
      <c r="I56" s="1">
        <f>SUM(I46:I55)</f>
        <v>278753</v>
      </c>
      <c r="J56" s="1" t="s">
        <v>227</v>
      </c>
      <c r="K56" s="1" t="s">
        <v>101</v>
      </c>
      <c r="L56" s="18">
        <f>I56/fiscal!$W$17*100</f>
        <v>6.429242764440847</v>
      </c>
    </row>
    <row r="57" spans="1:12" x14ac:dyDescent="0.35">
      <c r="A57" s="1" t="s">
        <v>96</v>
      </c>
      <c r="B57" s="1" t="s">
        <v>97</v>
      </c>
      <c r="C57" s="1" t="s">
        <v>101</v>
      </c>
      <c r="D57" s="1" t="s">
        <v>166</v>
      </c>
      <c r="E57" s="1" t="s">
        <v>167</v>
      </c>
      <c r="F57" s="1" t="s">
        <v>168</v>
      </c>
      <c r="G57" s="1">
        <v>2007</v>
      </c>
      <c r="H57" s="1" t="s">
        <v>101</v>
      </c>
      <c r="I57" s="1">
        <v>175760</v>
      </c>
      <c r="J57" s="1" t="s">
        <v>227</v>
      </c>
      <c r="K57" s="1" t="s">
        <v>101</v>
      </c>
      <c r="L57" s="18">
        <f>I57/fiscal!$X$17*100</f>
        <v>3.9446926086614016</v>
      </c>
    </row>
    <row r="58" spans="1:12" x14ac:dyDescent="0.35">
      <c r="A58" s="1" t="s">
        <v>96</v>
      </c>
      <c r="B58" s="1" t="s">
        <v>97</v>
      </c>
      <c r="C58" s="1" t="s">
        <v>101</v>
      </c>
      <c r="D58" s="1" t="s">
        <v>166</v>
      </c>
      <c r="E58" s="1" t="s">
        <v>188</v>
      </c>
      <c r="F58" s="1" t="s">
        <v>168</v>
      </c>
      <c r="G58" s="1">
        <v>2007</v>
      </c>
      <c r="H58" s="1" t="s">
        <v>101</v>
      </c>
      <c r="I58" s="1">
        <v>18885</v>
      </c>
      <c r="J58" s="1" t="s">
        <v>227</v>
      </c>
      <c r="K58" s="1" t="s">
        <v>101</v>
      </c>
      <c r="L58" s="18">
        <f>I58/fiscal!$X$17*100</f>
        <v>0.42384797402463908</v>
      </c>
    </row>
    <row r="59" spans="1:12" x14ac:dyDescent="0.35">
      <c r="A59" s="1" t="s">
        <v>96</v>
      </c>
      <c r="B59" s="1" t="s">
        <v>97</v>
      </c>
      <c r="C59" s="1" t="s">
        <v>101</v>
      </c>
      <c r="D59" s="1" t="s">
        <v>166</v>
      </c>
      <c r="E59" s="1" t="s">
        <v>174</v>
      </c>
      <c r="F59" s="1" t="s">
        <v>175</v>
      </c>
      <c r="G59" s="1">
        <v>2007</v>
      </c>
      <c r="H59" s="1" t="s">
        <v>101</v>
      </c>
      <c r="I59" s="1">
        <v>16030</v>
      </c>
      <c r="J59" s="1" t="s">
        <v>227</v>
      </c>
      <c r="K59" s="1" t="s">
        <v>101</v>
      </c>
      <c r="L59" s="18">
        <f>I59/fiscal!$X$17*100</f>
        <v>0.35977140712814215</v>
      </c>
    </row>
    <row r="60" spans="1:12" x14ac:dyDescent="0.35">
      <c r="A60" s="1" t="s">
        <v>96</v>
      </c>
      <c r="B60" s="1" t="s">
        <v>97</v>
      </c>
      <c r="C60" s="1" t="s">
        <v>101</v>
      </c>
      <c r="D60" s="1" t="s">
        <v>166</v>
      </c>
      <c r="E60" s="1" t="s">
        <v>189</v>
      </c>
      <c r="F60" s="1" t="s">
        <v>179</v>
      </c>
      <c r="G60" s="1">
        <v>2007</v>
      </c>
      <c r="H60" s="1" t="s">
        <v>101</v>
      </c>
      <c r="I60" s="1">
        <v>13995</v>
      </c>
      <c r="J60" s="1" t="s">
        <v>227</v>
      </c>
      <c r="K60" s="1" t="s">
        <v>101</v>
      </c>
      <c r="L60" s="18">
        <f>I60/fiscal!$X$17*100</f>
        <v>0.31409861776408915</v>
      </c>
    </row>
    <row r="61" spans="1:12" x14ac:dyDescent="0.35">
      <c r="A61" s="1" t="s">
        <v>96</v>
      </c>
      <c r="B61" s="1" t="s">
        <v>97</v>
      </c>
      <c r="C61" s="1" t="s">
        <v>101</v>
      </c>
      <c r="D61" s="1" t="s">
        <v>166</v>
      </c>
      <c r="E61" s="1" t="s">
        <v>258</v>
      </c>
      <c r="F61" s="1" t="s">
        <v>177</v>
      </c>
      <c r="G61" s="1">
        <v>2007</v>
      </c>
      <c r="H61" s="1" t="s">
        <v>101</v>
      </c>
      <c r="I61" s="1">
        <v>12021</v>
      </c>
      <c r="J61" s="1" t="s">
        <v>227</v>
      </c>
      <c r="K61" s="1" t="s">
        <v>101</v>
      </c>
      <c r="L61" s="18">
        <f>I61/fiscal!$X$17*100</f>
        <v>0.26979488989940087</v>
      </c>
    </row>
    <row r="62" spans="1:12" x14ac:dyDescent="0.35">
      <c r="A62" s="1" t="s">
        <v>96</v>
      </c>
      <c r="B62" s="1" t="s">
        <v>97</v>
      </c>
      <c r="C62" s="1" t="s">
        <v>101</v>
      </c>
      <c r="D62" s="1" t="s">
        <v>166</v>
      </c>
      <c r="E62" s="1" t="s">
        <v>289</v>
      </c>
      <c r="F62" s="1" t="s">
        <v>179</v>
      </c>
      <c r="G62" s="1">
        <v>2007</v>
      </c>
      <c r="H62" s="1" t="s">
        <v>101</v>
      </c>
      <c r="I62" s="1">
        <v>10642</v>
      </c>
      <c r="J62" s="1" t="s">
        <v>227</v>
      </c>
      <c r="K62" s="1" t="s">
        <v>101</v>
      </c>
      <c r="L62" s="18">
        <f>I62/fiscal!$X$17*100</f>
        <v>0.23884512256130311</v>
      </c>
    </row>
    <row r="63" spans="1:12" x14ac:dyDescent="0.35">
      <c r="A63" s="1" t="s">
        <v>96</v>
      </c>
      <c r="B63" s="1" t="s">
        <v>97</v>
      </c>
      <c r="C63" s="1" t="s">
        <v>101</v>
      </c>
      <c r="D63" s="1" t="s">
        <v>166</v>
      </c>
      <c r="E63" s="1" t="s">
        <v>259</v>
      </c>
      <c r="F63" s="1" t="s">
        <v>260</v>
      </c>
      <c r="G63" s="1">
        <v>2007</v>
      </c>
      <c r="H63" s="1" t="s">
        <v>101</v>
      </c>
      <c r="I63" s="1">
        <v>9599</v>
      </c>
      <c r="J63" s="1" t="s">
        <v>227</v>
      </c>
      <c r="K63" s="1" t="s">
        <v>101</v>
      </c>
      <c r="L63" s="18">
        <f>I63/fiscal!$X$17*100</f>
        <v>0.21543641528527988</v>
      </c>
    </row>
    <row r="64" spans="1:12" x14ac:dyDescent="0.35">
      <c r="A64" s="1" t="s">
        <v>96</v>
      </c>
      <c r="B64" s="1" t="s">
        <v>97</v>
      </c>
      <c r="C64" s="1" t="s">
        <v>101</v>
      </c>
      <c r="D64" s="1" t="s">
        <v>166</v>
      </c>
      <c r="E64" s="1" t="s">
        <v>180</v>
      </c>
      <c r="F64" s="1" t="s">
        <v>179</v>
      </c>
      <c r="G64" s="1">
        <v>2007</v>
      </c>
      <c r="H64" s="1" t="s">
        <v>101</v>
      </c>
      <c r="I64" s="1">
        <v>8885</v>
      </c>
      <c r="J64" s="1" t="s">
        <v>227</v>
      </c>
      <c r="K64" s="1" t="s">
        <v>101</v>
      </c>
      <c r="L64" s="18">
        <f>I64/fiscal!$X$17*100</f>
        <v>0.19941166265337135</v>
      </c>
    </row>
    <row r="65" spans="1:12" x14ac:dyDescent="0.35">
      <c r="A65" s="1" t="s">
        <v>96</v>
      </c>
      <c r="B65" s="1" t="s">
        <v>97</v>
      </c>
      <c r="C65" s="1" t="s">
        <v>101</v>
      </c>
      <c r="D65" s="1" t="s">
        <v>166</v>
      </c>
      <c r="E65" s="1" t="s">
        <v>275</v>
      </c>
      <c r="F65" s="1" t="s">
        <v>70</v>
      </c>
      <c r="G65" s="1">
        <v>2007</v>
      </c>
      <c r="H65" s="1" t="s">
        <v>101</v>
      </c>
      <c r="I65" s="1">
        <v>6751</v>
      </c>
      <c r="J65" s="1" t="s">
        <v>227</v>
      </c>
      <c r="K65" s="1" t="s">
        <v>101</v>
      </c>
      <c r="L65" s="18">
        <f>I65/fiscal!$X$17*100</f>
        <v>0.15151695380674282</v>
      </c>
    </row>
    <row r="66" spans="1:12" x14ac:dyDescent="0.35">
      <c r="A66" s="1" t="s">
        <v>96</v>
      </c>
      <c r="B66" s="1" t="s">
        <v>97</v>
      </c>
      <c r="C66" s="1" t="s">
        <v>101</v>
      </c>
      <c r="D66" s="1" t="s">
        <v>166</v>
      </c>
      <c r="E66" s="1" t="s">
        <v>276</v>
      </c>
      <c r="F66" s="1" t="s">
        <v>70</v>
      </c>
      <c r="G66" s="1">
        <v>2007</v>
      </c>
      <c r="H66" s="1" t="s">
        <v>101</v>
      </c>
      <c r="I66" s="1">
        <v>6185</v>
      </c>
      <c r="J66" s="1" t="s">
        <v>227</v>
      </c>
      <c r="K66" s="1" t="s">
        <v>101</v>
      </c>
      <c r="L66" s="18">
        <f>I66/fiscal!$X$17*100</f>
        <v>0.13881385858312908</v>
      </c>
    </row>
    <row r="67" spans="1:12" x14ac:dyDescent="0.35">
      <c r="A67" s="1" t="s">
        <v>96</v>
      </c>
      <c r="B67" s="1" t="s">
        <v>97</v>
      </c>
      <c r="C67" s="1" t="s">
        <v>101</v>
      </c>
      <c r="D67" s="1" t="s">
        <v>166</v>
      </c>
      <c r="E67" s="1" t="s">
        <v>162</v>
      </c>
      <c r="F67" s="1" t="s">
        <v>162</v>
      </c>
      <c r="G67" s="1">
        <v>2007</v>
      </c>
      <c r="H67" s="1" t="s">
        <v>101</v>
      </c>
      <c r="I67" s="1">
        <f>SUM(I57:I66)</f>
        <v>278753</v>
      </c>
      <c r="J67" s="1" t="s">
        <v>227</v>
      </c>
      <c r="K67" s="1" t="s">
        <v>101</v>
      </c>
      <c r="L67" s="18">
        <f>I67/fiscal!$X$17*100</f>
        <v>6.2562295103674987</v>
      </c>
    </row>
    <row r="68" spans="1:12" x14ac:dyDescent="0.35">
      <c r="A68" s="1" t="s">
        <v>96</v>
      </c>
      <c r="B68" s="1" t="s">
        <v>97</v>
      </c>
      <c r="C68" s="1" t="s">
        <v>101</v>
      </c>
      <c r="D68" s="1" t="s">
        <v>166</v>
      </c>
      <c r="E68" s="1" t="s">
        <v>167</v>
      </c>
      <c r="F68" s="1" t="s">
        <v>168</v>
      </c>
      <c r="G68" s="1">
        <v>2008</v>
      </c>
      <c r="H68" s="1" t="s">
        <v>101</v>
      </c>
      <c r="I68" s="1">
        <v>131134</v>
      </c>
      <c r="J68" s="1" t="s">
        <v>227</v>
      </c>
      <c r="K68" s="1" t="s">
        <v>101</v>
      </c>
      <c r="L68" s="18">
        <f>I68/fiscal!$Y$17*100</f>
        <v>2.8758711180597576</v>
      </c>
    </row>
    <row r="69" spans="1:12" x14ac:dyDescent="0.35">
      <c r="A69" s="1" t="s">
        <v>96</v>
      </c>
      <c r="B69" s="1" t="s">
        <v>97</v>
      </c>
      <c r="C69" s="1" t="s">
        <v>101</v>
      </c>
      <c r="D69" s="1" t="s">
        <v>166</v>
      </c>
      <c r="E69" s="1" t="s">
        <v>174</v>
      </c>
      <c r="F69" s="1" t="s">
        <v>175</v>
      </c>
      <c r="G69" s="1">
        <v>2008</v>
      </c>
      <c r="H69" s="1" t="s">
        <v>101</v>
      </c>
      <c r="I69" s="1">
        <v>30737</v>
      </c>
      <c r="J69" s="1" t="s">
        <v>227</v>
      </c>
      <c r="K69" s="1" t="s">
        <v>101</v>
      </c>
      <c r="L69" s="18">
        <f>I69/fiscal!$Y$17*100</f>
        <v>0.67408643491240072</v>
      </c>
    </row>
    <row r="70" spans="1:12" x14ac:dyDescent="0.35">
      <c r="A70" s="1" t="s">
        <v>96</v>
      </c>
      <c r="B70" s="1" t="s">
        <v>97</v>
      </c>
      <c r="C70" s="1" t="s">
        <v>101</v>
      </c>
      <c r="D70" s="1" t="s">
        <v>166</v>
      </c>
      <c r="E70" s="1" t="s">
        <v>170</v>
      </c>
      <c r="F70" s="1" t="s">
        <v>171</v>
      </c>
      <c r="G70" s="1">
        <v>2008</v>
      </c>
      <c r="H70" s="1" t="s">
        <v>101</v>
      </c>
      <c r="I70" s="1">
        <v>13623</v>
      </c>
      <c r="J70" s="1" t="s">
        <v>227</v>
      </c>
      <c r="K70" s="1" t="s">
        <v>101</v>
      </c>
      <c r="L70" s="18">
        <f>I70/fiscal!$Y$17*100</f>
        <v>0.29876303812381283</v>
      </c>
    </row>
    <row r="71" spans="1:12" x14ac:dyDescent="0.35">
      <c r="A71" s="1" t="s">
        <v>96</v>
      </c>
      <c r="B71" s="1" t="s">
        <v>97</v>
      </c>
      <c r="C71" s="1" t="s">
        <v>101</v>
      </c>
      <c r="D71" s="1" t="s">
        <v>166</v>
      </c>
      <c r="E71" s="1" t="s">
        <v>189</v>
      </c>
      <c r="F71" s="1" t="s">
        <v>179</v>
      </c>
      <c r="G71" s="1">
        <v>2008</v>
      </c>
      <c r="H71" s="1" t="s">
        <v>101</v>
      </c>
      <c r="I71" s="1">
        <v>13166</v>
      </c>
      <c r="J71" s="1" t="s">
        <v>227</v>
      </c>
      <c r="K71" s="1" t="s">
        <v>101</v>
      </c>
      <c r="L71" s="18">
        <f>I71/fiscal!$Y$17*100</f>
        <v>0.28874067091963007</v>
      </c>
    </row>
    <row r="72" spans="1:12" x14ac:dyDescent="0.35">
      <c r="A72" s="1" t="s">
        <v>96</v>
      </c>
      <c r="B72" s="1" t="s">
        <v>97</v>
      </c>
      <c r="C72" s="1" t="s">
        <v>101</v>
      </c>
      <c r="D72" s="1" t="s">
        <v>166</v>
      </c>
      <c r="E72" s="1" t="s">
        <v>258</v>
      </c>
      <c r="F72" s="1" t="s">
        <v>177</v>
      </c>
      <c r="G72" s="1">
        <v>2008</v>
      </c>
      <c r="H72" s="1" t="s">
        <v>101</v>
      </c>
      <c r="I72" s="1">
        <v>12196</v>
      </c>
      <c r="J72" s="1" t="s">
        <v>227</v>
      </c>
      <c r="K72" s="1" t="s">
        <v>101</v>
      </c>
      <c r="L72" s="18">
        <f>I72/fiscal!$Y$17*100</f>
        <v>0.26746781274007353</v>
      </c>
    </row>
    <row r="73" spans="1:12" x14ac:dyDescent="0.35">
      <c r="A73" s="1" t="s">
        <v>96</v>
      </c>
      <c r="B73" s="1" t="s">
        <v>97</v>
      </c>
      <c r="C73" s="1" t="s">
        <v>101</v>
      </c>
      <c r="D73" s="1" t="s">
        <v>166</v>
      </c>
      <c r="E73" s="1" t="s">
        <v>306</v>
      </c>
      <c r="F73" s="1" t="s">
        <v>70</v>
      </c>
      <c r="G73" s="1">
        <v>2008</v>
      </c>
      <c r="H73" s="1" t="s">
        <v>101</v>
      </c>
      <c r="I73" s="1">
        <v>11931</v>
      </c>
      <c r="J73" s="1" t="s">
        <v>227</v>
      </c>
      <c r="K73" s="1" t="s">
        <v>101</v>
      </c>
      <c r="L73" s="18">
        <f>I73/fiscal!$Y$17*100</f>
        <v>0.26165615560854516</v>
      </c>
    </row>
    <row r="74" spans="1:12" x14ac:dyDescent="0.35">
      <c r="A74" s="1" t="s">
        <v>96</v>
      </c>
      <c r="B74" s="1" t="s">
        <v>97</v>
      </c>
      <c r="C74" s="1" t="s">
        <v>101</v>
      </c>
      <c r="D74" s="1" t="s">
        <v>166</v>
      </c>
      <c r="E74" s="1" t="s">
        <v>289</v>
      </c>
      <c r="F74" s="1" t="s">
        <v>179</v>
      </c>
      <c r="G74" s="1">
        <v>2008</v>
      </c>
      <c r="H74" s="1" t="s">
        <v>101</v>
      </c>
      <c r="I74" s="1">
        <v>11293</v>
      </c>
      <c r="J74" s="1" t="s">
        <v>227</v>
      </c>
      <c r="K74" s="1" t="s">
        <v>101</v>
      </c>
      <c r="L74" s="18">
        <f>I74/fiscal!$Y$17*100</f>
        <v>0.2476643169296204</v>
      </c>
    </row>
    <row r="75" spans="1:12" x14ac:dyDescent="0.35">
      <c r="A75" s="1" t="s">
        <v>96</v>
      </c>
      <c r="B75" s="1" t="s">
        <v>97</v>
      </c>
      <c r="C75" s="1" t="s">
        <v>101</v>
      </c>
      <c r="D75" s="1" t="s">
        <v>166</v>
      </c>
      <c r="E75" s="1" t="s">
        <v>180</v>
      </c>
      <c r="F75" s="1" t="s">
        <v>179</v>
      </c>
      <c r="G75" s="1">
        <v>2008</v>
      </c>
      <c r="H75" s="1" t="s">
        <v>101</v>
      </c>
      <c r="I75" s="1">
        <v>10596</v>
      </c>
      <c r="J75" s="1" t="s">
        <v>227</v>
      </c>
      <c r="K75" s="1" t="s">
        <v>101</v>
      </c>
      <c r="L75" s="18">
        <f>I75/fiscal!$Y$17*100</f>
        <v>0.23237856213461947</v>
      </c>
    </row>
    <row r="76" spans="1:12" x14ac:dyDescent="0.35">
      <c r="A76" s="1" t="s">
        <v>96</v>
      </c>
      <c r="B76" s="1" t="s">
        <v>97</v>
      </c>
      <c r="C76" s="1" t="s">
        <v>101</v>
      </c>
      <c r="D76" s="1" t="s">
        <v>166</v>
      </c>
      <c r="E76" s="1" t="s">
        <v>307</v>
      </c>
      <c r="F76" s="1" t="s">
        <v>308</v>
      </c>
      <c r="G76" s="1">
        <v>2008</v>
      </c>
      <c r="H76" s="1" t="s">
        <v>101</v>
      </c>
      <c r="I76" s="1">
        <v>10375</v>
      </c>
      <c r="J76" s="1" t="s">
        <v>227</v>
      </c>
      <c r="K76" s="1" t="s">
        <v>101</v>
      </c>
      <c r="L76" s="18">
        <f>I76/fiscal!$Y$17*100</f>
        <v>0.22753185939474113</v>
      </c>
    </row>
    <row r="77" spans="1:12" x14ac:dyDescent="0.35">
      <c r="A77" s="1" t="s">
        <v>96</v>
      </c>
      <c r="B77" s="1" t="s">
        <v>97</v>
      </c>
      <c r="C77" s="1" t="s">
        <v>101</v>
      </c>
      <c r="D77" s="1" t="s">
        <v>166</v>
      </c>
      <c r="E77" s="1" t="s">
        <v>259</v>
      </c>
      <c r="F77" s="1" t="s">
        <v>260</v>
      </c>
      <c r="G77" s="1">
        <v>2008</v>
      </c>
      <c r="H77" s="1" t="s">
        <v>101</v>
      </c>
      <c r="I77" s="1">
        <v>10098</v>
      </c>
      <c r="J77" s="1" t="s">
        <v>227</v>
      </c>
      <c r="K77" s="1" t="s">
        <v>101</v>
      </c>
      <c r="L77" s="18">
        <f>I77/fiscal!$Y$17*100</f>
        <v>0.22145703288367191</v>
      </c>
    </row>
    <row r="78" spans="1:12" x14ac:dyDescent="0.35">
      <c r="A78" s="1" t="s">
        <v>96</v>
      </c>
      <c r="B78" s="1" t="s">
        <v>97</v>
      </c>
      <c r="C78" s="1" t="s">
        <v>101</v>
      </c>
      <c r="D78" s="1" t="s">
        <v>166</v>
      </c>
      <c r="E78" s="1" t="s">
        <v>162</v>
      </c>
      <c r="F78" s="1" t="s">
        <v>162</v>
      </c>
      <c r="G78" s="1">
        <v>2008</v>
      </c>
      <c r="H78" s="1" t="s">
        <v>101</v>
      </c>
      <c r="I78" s="1">
        <f>SUM(I68:I77)</f>
        <v>255149</v>
      </c>
      <c r="J78" s="1" t="s">
        <v>227</v>
      </c>
      <c r="K78" s="1" t="s">
        <v>101</v>
      </c>
      <c r="L78" s="18">
        <f>I78/fiscal!$Y$17*100</f>
        <v>5.5956170017068727</v>
      </c>
    </row>
    <row r="79" spans="1:12" x14ac:dyDescent="0.35">
      <c r="A79" s="1" t="s">
        <v>96</v>
      </c>
      <c r="B79" s="1" t="s">
        <v>97</v>
      </c>
      <c r="C79" s="1">
        <v>2010</v>
      </c>
      <c r="D79" s="1" t="s">
        <v>166</v>
      </c>
      <c r="E79" s="1" t="s">
        <v>167</v>
      </c>
      <c r="F79" s="1" t="s">
        <v>168</v>
      </c>
      <c r="G79" s="1">
        <v>2009</v>
      </c>
      <c r="H79" s="1" t="s">
        <v>101</v>
      </c>
      <c r="I79" s="1">
        <v>122078</v>
      </c>
      <c r="J79" s="1" t="s">
        <v>227</v>
      </c>
      <c r="K79" s="1" t="s">
        <v>101</v>
      </c>
      <c r="L79" s="18">
        <f>I79/fiscal!$Z$17*100</f>
        <v>2.7558018842155971</v>
      </c>
    </row>
    <row r="80" spans="1:12" x14ac:dyDescent="0.35">
      <c r="A80" s="1" t="s">
        <v>96</v>
      </c>
      <c r="B80" s="1" t="s">
        <v>97</v>
      </c>
      <c r="C80" s="1">
        <v>2010</v>
      </c>
      <c r="D80" s="1" t="s">
        <v>166</v>
      </c>
      <c r="E80" s="1" t="s">
        <v>174</v>
      </c>
      <c r="F80" s="1" t="s">
        <v>175</v>
      </c>
      <c r="G80" s="1">
        <v>2009</v>
      </c>
      <c r="H80" s="1" t="s">
        <v>101</v>
      </c>
      <c r="I80" s="1">
        <v>31076</v>
      </c>
      <c r="J80" s="1" t="s">
        <v>227</v>
      </c>
      <c r="K80" s="1" t="s">
        <v>101</v>
      </c>
      <c r="L80" s="18">
        <f>I80/fiscal!$Z$17*100</f>
        <v>0.70151296182673295</v>
      </c>
    </row>
    <row r="81" spans="1:12" x14ac:dyDescent="0.35">
      <c r="A81" s="1" t="s">
        <v>96</v>
      </c>
      <c r="B81" s="1" t="s">
        <v>97</v>
      </c>
      <c r="C81" s="1">
        <v>2010</v>
      </c>
      <c r="D81" s="1" t="s">
        <v>166</v>
      </c>
      <c r="E81" s="1" t="s">
        <v>170</v>
      </c>
      <c r="F81" s="1" t="s">
        <v>171</v>
      </c>
      <c r="G81" s="1">
        <v>2009</v>
      </c>
      <c r="H81" s="1" t="s">
        <v>101</v>
      </c>
      <c r="I81" s="1">
        <v>23072</v>
      </c>
      <c r="J81" s="1" t="s">
        <v>227</v>
      </c>
      <c r="K81" s="1" t="s">
        <v>101</v>
      </c>
      <c r="L81" s="18">
        <f>I81/fiscal!$Z$17*100</f>
        <v>0.52082980612905072</v>
      </c>
    </row>
    <row r="82" spans="1:12" x14ac:dyDescent="0.35">
      <c r="A82" s="1" t="s">
        <v>96</v>
      </c>
      <c r="B82" s="1" t="s">
        <v>97</v>
      </c>
      <c r="C82" s="1">
        <v>2010</v>
      </c>
      <c r="D82" s="1" t="s">
        <v>166</v>
      </c>
      <c r="E82" s="1" t="s">
        <v>293</v>
      </c>
      <c r="F82" s="1" t="s">
        <v>168</v>
      </c>
      <c r="G82" s="1">
        <v>2009</v>
      </c>
      <c r="H82" s="1" t="s">
        <v>101</v>
      </c>
      <c r="I82" s="1">
        <v>22719</v>
      </c>
      <c r="J82" s="1" t="s">
        <v>227</v>
      </c>
      <c r="K82" s="1" t="s">
        <v>101</v>
      </c>
      <c r="L82" s="18">
        <f>I82/fiscal!$Z$17*100</f>
        <v>0.51286114621384815</v>
      </c>
    </row>
    <row r="83" spans="1:12" x14ac:dyDescent="0.35">
      <c r="A83" s="1" t="s">
        <v>96</v>
      </c>
      <c r="B83" s="1" t="s">
        <v>97</v>
      </c>
      <c r="C83" s="1">
        <v>2010</v>
      </c>
      <c r="D83" s="1" t="s">
        <v>166</v>
      </c>
      <c r="E83" s="1" t="s">
        <v>189</v>
      </c>
      <c r="F83" s="1" t="s">
        <v>179</v>
      </c>
      <c r="G83" s="1">
        <v>2009</v>
      </c>
      <c r="H83" s="1" t="s">
        <v>101</v>
      </c>
      <c r="I83" s="1">
        <v>13652</v>
      </c>
      <c r="J83" s="1" t="s">
        <v>227</v>
      </c>
      <c r="K83" s="1" t="s">
        <v>101</v>
      </c>
      <c r="L83" s="18">
        <f>I83/fiscal!$Z$17*100</f>
        <v>0.30818171434092412</v>
      </c>
    </row>
    <row r="84" spans="1:12" x14ac:dyDescent="0.35">
      <c r="A84" s="1" t="s">
        <v>96</v>
      </c>
      <c r="B84" s="1" t="s">
        <v>97</v>
      </c>
      <c r="C84" s="1">
        <v>2010</v>
      </c>
      <c r="D84" s="1" t="s">
        <v>166</v>
      </c>
      <c r="E84" s="1" t="s">
        <v>289</v>
      </c>
      <c r="F84" s="1" t="s">
        <v>179</v>
      </c>
      <c r="G84" s="1">
        <v>2009</v>
      </c>
      <c r="H84" s="1" t="s">
        <v>101</v>
      </c>
      <c r="I84" s="1">
        <v>11405</v>
      </c>
      <c r="J84" s="1" t="s">
        <v>227</v>
      </c>
      <c r="K84" s="1" t="s">
        <v>101</v>
      </c>
      <c r="L84" s="18">
        <f>I84/fiscal!$Z$17*100</f>
        <v>0.25745769499401105</v>
      </c>
    </row>
    <row r="85" spans="1:12" x14ac:dyDescent="0.35">
      <c r="A85" s="1" t="s">
        <v>96</v>
      </c>
      <c r="B85" s="1" t="s">
        <v>97</v>
      </c>
      <c r="C85" s="1">
        <v>2010</v>
      </c>
      <c r="D85" s="1" t="s">
        <v>166</v>
      </c>
      <c r="E85" s="1" t="s">
        <v>258</v>
      </c>
      <c r="F85" s="1" t="s">
        <v>177</v>
      </c>
      <c r="G85" s="1">
        <v>2009</v>
      </c>
      <c r="H85" s="1" t="s">
        <v>101</v>
      </c>
      <c r="I85" s="1">
        <v>11329</v>
      </c>
      <c r="J85" s="1" t="s">
        <v>227</v>
      </c>
      <c r="K85" s="1" t="s">
        <v>101</v>
      </c>
      <c r="L85" s="18">
        <f>I85/fiscal!$Z$17*100</f>
        <v>0.25574206283096462</v>
      </c>
    </row>
    <row r="86" spans="1:12" x14ac:dyDescent="0.35">
      <c r="A86" s="1" t="s">
        <v>96</v>
      </c>
      <c r="B86" s="1" t="s">
        <v>97</v>
      </c>
      <c r="C86" s="1">
        <v>2010</v>
      </c>
      <c r="D86" s="1" t="s">
        <v>166</v>
      </c>
      <c r="E86" s="1" t="s">
        <v>180</v>
      </c>
      <c r="F86" s="1" t="s">
        <v>179</v>
      </c>
      <c r="G86" s="1">
        <v>2009</v>
      </c>
      <c r="H86" s="1" t="s">
        <v>101</v>
      </c>
      <c r="I86" s="1">
        <v>10674</v>
      </c>
      <c r="J86" s="1" t="s">
        <v>227</v>
      </c>
      <c r="K86" s="1" t="s">
        <v>101</v>
      </c>
      <c r="L86" s="18">
        <f>I86/fiscal!$Z$17*100</f>
        <v>0.24095602247839318</v>
      </c>
    </row>
    <row r="87" spans="1:12" x14ac:dyDescent="0.35">
      <c r="A87" s="1" t="s">
        <v>96</v>
      </c>
      <c r="B87" s="1" t="s">
        <v>97</v>
      </c>
      <c r="C87" s="1">
        <v>2010</v>
      </c>
      <c r="D87" s="1" t="s">
        <v>166</v>
      </c>
      <c r="E87" s="1" t="s">
        <v>290</v>
      </c>
      <c r="F87" s="1" t="s">
        <v>291</v>
      </c>
      <c r="G87" s="1">
        <v>2009</v>
      </c>
      <c r="H87" s="1" t="s">
        <v>101</v>
      </c>
      <c r="I87" s="1">
        <v>8904</v>
      </c>
      <c r="J87" s="1" t="s">
        <v>227</v>
      </c>
      <c r="K87" s="1" t="s">
        <v>101</v>
      </c>
      <c r="L87" s="18">
        <f>I87/fiscal!$Z$17*100</f>
        <v>0.20099985236533757</v>
      </c>
    </row>
    <row r="88" spans="1:12" x14ac:dyDescent="0.35">
      <c r="A88" s="1" t="s">
        <v>96</v>
      </c>
      <c r="B88" s="1" t="s">
        <v>97</v>
      </c>
      <c r="C88" s="1">
        <v>2010</v>
      </c>
      <c r="D88" s="1" t="s">
        <v>166</v>
      </c>
      <c r="E88" s="1" t="s">
        <v>292</v>
      </c>
      <c r="F88" s="1" t="s">
        <v>168</v>
      </c>
      <c r="G88" s="1">
        <v>2009</v>
      </c>
      <c r="H88" s="1" t="s">
        <v>101</v>
      </c>
      <c r="I88" s="1">
        <v>8904</v>
      </c>
      <c r="J88" s="1" t="s">
        <v>227</v>
      </c>
      <c r="K88" s="1" t="s">
        <v>101</v>
      </c>
      <c r="L88" s="18">
        <f>I88/fiscal!$Z$17*100</f>
        <v>0.20099985236533757</v>
      </c>
    </row>
    <row r="89" spans="1:12" x14ac:dyDescent="0.35">
      <c r="A89" s="1" t="s">
        <v>96</v>
      </c>
      <c r="B89" s="1" t="s">
        <v>97</v>
      </c>
      <c r="C89" s="1">
        <v>2010</v>
      </c>
      <c r="D89" s="1" t="s">
        <v>166</v>
      </c>
      <c r="E89" s="1" t="s">
        <v>162</v>
      </c>
      <c r="F89" s="1" t="s">
        <v>162</v>
      </c>
      <c r="G89" s="1">
        <v>2009</v>
      </c>
      <c r="H89" s="1" t="s">
        <v>101</v>
      </c>
      <c r="I89" s="1">
        <f>SUM(I79:I88)</f>
        <v>263813</v>
      </c>
      <c r="J89" s="1" t="s">
        <v>227</v>
      </c>
      <c r="K89" s="1" t="s">
        <v>101</v>
      </c>
      <c r="L89" s="18">
        <f>I89/fiscal!$Z$17*100</f>
        <v>5.955342997760197</v>
      </c>
    </row>
    <row r="90" spans="1:12" x14ac:dyDescent="0.35">
      <c r="A90" s="1" t="s">
        <v>96</v>
      </c>
      <c r="B90" s="1" t="s">
        <v>97</v>
      </c>
      <c r="C90" s="1" t="s">
        <v>101</v>
      </c>
      <c r="D90" s="1" t="s">
        <v>166</v>
      </c>
      <c r="E90" s="1" t="s">
        <v>167</v>
      </c>
      <c r="F90" s="1" t="s">
        <v>168</v>
      </c>
      <c r="G90" s="1">
        <v>2010</v>
      </c>
      <c r="H90" s="1" t="s">
        <v>101</v>
      </c>
      <c r="I90" s="1">
        <v>122078</v>
      </c>
      <c r="J90" s="1" t="s">
        <v>227</v>
      </c>
      <c r="K90" s="1" t="s">
        <v>101</v>
      </c>
      <c r="L90" s="18">
        <f>I90/fiscal!$AA$17*100</f>
        <v>2.6724658608127729</v>
      </c>
    </row>
    <row r="91" spans="1:12" x14ac:dyDescent="0.35">
      <c r="A91" s="1" t="s">
        <v>96</v>
      </c>
      <c r="B91" s="1" t="s">
        <v>97</v>
      </c>
      <c r="C91" s="1" t="s">
        <v>101</v>
      </c>
      <c r="D91" s="1" t="s">
        <v>166</v>
      </c>
      <c r="E91" s="1" t="s">
        <v>174</v>
      </c>
      <c r="F91" s="1" t="s">
        <v>175</v>
      </c>
      <c r="G91" s="1">
        <v>2010</v>
      </c>
      <c r="H91" s="1" t="s">
        <v>101</v>
      </c>
      <c r="I91" s="1">
        <v>31076</v>
      </c>
      <c r="J91" s="1" t="s">
        <v>227</v>
      </c>
      <c r="K91" s="1" t="s">
        <v>101</v>
      </c>
      <c r="L91" s="18">
        <f>I91/fiscal!$AA$17*100</f>
        <v>0.68029906363650894</v>
      </c>
    </row>
    <row r="92" spans="1:12" x14ac:dyDescent="0.35">
      <c r="A92" s="1" t="s">
        <v>96</v>
      </c>
      <c r="B92" s="1" t="s">
        <v>97</v>
      </c>
      <c r="C92" s="1" t="s">
        <v>101</v>
      </c>
      <c r="D92" s="1" t="s">
        <v>166</v>
      </c>
      <c r="E92" s="1" t="s">
        <v>170</v>
      </c>
      <c r="F92" s="1" t="s">
        <v>171</v>
      </c>
      <c r="G92" s="1">
        <v>2010</v>
      </c>
      <c r="H92" s="1" t="s">
        <v>101</v>
      </c>
      <c r="I92" s="1">
        <v>23072</v>
      </c>
      <c r="J92" s="1" t="s">
        <v>227</v>
      </c>
      <c r="K92" s="1" t="s">
        <v>101</v>
      </c>
      <c r="L92" s="18">
        <f>I92/fiscal!$AA$17*100</f>
        <v>0.50507980422903631</v>
      </c>
    </row>
    <row r="93" spans="1:12" x14ac:dyDescent="0.35">
      <c r="A93" s="1" t="s">
        <v>96</v>
      </c>
      <c r="B93" s="1" t="s">
        <v>97</v>
      </c>
      <c r="C93" s="1" t="s">
        <v>101</v>
      </c>
      <c r="D93" s="1" t="s">
        <v>166</v>
      </c>
      <c r="E93" s="1" t="s">
        <v>293</v>
      </c>
      <c r="F93" s="1" t="s">
        <v>168</v>
      </c>
      <c r="G93" s="1">
        <v>2010</v>
      </c>
      <c r="H93" s="1" t="s">
        <v>101</v>
      </c>
      <c r="I93" s="1">
        <v>22719</v>
      </c>
      <c r="J93" s="1" t="s">
        <v>227</v>
      </c>
      <c r="K93" s="1" t="s">
        <v>101</v>
      </c>
      <c r="L93" s="18">
        <f>I93/fiscal!$AA$17*100</f>
        <v>0.49735211825067083</v>
      </c>
    </row>
    <row r="94" spans="1:12" x14ac:dyDescent="0.35">
      <c r="A94" s="1" t="s">
        <v>96</v>
      </c>
      <c r="B94" s="1" t="s">
        <v>97</v>
      </c>
      <c r="C94" s="1" t="s">
        <v>101</v>
      </c>
      <c r="D94" s="1" t="s">
        <v>166</v>
      </c>
      <c r="E94" s="1" t="s">
        <v>189</v>
      </c>
      <c r="F94" s="1" t="s">
        <v>179</v>
      </c>
      <c r="G94" s="1">
        <v>2010</v>
      </c>
      <c r="H94" s="1" t="s">
        <v>101</v>
      </c>
      <c r="I94" s="1">
        <v>13652</v>
      </c>
      <c r="J94" s="1" t="s">
        <v>227</v>
      </c>
      <c r="K94" s="1" t="s">
        <v>101</v>
      </c>
      <c r="L94" s="18">
        <f>I94/fiscal!$AA$17*100</f>
        <v>0.29886223506132126</v>
      </c>
    </row>
    <row r="95" spans="1:12" x14ac:dyDescent="0.35">
      <c r="A95" s="1" t="s">
        <v>96</v>
      </c>
      <c r="B95" s="1" t="s">
        <v>97</v>
      </c>
      <c r="C95" s="1" t="s">
        <v>101</v>
      </c>
      <c r="D95" s="1" t="s">
        <v>166</v>
      </c>
      <c r="E95" s="1" t="s">
        <v>289</v>
      </c>
      <c r="F95" s="1" t="s">
        <v>179</v>
      </c>
      <c r="G95" s="1">
        <v>2010</v>
      </c>
      <c r="H95" s="1" t="s">
        <v>101</v>
      </c>
      <c r="I95" s="1">
        <v>11405</v>
      </c>
      <c r="J95" s="1" t="s">
        <v>227</v>
      </c>
      <c r="K95" s="1" t="s">
        <v>101</v>
      </c>
      <c r="L95" s="18">
        <f>I95/fiscal!$AA$17*100</f>
        <v>0.24967212063246183</v>
      </c>
    </row>
    <row r="96" spans="1:12" x14ac:dyDescent="0.35">
      <c r="A96" s="1" t="s">
        <v>96</v>
      </c>
      <c r="B96" s="1" t="s">
        <v>97</v>
      </c>
      <c r="C96" s="1" t="s">
        <v>101</v>
      </c>
      <c r="D96" s="1" t="s">
        <v>166</v>
      </c>
      <c r="E96" s="1" t="s">
        <v>258</v>
      </c>
      <c r="F96" s="1" t="s">
        <v>177</v>
      </c>
      <c r="G96" s="1">
        <v>2010</v>
      </c>
      <c r="H96" s="1" t="s">
        <v>101</v>
      </c>
      <c r="I96" s="1">
        <v>11329</v>
      </c>
      <c r="J96" s="1" t="s">
        <v>227</v>
      </c>
      <c r="K96" s="1" t="s">
        <v>101</v>
      </c>
      <c r="L96" s="18">
        <f>I96/fiscal!$AA$17*100</f>
        <v>0.24800836954363528</v>
      </c>
    </row>
    <row r="97" spans="1:13" x14ac:dyDescent="0.35">
      <c r="A97" s="1" t="s">
        <v>96</v>
      </c>
      <c r="B97" s="1" t="s">
        <v>97</v>
      </c>
      <c r="C97" s="1" t="s">
        <v>101</v>
      </c>
      <c r="D97" s="1" t="s">
        <v>166</v>
      </c>
      <c r="E97" s="1" t="s">
        <v>180</v>
      </c>
      <c r="F97" s="1" t="s">
        <v>179</v>
      </c>
      <c r="G97" s="1">
        <v>2010</v>
      </c>
      <c r="H97" s="1" t="s">
        <v>101</v>
      </c>
      <c r="I97" s="1">
        <v>10674</v>
      </c>
      <c r="J97" s="1" t="s">
        <v>227</v>
      </c>
      <c r="K97" s="1" t="s">
        <v>101</v>
      </c>
      <c r="L97" s="18">
        <f>I97/fiscal!$AA$17*100</f>
        <v>0.2336694621333536</v>
      </c>
    </row>
    <row r="98" spans="1:13" x14ac:dyDescent="0.35">
      <c r="A98" s="1" t="s">
        <v>96</v>
      </c>
      <c r="B98" s="1" t="s">
        <v>97</v>
      </c>
      <c r="C98" s="1" t="s">
        <v>101</v>
      </c>
      <c r="D98" s="1" t="s">
        <v>166</v>
      </c>
      <c r="E98" s="1" t="s">
        <v>290</v>
      </c>
      <c r="F98" s="1" t="s">
        <v>291</v>
      </c>
      <c r="G98" s="1">
        <v>2010</v>
      </c>
      <c r="H98" s="1" t="s">
        <v>101</v>
      </c>
      <c r="I98" s="1">
        <v>8904</v>
      </c>
      <c r="J98" s="1" t="s">
        <v>227</v>
      </c>
      <c r="K98" s="1" t="s">
        <v>101</v>
      </c>
      <c r="L98" s="18">
        <f>I98/fiscal!$AA$17*100</f>
        <v>0.19492157493305043</v>
      </c>
    </row>
    <row r="99" spans="1:13" x14ac:dyDescent="0.35">
      <c r="A99" s="1" t="s">
        <v>96</v>
      </c>
      <c r="B99" s="1" t="s">
        <v>97</v>
      </c>
      <c r="C99" s="1" t="s">
        <v>101</v>
      </c>
      <c r="D99" s="1" t="s">
        <v>166</v>
      </c>
      <c r="E99" s="1" t="s">
        <v>292</v>
      </c>
      <c r="F99" s="1" t="s">
        <v>168</v>
      </c>
      <c r="G99" s="1">
        <v>2010</v>
      </c>
      <c r="H99" s="1" t="s">
        <v>101</v>
      </c>
      <c r="I99" s="1">
        <v>8904</v>
      </c>
      <c r="J99" s="1" t="s">
        <v>227</v>
      </c>
      <c r="K99" s="1" t="s">
        <v>101</v>
      </c>
      <c r="L99" s="18">
        <f>I99/fiscal!$AA$17*100</f>
        <v>0.19492157493305043</v>
      </c>
    </row>
    <row r="100" spans="1:13" x14ac:dyDescent="0.35">
      <c r="A100" s="1" t="s">
        <v>96</v>
      </c>
      <c r="B100" s="1" t="s">
        <v>97</v>
      </c>
      <c r="C100" s="1" t="s">
        <v>101</v>
      </c>
      <c r="D100" s="1" t="s">
        <v>166</v>
      </c>
      <c r="E100" s="1" t="s">
        <v>162</v>
      </c>
      <c r="F100" s="1" t="s">
        <v>162</v>
      </c>
      <c r="G100" s="1">
        <v>2010</v>
      </c>
      <c r="H100" s="1" t="s">
        <v>101</v>
      </c>
      <c r="I100" s="1">
        <f>SUM(I90:I99)</f>
        <v>263813</v>
      </c>
      <c r="J100" s="1" t="s">
        <v>227</v>
      </c>
      <c r="K100" s="1" t="s">
        <v>101</v>
      </c>
      <c r="L100" s="18">
        <f>I100/fiscal!$AB$17*100</f>
        <v>5.5347412730368584</v>
      </c>
    </row>
    <row r="101" spans="1:13" x14ac:dyDescent="0.35">
      <c r="A101" s="1" t="s">
        <v>96</v>
      </c>
      <c r="B101" s="1" t="s">
        <v>97</v>
      </c>
      <c r="C101" s="1" t="s">
        <v>101</v>
      </c>
      <c r="D101" s="1" t="s">
        <v>166</v>
      </c>
      <c r="E101" s="1" t="s">
        <v>167</v>
      </c>
      <c r="F101" s="1" t="s">
        <v>168</v>
      </c>
      <c r="G101" s="1">
        <v>2011</v>
      </c>
      <c r="H101" s="1" t="s">
        <v>101</v>
      </c>
      <c r="I101" s="1">
        <v>142987</v>
      </c>
      <c r="J101" s="1" t="s">
        <v>227</v>
      </c>
      <c r="K101" s="1" t="s">
        <v>101</v>
      </c>
      <c r="L101" s="18">
        <f>I101/fiscal!$AB$17*100</f>
        <v>2.9998371968315483</v>
      </c>
    </row>
    <row r="102" spans="1:13" x14ac:dyDescent="0.35">
      <c r="A102" s="1" t="s">
        <v>96</v>
      </c>
      <c r="B102" s="1" t="s">
        <v>97</v>
      </c>
      <c r="C102" s="1" t="s">
        <v>101</v>
      </c>
      <c r="D102" s="1" t="s">
        <v>166</v>
      </c>
      <c r="E102" s="1" t="s">
        <v>170</v>
      </c>
      <c r="F102" s="1" t="s">
        <v>171</v>
      </c>
      <c r="G102" s="1">
        <v>2011</v>
      </c>
      <c r="H102" s="1" t="s">
        <v>101</v>
      </c>
      <c r="I102" s="1">
        <v>84769</v>
      </c>
      <c r="J102" s="1" t="s">
        <v>227</v>
      </c>
      <c r="K102" s="1" t="s">
        <v>101</v>
      </c>
      <c r="L102" s="18">
        <f>I102/fiscal!$AB$17*100</f>
        <v>1.7784357972278144</v>
      </c>
    </row>
    <row r="103" spans="1:13" x14ac:dyDescent="0.35">
      <c r="A103" s="1" t="s">
        <v>96</v>
      </c>
      <c r="B103" s="1" t="s">
        <v>97</v>
      </c>
      <c r="C103" s="1" t="s">
        <v>101</v>
      </c>
      <c r="D103" s="1" t="s">
        <v>166</v>
      </c>
      <c r="E103" s="1" t="s">
        <v>189</v>
      </c>
      <c r="F103" s="1" t="s">
        <v>179</v>
      </c>
      <c r="G103" s="1">
        <v>2011</v>
      </c>
      <c r="H103" s="1" t="s">
        <v>101</v>
      </c>
      <c r="I103" s="1">
        <v>62110</v>
      </c>
      <c r="J103" s="1" t="s">
        <v>227</v>
      </c>
      <c r="K103" s="1" t="s">
        <v>101</v>
      </c>
      <c r="L103" s="18">
        <f>I103/fiscal!$AB$17*100</f>
        <v>1.3030547413066045</v>
      </c>
    </row>
    <row r="104" spans="1:13" x14ac:dyDescent="0.35">
      <c r="A104" s="1" t="s">
        <v>96</v>
      </c>
      <c r="B104" s="1" t="s">
        <v>97</v>
      </c>
      <c r="C104" s="1" t="s">
        <v>101</v>
      </c>
      <c r="D104" s="1" t="s">
        <v>166</v>
      </c>
      <c r="E104" s="1" t="s">
        <v>174</v>
      </c>
      <c r="F104" s="1" t="s">
        <v>175</v>
      </c>
      <c r="G104" s="1">
        <v>2011</v>
      </c>
      <c r="H104" s="1" t="s">
        <v>101</v>
      </c>
      <c r="I104" s="1">
        <v>38588</v>
      </c>
      <c r="J104" s="1" t="s">
        <v>227</v>
      </c>
      <c r="K104" s="1" t="s">
        <v>101</v>
      </c>
      <c r="L104" s="18">
        <f>I104/fiscal!$AB$17*100</f>
        <v>0.80956812683206025</v>
      </c>
    </row>
    <row r="105" spans="1:13" x14ac:dyDescent="0.35">
      <c r="A105" s="1" t="s">
        <v>96</v>
      </c>
      <c r="B105" s="1" t="s">
        <v>97</v>
      </c>
      <c r="C105" s="1" t="s">
        <v>101</v>
      </c>
      <c r="D105" s="1" t="s">
        <v>166</v>
      </c>
      <c r="E105" s="1" t="s">
        <v>293</v>
      </c>
      <c r="F105" s="1" t="s">
        <v>168</v>
      </c>
      <c r="G105" s="1">
        <v>2011</v>
      </c>
      <c r="H105" s="1" t="s">
        <v>101</v>
      </c>
      <c r="I105" s="1">
        <v>17255</v>
      </c>
      <c r="J105" s="1" t="s">
        <v>227</v>
      </c>
      <c r="K105" s="1" t="s">
        <v>101</v>
      </c>
      <c r="L105" s="18">
        <f>I105/fiscal!$AB$17*100</f>
        <v>0.36200627211794334</v>
      </c>
    </row>
    <row r="106" spans="1:13" x14ac:dyDescent="0.35">
      <c r="A106" s="1" t="s">
        <v>96</v>
      </c>
      <c r="B106" s="1" t="s">
        <v>97</v>
      </c>
      <c r="C106" s="1" t="s">
        <v>101</v>
      </c>
      <c r="D106" s="1" t="s">
        <v>166</v>
      </c>
      <c r="E106" s="1" t="s">
        <v>309</v>
      </c>
      <c r="F106" s="1" t="s">
        <v>310</v>
      </c>
      <c r="G106" s="1">
        <v>2011</v>
      </c>
      <c r="H106" s="1" t="s">
        <v>101</v>
      </c>
      <c r="I106" s="1">
        <v>12940</v>
      </c>
      <c r="J106" s="1" t="s">
        <v>227</v>
      </c>
      <c r="K106" s="1" t="s">
        <v>101</v>
      </c>
      <c r="L106" s="18">
        <f>I106/fiscal!$AB$17*100</f>
        <v>0.27147847935127134</v>
      </c>
    </row>
    <row r="107" spans="1:13" x14ac:dyDescent="0.35">
      <c r="A107" s="1" t="s">
        <v>96</v>
      </c>
      <c r="B107" s="1" t="s">
        <v>97</v>
      </c>
      <c r="C107" s="1" t="s">
        <v>101</v>
      </c>
      <c r="D107" s="1" t="s">
        <v>166</v>
      </c>
      <c r="E107" s="1" t="s">
        <v>289</v>
      </c>
      <c r="F107" s="1" t="s">
        <v>179</v>
      </c>
      <c r="G107" s="1">
        <v>2011</v>
      </c>
      <c r="H107" s="1" t="s">
        <v>101</v>
      </c>
      <c r="I107" s="1">
        <v>12817</v>
      </c>
      <c r="J107" s="1" t="s">
        <v>227</v>
      </c>
      <c r="K107" s="1" t="s">
        <v>101</v>
      </c>
      <c r="L107" s="18">
        <f>I107/fiscal!$AB$17*100</f>
        <v>0.26889796521215187</v>
      </c>
    </row>
    <row r="108" spans="1:13" x14ac:dyDescent="0.35">
      <c r="A108" s="1" t="s">
        <v>96</v>
      </c>
      <c r="B108" s="1" t="s">
        <v>97</v>
      </c>
      <c r="C108" s="1" t="s">
        <v>101</v>
      </c>
      <c r="D108" s="1" t="s">
        <v>166</v>
      </c>
      <c r="E108" s="1" t="s">
        <v>258</v>
      </c>
      <c r="F108" s="1" t="s">
        <v>177</v>
      </c>
      <c r="G108" s="1">
        <v>2011</v>
      </c>
      <c r="H108" s="1" t="s">
        <v>101</v>
      </c>
      <c r="I108" s="1">
        <v>12668</v>
      </c>
      <c r="J108" s="1" t="s">
        <v>227</v>
      </c>
      <c r="K108" s="1" t="s">
        <v>101</v>
      </c>
      <c r="L108" s="18">
        <f>I108/fiscal!$AB$17*100</f>
        <v>0.26577197653955992</v>
      </c>
    </row>
    <row r="109" spans="1:13" x14ac:dyDescent="0.35">
      <c r="A109" s="1" t="s">
        <v>96</v>
      </c>
      <c r="B109" s="1" t="s">
        <v>97</v>
      </c>
      <c r="C109" s="1" t="s">
        <v>101</v>
      </c>
      <c r="D109" s="1" t="s">
        <v>166</v>
      </c>
      <c r="E109" s="1" t="s">
        <v>180</v>
      </c>
      <c r="F109" s="1" t="s">
        <v>179</v>
      </c>
      <c r="G109" s="1">
        <v>2011</v>
      </c>
      <c r="H109" s="1" t="s">
        <v>101</v>
      </c>
      <c r="I109" s="1">
        <v>11383</v>
      </c>
      <c r="J109" s="1" t="s">
        <v>227</v>
      </c>
      <c r="K109" s="1" t="s">
        <v>101</v>
      </c>
      <c r="L109" s="18">
        <f>I109/fiscal!$AB$17*100</f>
        <v>0.23881294671217324</v>
      </c>
    </row>
    <row r="110" spans="1:13" x14ac:dyDescent="0.35">
      <c r="A110" s="1" t="s">
        <v>96</v>
      </c>
      <c r="B110" s="1" t="s">
        <v>97</v>
      </c>
      <c r="C110" s="1" t="s">
        <v>101</v>
      </c>
      <c r="D110" s="1" t="s">
        <v>166</v>
      </c>
      <c r="E110" s="1" t="s">
        <v>292</v>
      </c>
      <c r="F110" s="1" t="s">
        <v>168</v>
      </c>
      <c r="G110" s="1">
        <v>2011</v>
      </c>
      <c r="H110" s="1" t="s">
        <v>101</v>
      </c>
      <c r="I110" s="1">
        <v>9718</v>
      </c>
      <c r="J110" s="1" t="s">
        <v>227</v>
      </c>
      <c r="K110" s="1" t="s">
        <v>101</v>
      </c>
      <c r="L110" s="18">
        <f>I110/fiscal!$AB$17*100</f>
        <v>0.20388159678018969</v>
      </c>
    </row>
    <row r="111" spans="1:13" x14ac:dyDescent="0.35">
      <c r="A111" s="1" t="s">
        <v>96</v>
      </c>
      <c r="B111" s="1" t="s">
        <v>97</v>
      </c>
      <c r="C111" s="1" t="s">
        <v>101</v>
      </c>
      <c r="D111" s="1" t="s">
        <v>166</v>
      </c>
      <c r="E111" s="1" t="s">
        <v>162</v>
      </c>
      <c r="F111" s="1" t="s">
        <v>162</v>
      </c>
      <c r="G111" s="1">
        <v>2011</v>
      </c>
      <c r="H111" s="1" t="s">
        <v>101</v>
      </c>
      <c r="I111" s="1">
        <f>SUM(I101:I110)</f>
        <v>405235</v>
      </c>
      <c r="J111" s="1" t="s">
        <v>227</v>
      </c>
      <c r="K111" s="1" t="s">
        <v>101</v>
      </c>
      <c r="L111" s="18">
        <f>I111/fiscal!$AB$17*100</f>
        <v>8.5017450989113161</v>
      </c>
    </row>
    <row r="112" spans="1:13" x14ac:dyDescent="0.35">
      <c r="A112" s="1" t="s">
        <v>96</v>
      </c>
      <c r="B112" s="1" t="s">
        <v>97</v>
      </c>
      <c r="C112" s="1">
        <v>2014</v>
      </c>
      <c r="D112" s="1" t="s">
        <v>166</v>
      </c>
      <c r="E112" s="1" t="s">
        <v>167</v>
      </c>
      <c r="F112" s="1" t="s">
        <v>168</v>
      </c>
      <c r="G112" s="1">
        <v>2013</v>
      </c>
      <c r="H112" s="1" t="s">
        <v>101</v>
      </c>
      <c r="I112" s="1">
        <v>183043</v>
      </c>
      <c r="J112" s="1" t="s">
        <v>193</v>
      </c>
      <c r="K112" s="1" t="s">
        <v>101</v>
      </c>
      <c r="L112" s="1">
        <v>3.58</v>
      </c>
      <c r="M112" s="18"/>
    </row>
    <row r="113" spans="1:13" x14ac:dyDescent="0.35">
      <c r="A113" s="1" t="s">
        <v>96</v>
      </c>
      <c r="B113" s="1" t="s">
        <v>97</v>
      </c>
      <c r="C113" s="1">
        <v>2014</v>
      </c>
      <c r="D113" s="1" t="s">
        <v>166</v>
      </c>
      <c r="E113" s="1" t="s">
        <v>170</v>
      </c>
      <c r="F113" s="1" t="s">
        <v>171</v>
      </c>
      <c r="G113" s="1">
        <v>2013</v>
      </c>
      <c r="H113" s="1" t="s">
        <v>101</v>
      </c>
      <c r="I113" s="1">
        <v>70443</v>
      </c>
      <c r="J113" s="1" t="s">
        <v>193</v>
      </c>
      <c r="K113" s="1" t="s">
        <v>101</v>
      </c>
      <c r="L113" s="1">
        <v>1.38</v>
      </c>
      <c r="M113" s="18"/>
    </row>
    <row r="114" spans="1:13" x14ac:dyDescent="0.35">
      <c r="A114" s="1" t="s">
        <v>96</v>
      </c>
      <c r="B114" s="1" t="s">
        <v>97</v>
      </c>
      <c r="C114" s="1">
        <v>2014</v>
      </c>
      <c r="D114" s="1" t="s">
        <v>166</v>
      </c>
      <c r="E114" s="1" t="s">
        <v>189</v>
      </c>
      <c r="F114" s="1" t="s">
        <v>179</v>
      </c>
      <c r="G114" s="1">
        <v>2013</v>
      </c>
      <c r="H114" s="1" t="s">
        <v>101</v>
      </c>
      <c r="I114" s="1">
        <v>65512</v>
      </c>
      <c r="J114" s="1" t="s">
        <v>193</v>
      </c>
      <c r="K114" s="1" t="s">
        <v>101</v>
      </c>
      <c r="L114" s="1">
        <v>1.28</v>
      </c>
      <c r="M114" s="18"/>
    </row>
    <row r="115" spans="1:13" x14ac:dyDescent="0.35">
      <c r="A115" s="1" t="s">
        <v>96</v>
      </c>
      <c r="B115" s="1" t="s">
        <v>97</v>
      </c>
      <c r="C115" s="1">
        <v>2014</v>
      </c>
      <c r="D115" s="1" t="s">
        <v>166</v>
      </c>
      <c r="E115" s="1" t="s">
        <v>172</v>
      </c>
      <c r="F115" s="1" t="s">
        <v>173</v>
      </c>
      <c r="G115" s="1">
        <v>2013</v>
      </c>
      <c r="H115" s="1" t="s">
        <v>101</v>
      </c>
      <c r="I115" s="1">
        <v>56383</v>
      </c>
      <c r="J115" s="1" t="s">
        <v>193</v>
      </c>
      <c r="K115" s="1" t="s">
        <v>101</v>
      </c>
      <c r="L115" s="1">
        <v>1.1000000000000001</v>
      </c>
      <c r="M115" s="18"/>
    </row>
    <row r="116" spans="1:13" x14ac:dyDescent="0.35">
      <c r="A116" s="1" t="s">
        <v>96</v>
      </c>
      <c r="B116" s="1" t="s">
        <v>97</v>
      </c>
      <c r="C116" s="1">
        <v>2014</v>
      </c>
      <c r="D116" s="1" t="s">
        <v>166</v>
      </c>
      <c r="E116" s="1" t="s">
        <v>174</v>
      </c>
      <c r="F116" s="1" t="s">
        <v>175</v>
      </c>
      <c r="G116" s="1">
        <v>2013</v>
      </c>
      <c r="H116" s="1" t="s">
        <v>101</v>
      </c>
      <c r="I116" s="1">
        <v>38954</v>
      </c>
      <c r="J116" s="1" t="s">
        <v>193</v>
      </c>
      <c r="K116" s="1" t="s">
        <v>101</v>
      </c>
      <c r="L116" s="1">
        <v>0.76</v>
      </c>
      <c r="M116" s="18"/>
    </row>
    <row r="117" spans="1:13" x14ac:dyDescent="0.35">
      <c r="A117" s="1" t="s">
        <v>96</v>
      </c>
      <c r="B117" s="1" t="s">
        <v>97</v>
      </c>
      <c r="C117" s="1">
        <v>2014</v>
      </c>
      <c r="D117" s="1" t="s">
        <v>166</v>
      </c>
      <c r="E117" s="1" t="s">
        <v>293</v>
      </c>
      <c r="F117" s="1" t="s">
        <v>168</v>
      </c>
      <c r="G117" s="1">
        <v>2013</v>
      </c>
      <c r="H117" s="1" t="s">
        <v>101</v>
      </c>
      <c r="I117" s="1">
        <v>21893</v>
      </c>
      <c r="J117" s="1" t="s">
        <v>193</v>
      </c>
      <c r="K117" s="1" t="s">
        <v>101</v>
      </c>
      <c r="L117" s="1">
        <v>0.43</v>
      </c>
      <c r="M117" s="18"/>
    </row>
    <row r="118" spans="1:13" x14ac:dyDescent="0.35">
      <c r="A118" s="1" t="s">
        <v>96</v>
      </c>
      <c r="B118" s="1" t="s">
        <v>97</v>
      </c>
      <c r="C118" s="1">
        <v>2014</v>
      </c>
      <c r="D118" s="1" t="s">
        <v>166</v>
      </c>
      <c r="E118" s="1" t="s">
        <v>289</v>
      </c>
      <c r="F118" s="1" t="s">
        <v>179</v>
      </c>
      <c r="G118" s="1">
        <v>2013</v>
      </c>
      <c r="H118" s="1" t="s">
        <v>101</v>
      </c>
      <c r="I118" s="1">
        <v>14308</v>
      </c>
      <c r="J118" s="1" t="s">
        <v>193</v>
      </c>
      <c r="K118" s="1" t="s">
        <v>101</v>
      </c>
      <c r="L118" s="1">
        <v>0.28000000000000003</v>
      </c>
      <c r="M118" s="18"/>
    </row>
    <row r="119" spans="1:13" x14ac:dyDescent="0.35">
      <c r="A119" s="1" t="s">
        <v>96</v>
      </c>
      <c r="B119" s="1" t="s">
        <v>97</v>
      </c>
      <c r="C119" s="1">
        <v>2014</v>
      </c>
      <c r="D119" s="1" t="s">
        <v>166</v>
      </c>
      <c r="E119" s="1" t="s">
        <v>258</v>
      </c>
      <c r="F119" s="1" t="s">
        <v>177</v>
      </c>
      <c r="G119" s="1">
        <v>2013</v>
      </c>
      <c r="H119" s="1" t="s">
        <v>101</v>
      </c>
      <c r="I119" s="1">
        <v>12677</v>
      </c>
      <c r="J119" s="1" t="s">
        <v>193</v>
      </c>
      <c r="K119" s="1" t="s">
        <v>101</v>
      </c>
      <c r="L119" s="1">
        <v>0.25</v>
      </c>
      <c r="M119" s="18"/>
    </row>
    <row r="120" spans="1:13" x14ac:dyDescent="0.35">
      <c r="A120" s="1" t="s">
        <v>96</v>
      </c>
      <c r="B120" s="1" t="s">
        <v>97</v>
      </c>
      <c r="C120" s="1">
        <v>2014</v>
      </c>
      <c r="D120" s="1" t="s">
        <v>166</v>
      </c>
      <c r="E120" s="1" t="s">
        <v>180</v>
      </c>
      <c r="F120" s="1" t="s">
        <v>179</v>
      </c>
      <c r="G120" s="1">
        <v>2013</v>
      </c>
      <c r="H120" s="1" t="s">
        <v>101</v>
      </c>
      <c r="I120" s="1">
        <v>12166</v>
      </c>
      <c r="J120" s="1" t="s">
        <v>193</v>
      </c>
      <c r="K120" s="1" t="s">
        <v>101</v>
      </c>
      <c r="L120" s="1">
        <v>0.24</v>
      </c>
      <c r="M120" s="18"/>
    </row>
    <row r="121" spans="1:13" x14ac:dyDescent="0.35">
      <c r="A121" s="1" t="s">
        <v>96</v>
      </c>
      <c r="B121" s="1" t="s">
        <v>97</v>
      </c>
      <c r="C121" s="1">
        <v>2014</v>
      </c>
      <c r="D121" s="1" t="s">
        <v>166</v>
      </c>
      <c r="E121" s="1" t="s">
        <v>292</v>
      </c>
      <c r="F121" s="1" t="s">
        <v>168</v>
      </c>
      <c r="G121" s="1">
        <v>2013</v>
      </c>
      <c r="H121" s="1" t="s">
        <v>101</v>
      </c>
      <c r="I121" s="1">
        <v>10678</v>
      </c>
      <c r="J121" s="1" t="s">
        <v>193</v>
      </c>
      <c r="K121" s="1" t="s">
        <v>101</v>
      </c>
      <c r="L121" s="1">
        <v>0.21</v>
      </c>
      <c r="M121" s="18"/>
    </row>
    <row r="122" spans="1:13" x14ac:dyDescent="0.35">
      <c r="A122" s="1" t="s">
        <v>96</v>
      </c>
      <c r="B122" s="1" t="s">
        <v>97</v>
      </c>
      <c r="C122" s="1">
        <v>2014</v>
      </c>
      <c r="D122" s="1" t="s">
        <v>166</v>
      </c>
      <c r="E122" s="1" t="s">
        <v>162</v>
      </c>
      <c r="F122" s="1" t="s">
        <v>162</v>
      </c>
      <c r="G122" s="1">
        <v>2013</v>
      </c>
      <c r="H122" s="1" t="s">
        <v>101</v>
      </c>
      <c r="I122" s="1">
        <f>SUM(I112:I121)</f>
        <v>486057</v>
      </c>
      <c r="J122" s="1" t="s">
        <v>227</v>
      </c>
      <c r="K122" s="1">
        <v>23</v>
      </c>
      <c r="L122" s="1">
        <v>9.51</v>
      </c>
      <c r="M122" s="18"/>
    </row>
    <row r="123" spans="1:13" x14ac:dyDescent="0.35">
      <c r="A123" s="1" t="s">
        <v>96</v>
      </c>
      <c r="B123" s="1" t="s">
        <v>97</v>
      </c>
      <c r="C123" s="1" t="s">
        <v>101</v>
      </c>
      <c r="D123" s="1" t="s">
        <v>166</v>
      </c>
      <c r="E123" s="1" t="s">
        <v>167</v>
      </c>
      <c r="F123" s="1" t="s">
        <v>168</v>
      </c>
      <c r="G123" s="1">
        <v>2014</v>
      </c>
      <c r="H123" s="1" t="s">
        <v>101</v>
      </c>
      <c r="I123" s="1">
        <v>169402</v>
      </c>
      <c r="J123" s="1" t="s">
        <v>227</v>
      </c>
      <c r="L123" s="18">
        <f>I123/fiscal!$AE$17*100</f>
        <v>3.4154779001631703</v>
      </c>
      <c r="M123" s="18"/>
    </row>
    <row r="124" spans="1:13" x14ac:dyDescent="0.35">
      <c r="A124" s="1" t="s">
        <v>96</v>
      </c>
      <c r="B124" s="1" t="s">
        <v>97</v>
      </c>
      <c r="C124" s="1" t="s">
        <v>101</v>
      </c>
      <c r="D124" s="1" t="s">
        <v>166</v>
      </c>
      <c r="E124" s="1" t="s">
        <v>170</v>
      </c>
      <c r="F124" s="1" t="s">
        <v>171</v>
      </c>
      <c r="G124" s="1">
        <v>2014</v>
      </c>
      <c r="H124" s="1" t="s">
        <v>101</v>
      </c>
      <c r="I124" s="1">
        <v>67915</v>
      </c>
      <c r="J124" s="1" t="s">
        <v>227</v>
      </c>
      <c r="L124" s="18">
        <f>I124/fiscal!$AE$17*100</f>
        <v>1.3693001357102144</v>
      </c>
      <c r="M124" s="18"/>
    </row>
    <row r="125" spans="1:13" x14ac:dyDescent="0.35">
      <c r="A125" s="1" t="s">
        <v>96</v>
      </c>
      <c r="B125" s="1" t="s">
        <v>97</v>
      </c>
      <c r="C125" s="1" t="s">
        <v>101</v>
      </c>
      <c r="D125" s="1" t="s">
        <v>166</v>
      </c>
      <c r="E125" s="1" t="s">
        <v>189</v>
      </c>
      <c r="F125" s="1" t="s">
        <v>179</v>
      </c>
      <c r="G125" s="1">
        <v>2014</v>
      </c>
      <c r="H125" s="1" t="s">
        <v>101</v>
      </c>
      <c r="I125" s="1">
        <v>63431</v>
      </c>
      <c r="J125" s="1" t="s">
        <v>227</v>
      </c>
      <c r="L125" s="18">
        <f>I125/fiscal!$AE$17*100</f>
        <v>1.2788938659829878</v>
      </c>
      <c r="M125" s="18"/>
    </row>
    <row r="126" spans="1:13" x14ac:dyDescent="0.35">
      <c r="A126" s="1" t="s">
        <v>96</v>
      </c>
      <c r="B126" s="1" t="s">
        <v>97</v>
      </c>
      <c r="C126" s="1" t="s">
        <v>101</v>
      </c>
      <c r="D126" s="1" t="s">
        <v>166</v>
      </c>
      <c r="E126" s="1" t="s">
        <v>172</v>
      </c>
      <c r="F126" s="1" t="s">
        <v>173</v>
      </c>
      <c r="G126" s="1">
        <v>2014</v>
      </c>
      <c r="H126" s="1" t="s">
        <v>101</v>
      </c>
      <c r="I126" s="1">
        <v>55748</v>
      </c>
      <c r="J126" s="1" t="s">
        <v>227</v>
      </c>
      <c r="L126" s="18">
        <f>I126/fiscal!$AE$17*100</f>
        <v>1.1239894569030853</v>
      </c>
      <c r="M126" s="18"/>
    </row>
    <row r="127" spans="1:13" x14ac:dyDescent="0.35">
      <c r="A127" s="1" t="s">
        <v>96</v>
      </c>
      <c r="B127" s="1" t="s">
        <v>97</v>
      </c>
      <c r="C127" s="1" t="s">
        <v>101</v>
      </c>
      <c r="D127" s="1" t="s">
        <v>166</v>
      </c>
      <c r="E127" s="1" t="s">
        <v>174</v>
      </c>
      <c r="F127" s="1" t="s">
        <v>175</v>
      </c>
      <c r="G127" s="1">
        <v>2014</v>
      </c>
      <c r="H127" s="1" t="s">
        <v>101</v>
      </c>
      <c r="I127" s="1">
        <v>39952</v>
      </c>
      <c r="J127" s="1" t="s">
        <v>227</v>
      </c>
      <c r="L127" s="18">
        <f>I127/fiscal!$AE$17*100</f>
        <v>0.80551099200315812</v>
      </c>
      <c r="M127" s="18"/>
    </row>
    <row r="128" spans="1:13" x14ac:dyDescent="0.35">
      <c r="A128" s="1" t="s">
        <v>96</v>
      </c>
      <c r="B128" s="1" t="s">
        <v>97</v>
      </c>
      <c r="C128" s="1" t="s">
        <v>101</v>
      </c>
      <c r="D128" s="1" t="s">
        <v>166</v>
      </c>
      <c r="E128" s="1" t="s">
        <v>293</v>
      </c>
      <c r="F128" s="1" t="s">
        <v>168</v>
      </c>
      <c r="G128" s="1">
        <v>2014</v>
      </c>
      <c r="H128" s="1" t="s">
        <v>101</v>
      </c>
      <c r="I128" s="1">
        <v>34408</v>
      </c>
      <c r="J128" s="1" t="s">
        <v>227</v>
      </c>
      <c r="L128" s="18">
        <f>I128/fiscal!$AE$17*100</f>
        <v>0.69373303496307226</v>
      </c>
      <c r="M128" s="18"/>
    </row>
    <row r="129" spans="1:13" x14ac:dyDescent="0.35">
      <c r="A129" s="1" t="s">
        <v>96</v>
      </c>
      <c r="B129" s="1" t="s">
        <v>97</v>
      </c>
      <c r="C129" s="1" t="s">
        <v>101</v>
      </c>
      <c r="D129" s="1" t="s">
        <v>166</v>
      </c>
      <c r="E129" s="1" t="s">
        <v>263</v>
      </c>
      <c r="F129" s="1" t="s">
        <v>177</v>
      </c>
      <c r="G129" s="1">
        <v>2014</v>
      </c>
      <c r="H129" s="1" t="s">
        <v>101</v>
      </c>
      <c r="I129" s="1">
        <v>13636</v>
      </c>
      <c r="J129" s="1" t="s">
        <v>227</v>
      </c>
      <c r="L129" s="18">
        <f>I129/fiscal!$AE$17*100</f>
        <v>0.27492861150768583</v>
      </c>
      <c r="M129" s="18"/>
    </row>
    <row r="130" spans="1:13" x14ac:dyDescent="0.35">
      <c r="A130" s="1" t="s">
        <v>96</v>
      </c>
      <c r="B130" s="1" t="s">
        <v>97</v>
      </c>
      <c r="C130" s="1" t="s">
        <v>101</v>
      </c>
      <c r="D130" s="1" t="s">
        <v>166</v>
      </c>
      <c r="E130" s="1" t="s">
        <v>258</v>
      </c>
      <c r="F130" s="1" t="s">
        <v>177</v>
      </c>
      <c r="G130" s="1">
        <v>2014</v>
      </c>
      <c r="H130" s="1" t="s">
        <v>101</v>
      </c>
      <c r="I130" s="1">
        <v>13307</v>
      </c>
      <c r="J130" s="1" t="s">
        <v>227</v>
      </c>
      <c r="L130" s="18">
        <f>I130/fiscal!$AE$17*100</f>
        <v>0.26829532365303427</v>
      </c>
      <c r="M130" s="18"/>
    </row>
    <row r="131" spans="1:13" x14ac:dyDescent="0.35">
      <c r="A131" s="1" t="s">
        <v>96</v>
      </c>
      <c r="B131" s="1" t="s">
        <v>97</v>
      </c>
      <c r="C131" s="1" t="s">
        <v>101</v>
      </c>
      <c r="D131" s="1" t="s">
        <v>166</v>
      </c>
      <c r="E131" s="1" t="s">
        <v>289</v>
      </c>
      <c r="F131" s="1" t="s">
        <v>179</v>
      </c>
      <c r="G131" s="1">
        <v>2014</v>
      </c>
      <c r="H131" s="1" t="s">
        <v>101</v>
      </c>
      <c r="I131" s="1">
        <v>13017</v>
      </c>
      <c r="J131" s="1" t="s">
        <v>227</v>
      </c>
      <c r="L131" s="18">
        <f>I131/fiscal!$AE$17*100</f>
        <v>0.26244835259574262</v>
      </c>
      <c r="M131" s="18"/>
    </row>
    <row r="132" spans="1:13" x14ac:dyDescent="0.35">
      <c r="A132" s="1" t="s">
        <v>96</v>
      </c>
      <c r="B132" s="1" t="s">
        <v>97</v>
      </c>
      <c r="C132" s="1" t="s">
        <v>101</v>
      </c>
      <c r="D132" s="1" t="s">
        <v>166</v>
      </c>
      <c r="E132" s="1" t="s">
        <v>180</v>
      </c>
      <c r="F132" s="1" t="s">
        <v>179</v>
      </c>
      <c r="G132" s="1">
        <v>2014</v>
      </c>
      <c r="H132" s="1" t="s">
        <v>101</v>
      </c>
      <c r="I132" s="1">
        <v>12413</v>
      </c>
      <c r="J132" s="1" t="s">
        <v>227</v>
      </c>
      <c r="L132" s="18">
        <f>I132/fiscal!$AE$17*100</f>
        <v>0.25027052322124554</v>
      </c>
      <c r="M132" s="18"/>
    </row>
    <row r="133" spans="1:13" x14ac:dyDescent="0.35">
      <c r="A133" s="1" t="s">
        <v>96</v>
      </c>
      <c r="B133" s="1" t="s">
        <v>97</v>
      </c>
      <c r="C133" s="1" t="s">
        <v>101</v>
      </c>
      <c r="D133" s="1" t="s">
        <v>166</v>
      </c>
      <c r="E133" s="1" t="s">
        <v>162</v>
      </c>
      <c r="F133" s="1" t="s">
        <v>162</v>
      </c>
      <c r="G133" s="1">
        <v>2014</v>
      </c>
      <c r="H133" s="1" t="s">
        <v>101</v>
      </c>
      <c r="I133" s="1">
        <f>SUM(I123:I132)</f>
        <v>483229</v>
      </c>
      <c r="J133" s="1" t="s">
        <v>227</v>
      </c>
      <c r="K133" s="1">
        <v>23</v>
      </c>
      <c r="L133" s="18">
        <f>I133/fiscal!$AE$17*100</f>
        <v>9.7428481967033971</v>
      </c>
      <c r="M133" s="18"/>
    </row>
    <row r="134" spans="1:13" x14ac:dyDescent="0.35">
      <c r="A134" s="1" t="s">
        <v>96</v>
      </c>
      <c r="B134" s="1" t="s">
        <v>97</v>
      </c>
      <c r="C134" s="1" t="s">
        <v>101</v>
      </c>
      <c r="D134" s="1" t="s">
        <v>166</v>
      </c>
      <c r="E134" s="1" t="s">
        <v>167</v>
      </c>
      <c r="F134" s="1" t="s">
        <v>168</v>
      </c>
      <c r="G134" s="1">
        <v>2015</v>
      </c>
      <c r="H134" s="1" t="s">
        <v>101</v>
      </c>
      <c r="I134" s="1">
        <v>179098</v>
      </c>
      <c r="J134" s="1" t="s">
        <v>227</v>
      </c>
      <c r="K134" s="1" t="s">
        <v>101</v>
      </c>
      <c r="L134" s="18">
        <f>I134/fiscal!$AF$17*100</f>
        <v>3.4581098698763024</v>
      </c>
    </row>
    <row r="135" spans="1:13" x14ac:dyDescent="0.35">
      <c r="A135" s="1" t="s">
        <v>96</v>
      </c>
      <c r="B135" s="1" t="s">
        <v>97</v>
      </c>
      <c r="C135" s="1" t="s">
        <v>101</v>
      </c>
      <c r="D135" s="1" t="s">
        <v>166</v>
      </c>
      <c r="E135" s="1" t="s">
        <v>170</v>
      </c>
      <c r="F135" s="1" t="s">
        <v>171</v>
      </c>
      <c r="G135" s="1">
        <v>2015</v>
      </c>
      <c r="H135" s="1" t="s">
        <v>101</v>
      </c>
      <c r="I135" s="1">
        <v>71370</v>
      </c>
      <c r="J135" s="1" t="s">
        <v>227</v>
      </c>
      <c r="K135" s="1" t="s">
        <v>101</v>
      </c>
      <c r="L135" s="18">
        <f>I135/fiscal!$AF$17*100</f>
        <v>1.3780461055571345</v>
      </c>
    </row>
    <row r="136" spans="1:13" x14ac:dyDescent="0.35">
      <c r="A136" s="1" t="s">
        <v>96</v>
      </c>
      <c r="B136" s="1" t="s">
        <v>97</v>
      </c>
      <c r="C136" s="1" t="s">
        <v>101</v>
      </c>
      <c r="D136" s="1" t="s">
        <v>166</v>
      </c>
      <c r="E136" s="1" t="s">
        <v>189</v>
      </c>
      <c r="F136" s="1" t="s">
        <v>179</v>
      </c>
      <c r="G136" s="1">
        <v>2015</v>
      </c>
      <c r="H136" s="1" t="s">
        <v>101</v>
      </c>
      <c r="I136" s="1">
        <v>68338</v>
      </c>
      <c r="J136" s="1" t="s">
        <v>227</v>
      </c>
      <c r="K136" s="1" t="s">
        <v>101</v>
      </c>
      <c r="L136" s="18">
        <f>I136/fiscal!$AF$17*100</f>
        <v>1.3195027989570332</v>
      </c>
    </row>
    <row r="137" spans="1:13" x14ac:dyDescent="0.35">
      <c r="A137" s="1" t="s">
        <v>96</v>
      </c>
      <c r="B137" s="1" t="s">
        <v>97</v>
      </c>
      <c r="C137" s="1" t="s">
        <v>101</v>
      </c>
      <c r="D137" s="1" t="s">
        <v>166</v>
      </c>
      <c r="E137" s="1" t="s">
        <v>172</v>
      </c>
      <c r="F137" s="1" t="s">
        <v>173</v>
      </c>
      <c r="G137" s="1">
        <v>2015</v>
      </c>
      <c r="H137" s="1" t="s">
        <v>101</v>
      </c>
      <c r="I137" s="1">
        <v>49926</v>
      </c>
      <c r="J137" s="1" t="s">
        <v>227</v>
      </c>
      <c r="K137" s="1" t="s">
        <v>101</v>
      </c>
      <c r="L137" s="18">
        <f>I137/fiscal!$AF$17*100</f>
        <v>0.9639950941018004</v>
      </c>
    </row>
    <row r="138" spans="1:13" x14ac:dyDescent="0.35">
      <c r="A138" s="1" t="s">
        <v>96</v>
      </c>
      <c r="B138" s="1" t="s">
        <v>97</v>
      </c>
      <c r="C138" s="1" t="s">
        <v>101</v>
      </c>
      <c r="D138" s="1" t="s">
        <v>166</v>
      </c>
      <c r="E138" s="1" t="s">
        <v>174</v>
      </c>
      <c r="F138" s="1" t="s">
        <v>175</v>
      </c>
      <c r="G138" s="1">
        <v>2015</v>
      </c>
      <c r="H138" s="1" t="s">
        <v>101</v>
      </c>
      <c r="I138" s="1">
        <v>41883</v>
      </c>
      <c r="J138" s="1" t="s">
        <v>227</v>
      </c>
      <c r="K138" s="1" t="s">
        <v>101</v>
      </c>
      <c r="L138" s="18">
        <f>I138/fiscal!$AF$17*100</f>
        <v>0.808697002088405</v>
      </c>
    </row>
    <row r="139" spans="1:13" x14ac:dyDescent="0.35">
      <c r="A139" s="1" t="s">
        <v>96</v>
      </c>
      <c r="B139" s="1" t="s">
        <v>97</v>
      </c>
      <c r="C139" s="1" t="s">
        <v>101</v>
      </c>
      <c r="D139" s="1" t="s">
        <v>166</v>
      </c>
      <c r="E139" s="1" t="s">
        <v>293</v>
      </c>
      <c r="F139" s="1" t="s">
        <v>168</v>
      </c>
      <c r="G139" s="1">
        <v>2015</v>
      </c>
      <c r="H139" s="1" t="s">
        <v>101</v>
      </c>
      <c r="I139" s="1">
        <v>31003</v>
      </c>
      <c r="J139" s="1" t="s">
        <v>227</v>
      </c>
      <c r="K139" s="1" t="s">
        <v>101</v>
      </c>
      <c r="L139" s="18">
        <f>I139/fiscal!$AF$17*100</f>
        <v>0.59862075676878013</v>
      </c>
    </row>
    <row r="140" spans="1:13" x14ac:dyDescent="0.35">
      <c r="A140" s="1" t="s">
        <v>96</v>
      </c>
      <c r="B140" s="1" t="s">
        <v>97</v>
      </c>
      <c r="C140" s="1" t="s">
        <v>101</v>
      </c>
      <c r="D140" s="1" t="s">
        <v>166</v>
      </c>
      <c r="E140" s="1" t="s">
        <v>258</v>
      </c>
      <c r="F140" s="1" t="s">
        <v>177</v>
      </c>
      <c r="G140" s="1">
        <v>2015</v>
      </c>
      <c r="H140" s="1" t="s">
        <v>101</v>
      </c>
      <c r="I140" s="1">
        <v>12849</v>
      </c>
      <c r="J140" s="1" t="s">
        <v>227</v>
      </c>
      <c r="K140" s="1" t="s">
        <v>101</v>
      </c>
      <c r="L140" s="18">
        <f>I140/fiscal!$AF$17*100</f>
        <v>0.2480946393485165</v>
      </c>
    </row>
    <row r="141" spans="1:13" x14ac:dyDescent="0.35">
      <c r="A141" s="1" t="s">
        <v>96</v>
      </c>
      <c r="B141" s="1" t="s">
        <v>97</v>
      </c>
      <c r="C141" s="1" t="s">
        <v>101</v>
      </c>
      <c r="D141" s="1" t="s">
        <v>166</v>
      </c>
      <c r="E141" s="1" t="s">
        <v>180</v>
      </c>
      <c r="F141" s="1" t="s">
        <v>179</v>
      </c>
      <c r="G141" s="1">
        <v>2015</v>
      </c>
      <c r="H141" s="1" t="s">
        <v>101</v>
      </c>
      <c r="I141" s="1">
        <v>12522</v>
      </c>
      <c r="J141" s="1" t="s">
        <v>227</v>
      </c>
      <c r="K141" s="1" t="s">
        <v>101</v>
      </c>
      <c r="L141" s="18">
        <f>I141/fiscal!$AF$17*100</f>
        <v>0.2417807669018697</v>
      </c>
    </row>
    <row r="142" spans="1:13" x14ac:dyDescent="0.35">
      <c r="A142" s="1" t="s">
        <v>96</v>
      </c>
      <c r="B142" s="1" t="s">
        <v>97</v>
      </c>
      <c r="C142" s="1" t="s">
        <v>101</v>
      </c>
      <c r="D142" s="1" t="s">
        <v>166</v>
      </c>
      <c r="E142" s="1" t="s">
        <v>289</v>
      </c>
      <c r="F142" s="1" t="s">
        <v>179</v>
      </c>
      <c r="G142" s="1">
        <v>2015</v>
      </c>
      <c r="H142" s="1" t="s">
        <v>101</v>
      </c>
      <c r="I142" s="1">
        <v>12439</v>
      </c>
      <c r="J142" s="1" t="s">
        <v>227</v>
      </c>
      <c r="K142" s="1" t="s">
        <v>101</v>
      </c>
      <c r="L142" s="18">
        <f>I142/fiscal!$AF$17*100</f>
        <v>0.24017816319217034</v>
      </c>
    </row>
    <row r="143" spans="1:13" x14ac:dyDescent="0.35">
      <c r="A143" s="1" t="s">
        <v>96</v>
      </c>
      <c r="B143" s="1" t="s">
        <v>97</v>
      </c>
      <c r="C143" s="1" t="s">
        <v>101</v>
      </c>
      <c r="D143" s="1" t="s">
        <v>166</v>
      </c>
      <c r="E143" s="1" t="s">
        <v>263</v>
      </c>
      <c r="F143" s="1" t="s">
        <v>177</v>
      </c>
      <c r="G143" s="1">
        <v>2015</v>
      </c>
      <c r="H143" s="1" t="s">
        <v>101</v>
      </c>
      <c r="I143" s="1">
        <v>12106</v>
      </c>
      <c r="J143" s="1" t="s">
        <v>227</v>
      </c>
      <c r="K143" s="1" t="s">
        <v>101</v>
      </c>
      <c r="L143" s="18">
        <f>I143/fiscal!$AF$17*100</f>
        <v>0.23374843987494284</v>
      </c>
    </row>
    <row r="144" spans="1:13" x14ac:dyDescent="0.35">
      <c r="A144" s="1" t="s">
        <v>96</v>
      </c>
      <c r="B144" s="1" t="s">
        <v>97</v>
      </c>
      <c r="C144" s="1" t="s">
        <v>101</v>
      </c>
      <c r="D144" s="1" t="s">
        <v>166</v>
      </c>
      <c r="E144" s="1" t="s">
        <v>162</v>
      </c>
      <c r="F144" s="1" t="s">
        <v>162</v>
      </c>
      <c r="G144" s="1">
        <v>2015</v>
      </c>
      <c r="H144" s="1" t="s">
        <v>101</v>
      </c>
      <c r="I144" s="1">
        <f>SUM(I134:I143)</f>
        <v>491534</v>
      </c>
      <c r="J144" s="1" t="s">
        <v>227</v>
      </c>
      <c r="K144" s="1">
        <v>23</v>
      </c>
      <c r="L144" s="18">
        <f>I144/fiscal!$AF$17*100</f>
        <v>9.4907736366669546</v>
      </c>
    </row>
    <row r="145" spans="1:12" x14ac:dyDescent="0.35">
      <c r="A145" s="1" t="s">
        <v>96</v>
      </c>
      <c r="B145" s="1" t="s">
        <v>97</v>
      </c>
      <c r="C145" s="1" t="s">
        <v>101</v>
      </c>
      <c r="D145" s="1" t="s">
        <v>166</v>
      </c>
      <c r="E145" s="1" t="s">
        <v>167</v>
      </c>
      <c r="F145" s="1" t="s">
        <v>168</v>
      </c>
      <c r="G145" s="1">
        <v>2016</v>
      </c>
      <c r="H145" s="1" t="s">
        <v>101</v>
      </c>
      <c r="I145" s="1">
        <v>197757</v>
      </c>
      <c r="J145" s="1" t="s">
        <v>227</v>
      </c>
      <c r="K145" s="1" t="s">
        <v>101</v>
      </c>
      <c r="L145" s="18">
        <f>I145/fiscal!$AG$17*100</f>
        <v>3.5679985941410393</v>
      </c>
    </row>
    <row r="146" spans="1:12" x14ac:dyDescent="0.35">
      <c r="A146" s="1" t="s">
        <v>96</v>
      </c>
      <c r="B146" s="1" t="s">
        <v>97</v>
      </c>
      <c r="C146" s="1" t="s">
        <v>101</v>
      </c>
      <c r="D146" s="1" t="s">
        <v>166</v>
      </c>
      <c r="E146" s="1" t="s">
        <v>170</v>
      </c>
      <c r="F146" s="1" t="s">
        <v>171</v>
      </c>
      <c r="G146" s="1">
        <v>2016</v>
      </c>
      <c r="H146" s="1" t="s">
        <v>101</v>
      </c>
      <c r="I146" s="1">
        <v>78108</v>
      </c>
      <c r="J146" s="1" t="s">
        <v>227</v>
      </c>
      <c r="K146" s="1" t="s">
        <v>101</v>
      </c>
      <c r="L146" s="18">
        <f>I146/fiscal!$AG$17*100</f>
        <v>1.4092509200239098</v>
      </c>
    </row>
    <row r="147" spans="1:12" x14ac:dyDescent="0.35">
      <c r="A147" s="1" t="s">
        <v>96</v>
      </c>
      <c r="B147" s="1" t="s">
        <v>97</v>
      </c>
      <c r="C147" s="1" t="s">
        <v>101</v>
      </c>
      <c r="D147" s="1" t="s">
        <v>166</v>
      </c>
      <c r="E147" s="1" t="s">
        <v>189</v>
      </c>
      <c r="F147" s="1" t="s">
        <v>179</v>
      </c>
      <c r="G147" s="1">
        <v>2016</v>
      </c>
      <c r="H147" s="1" t="s">
        <v>101</v>
      </c>
      <c r="I147" s="1">
        <v>67878</v>
      </c>
      <c r="J147" s="1" t="s">
        <v>227</v>
      </c>
      <c r="K147" s="1" t="s">
        <v>101</v>
      </c>
      <c r="L147" s="18">
        <f>I147/fiscal!$AG$17*100</f>
        <v>1.2246778044423483</v>
      </c>
    </row>
    <row r="148" spans="1:12" x14ac:dyDescent="0.35">
      <c r="A148" s="1" t="s">
        <v>96</v>
      </c>
      <c r="B148" s="1" t="s">
        <v>97</v>
      </c>
      <c r="C148" s="1" t="s">
        <v>101</v>
      </c>
      <c r="D148" s="1" t="s">
        <v>166</v>
      </c>
      <c r="E148" s="1" t="s">
        <v>172</v>
      </c>
      <c r="F148" s="1" t="s">
        <v>173</v>
      </c>
      <c r="G148" s="1">
        <v>2016</v>
      </c>
      <c r="H148" s="1" t="s">
        <v>101</v>
      </c>
      <c r="I148" s="1">
        <v>57514</v>
      </c>
      <c r="J148" s="1" t="s">
        <v>227</v>
      </c>
      <c r="K148" s="1" t="s">
        <v>101</v>
      </c>
      <c r="L148" s="18">
        <f>I148/fiscal!$AG$17*100</f>
        <v>1.0376870155970597</v>
      </c>
    </row>
    <row r="149" spans="1:12" x14ac:dyDescent="0.35">
      <c r="A149" s="1" t="s">
        <v>96</v>
      </c>
      <c r="B149" s="1" t="s">
        <v>97</v>
      </c>
      <c r="C149" s="1" t="s">
        <v>101</v>
      </c>
      <c r="D149" s="1" t="s">
        <v>166</v>
      </c>
      <c r="E149" s="1" t="s">
        <v>174</v>
      </c>
      <c r="F149" s="1" t="s">
        <v>175</v>
      </c>
      <c r="G149" s="1">
        <v>2016</v>
      </c>
      <c r="H149" s="1" t="s">
        <v>101</v>
      </c>
      <c r="I149" s="1">
        <v>45230</v>
      </c>
      <c r="J149" s="1" t="s">
        <v>227</v>
      </c>
      <c r="K149" s="1" t="s">
        <v>101</v>
      </c>
      <c r="L149" s="18">
        <f>I149/fiscal!$AG$17*100</f>
        <v>0.81605493819687414</v>
      </c>
    </row>
    <row r="150" spans="1:12" x14ac:dyDescent="0.35">
      <c r="A150" s="1" t="s">
        <v>96</v>
      </c>
      <c r="B150" s="1" t="s">
        <v>97</v>
      </c>
      <c r="C150" s="1" t="s">
        <v>101</v>
      </c>
      <c r="D150" s="1" t="s">
        <v>166</v>
      </c>
      <c r="E150" s="1" t="s">
        <v>293</v>
      </c>
      <c r="F150" s="1" t="s">
        <v>168</v>
      </c>
      <c r="G150" s="1">
        <v>2016</v>
      </c>
      <c r="H150" s="1" t="s">
        <v>101</v>
      </c>
      <c r="I150" s="1">
        <v>43797</v>
      </c>
      <c r="J150" s="1" t="s">
        <v>227</v>
      </c>
      <c r="K150" s="1" t="s">
        <v>101</v>
      </c>
      <c r="L150" s="18">
        <f>I150/fiscal!$AG$17*100</f>
        <v>0.79020026814522415</v>
      </c>
    </row>
    <row r="151" spans="1:12" x14ac:dyDescent="0.35">
      <c r="A151" s="1" t="s">
        <v>96</v>
      </c>
      <c r="B151" s="1" t="s">
        <v>97</v>
      </c>
      <c r="C151" s="1" t="s">
        <v>101</v>
      </c>
      <c r="D151" s="1" t="s">
        <v>166</v>
      </c>
      <c r="E151" s="1" t="s">
        <v>180</v>
      </c>
      <c r="F151" s="1" t="s">
        <v>179</v>
      </c>
      <c r="G151" s="1">
        <v>2016</v>
      </c>
      <c r="H151" s="1" t="s">
        <v>101</v>
      </c>
      <c r="I151" s="1">
        <v>12765</v>
      </c>
      <c r="J151" s="1" t="s">
        <v>227</v>
      </c>
      <c r="K151" s="1" t="s">
        <v>101</v>
      </c>
      <c r="L151" s="18">
        <f>I151/fiscal!$AG$17*100</f>
        <v>0.23031044187669902</v>
      </c>
    </row>
    <row r="152" spans="1:12" x14ac:dyDescent="0.35">
      <c r="A152" s="1" t="s">
        <v>96</v>
      </c>
      <c r="B152" s="1" t="s">
        <v>97</v>
      </c>
      <c r="C152" s="1" t="s">
        <v>101</v>
      </c>
      <c r="D152" s="1" t="s">
        <v>166</v>
      </c>
      <c r="E152" s="1" t="s">
        <v>290</v>
      </c>
      <c r="F152" s="1" t="s">
        <v>291</v>
      </c>
      <c r="G152" s="1">
        <v>2016</v>
      </c>
      <c r="H152" s="1" t="s">
        <v>101</v>
      </c>
      <c r="I152" s="1">
        <v>12193</v>
      </c>
      <c r="J152" s="1" t="s">
        <v>227</v>
      </c>
      <c r="K152" s="1" t="s">
        <v>101</v>
      </c>
      <c r="L152" s="18">
        <f>I152/fiscal!$AG$17*100</f>
        <v>0.21999022466138593</v>
      </c>
    </row>
    <row r="153" spans="1:12" x14ac:dyDescent="0.35">
      <c r="A153" s="1" t="s">
        <v>96</v>
      </c>
      <c r="B153" s="1" t="s">
        <v>97</v>
      </c>
      <c r="C153" s="1" t="s">
        <v>101</v>
      </c>
      <c r="D153" s="1" t="s">
        <v>166</v>
      </c>
      <c r="E153" s="1" t="s">
        <v>305</v>
      </c>
      <c r="F153" s="1" t="s">
        <v>168</v>
      </c>
      <c r="G153" s="1">
        <v>2016</v>
      </c>
      <c r="H153" s="1" t="s">
        <v>101</v>
      </c>
      <c r="I153" s="1">
        <v>11373</v>
      </c>
      <c r="J153" s="1" t="s">
        <v>227</v>
      </c>
      <c r="K153" s="1" t="s">
        <v>101</v>
      </c>
      <c r="L153" s="18">
        <f>I153/fiscal!$AG$17*100</f>
        <v>0.20519550767439859</v>
      </c>
    </row>
    <row r="154" spans="1:12" x14ac:dyDescent="0.35">
      <c r="A154" s="1" t="s">
        <v>96</v>
      </c>
      <c r="B154" s="1" t="s">
        <v>97</v>
      </c>
      <c r="C154" s="1" t="s">
        <v>101</v>
      </c>
      <c r="D154" s="1" t="s">
        <v>166</v>
      </c>
      <c r="E154" s="1" t="s">
        <v>258</v>
      </c>
      <c r="F154" s="1" t="s">
        <v>177</v>
      </c>
      <c r="G154" s="1">
        <v>2016</v>
      </c>
      <c r="H154" s="1" t="s">
        <v>101</v>
      </c>
      <c r="I154" s="1">
        <v>11373</v>
      </c>
      <c r="J154" s="1" t="s">
        <v>227</v>
      </c>
      <c r="K154" s="1" t="s">
        <v>101</v>
      </c>
      <c r="L154" s="18">
        <f>I154/fiscal!$AG$17*100</f>
        <v>0.20519550767439859</v>
      </c>
    </row>
    <row r="155" spans="1:12" x14ac:dyDescent="0.35">
      <c r="A155" s="1" t="s">
        <v>96</v>
      </c>
      <c r="B155" s="1" t="s">
        <v>97</v>
      </c>
      <c r="C155" s="1" t="s">
        <v>101</v>
      </c>
      <c r="D155" s="1" t="s">
        <v>166</v>
      </c>
      <c r="E155" s="1" t="s">
        <v>162</v>
      </c>
      <c r="F155" s="1" t="s">
        <v>162</v>
      </c>
      <c r="G155" s="1">
        <v>2016</v>
      </c>
      <c r="H155" s="1" t="s">
        <v>101</v>
      </c>
      <c r="I155" s="1">
        <f>SUM(I145:I154)</f>
        <v>537988</v>
      </c>
      <c r="J155" s="1" t="s">
        <v>227</v>
      </c>
      <c r="K155" s="1">
        <v>23</v>
      </c>
      <c r="L155" s="18">
        <f>I155/fiscal!$AH$17*100</f>
        <v>9.5363933194124879</v>
      </c>
    </row>
    <row r="156" spans="1:12" x14ac:dyDescent="0.35">
      <c r="A156" s="1" t="s">
        <v>96</v>
      </c>
      <c r="B156" s="1" t="s">
        <v>97</v>
      </c>
      <c r="C156" s="1" t="s">
        <v>101</v>
      </c>
      <c r="D156" s="1" t="s">
        <v>166</v>
      </c>
      <c r="E156" s="1" t="s">
        <v>167</v>
      </c>
      <c r="F156" s="1" t="s">
        <v>168</v>
      </c>
      <c r="G156" s="1">
        <v>2017</v>
      </c>
      <c r="H156" s="1" t="s">
        <v>101</v>
      </c>
      <c r="I156" s="1">
        <v>231659</v>
      </c>
      <c r="J156" s="1" t="s">
        <v>227</v>
      </c>
      <c r="K156" s="1" t="s">
        <v>101</v>
      </c>
      <c r="L156" s="18">
        <f>I156/fiscal!$AH$17*100</f>
        <v>4.1063951983720415</v>
      </c>
    </row>
    <row r="157" spans="1:12" x14ac:dyDescent="0.35">
      <c r="A157" s="1" t="s">
        <v>96</v>
      </c>
      <c r="B157" s="1" t="s">
        <v>97</v>
      </c>
      <c r="C157" s="1" t="s">
        <v>101</v>
      </c>
      <c r="D157" s="1" t="s">
        <v>166</v>
      </c>
      <c r="E157" s="1" t="s">
        <v>170</v>
      </c>
      <c r="F157" s="1" t="s">
        <v>171</v>
      </c>
      <c r="G157" s="1">
        <v>2017</v>
      </c>
      <c r="H157" s="1" t="s">
        <v>101</v>
      </c>
      <c r="I157" s="1">
        <v>78227</v>
      </c>
      <c r="J157" s="1" t="s">
        <v>227</v>
      </c>
      <c r="K157" s="1" t="s">
        <v>101</v>
      </c>
      <c r="L157" s="18">
        <f>I157/fiscal!$AH$17*100</f>
        <v>1.3866544238861847</v>
      </c>
    </row>
    <row r="158" spans="1:12" x14ac:dyDescent="0.35">
      <c r="A158" s="1" t="s">
        <v>96</v>
      </c>
      <c r="B158" s="1" t="s">
        <v>97</v>
      </c>
      <c r="C158" s="1" t="s">
        <v>101</v>
      </c>
      <c r="D158" s="1" t="s">
        <v>166</v>
      </c>
      <c r="E158" s="1" t="s">
        <v>189</v>
      </c>
      <c r="F158" s="1" t="s">
        <v>179</v>
      </c>
      <c r="G158" s="1">
        <v>2017</v>
      </c>
      <c r="H158" s="1" t="s">
        <v>101</v>
      </c>
      <c r="I158" s="1">
        <v>67377</v>
      </c>
      <c r="J158" s="1" t="s">
        <v>227</v>
      </c>
      <c r="K158" s="1" t="s">
        <v>101</v>
      </c>
      <c r="L158" s="18">
        <f>I158/fiscal!$AH$17*100</f>
        <v>1.1943269602334166</v>
      </c>
    </row>
    <row r="159" spans="1:12" x14ac:dyDescent="0.35">
      <c r="A159" s="1" t="s">
        <v>96</v>
      </c>
      <c r="B159" s="1" t="s">
        <v>97</v>
      </c>
      <c r="C159" s="1" t="s">
        <v>101</v>
      </c>
      <c r="D159" s="1" t="s">
        <v>166</v>
      </c>
      <c r="E159" s="1" t="s">
        <v>172</v>
      </c>
      <c r="F159" s="1" t="s">
        <v>173</v>
      </c>
      <c r="G159" s="1">
        <v>2017</v>
      </c>
      <c r="H159" s="1" t="s">
        <v>101</v>
      </c>
      <c r="I159" s="1">
        <v>58074</v>
      </c>
      <c r="J159" s="1" t="s">
        <v>227</v>
      </c>
      <c r="K159" s="1" t="s">
        <v>101</v>
      </c>
      <c r="L159" s="18">
        <f>I159/fiscal!$AH$17*100</f>
        <v>1.0294216704304944</v>
      </c>
    </row>
    <row r="160" spans="1:12" x14ac:dyDescent="0.35">
      <c r="A160" s="1" t="s">
        <v>96</v>
      </c>
      <c r="B160" s="1" t="s">
        <v>97</v>
      </c>
      <c r="C160" s="1" t="s">
        <v>101</v>
      </c>
      <c r="D160" s="1" t="s">
        <v>166</v>
      </c>
      <c r="E160" s="1" t="s">
        <v>174</v>
      </c>
      <c r="F160" s="1" t="s">
        <v>175</v>
      </c>
      <c r="G160" s="1">
        <v>2017</v>
      </c>
      <c r="H160" s="1" t="s">
        <v>101</v>
      </c>
      <c r="I160" s="1">
        <v>44675</v>
      </c>
      <c r="J160" s="1" t="s">
        <v>227</v>
      </c>
      <c r="K160" s="1" t="s">
        <v>101</v>
      </c>
      <c r="L160" s="18">
        <f>I160/fiscal!$AH$17*100</f>
        <v>0.79191054734446298</v>
      </c>
    </row>
    <row r="161" spans="1:12" x14ac:dyDescent="0.35">
      <c r="A161" s="1" t="s">
        <v>96</v>
      </c>
      <c r="B161" s="1" t="s">
        <v>97</v>
      </c>
      <c r="C161" s="1" t="s">
        <v>101</v>
      </c>
      <c r="D161" s="1" t="s">
        <v>166</v>
      </c>
      <c r="E161" s="1" t="s">
        <v>293</v>
      </c>
      <c r="F161" s="1" t="s">
        <v>168</v>
      </c>
      <c r="G161" s="1">
        <v>2017</v>
      </c>
      <c r="H161" s="1" t="s">
        <v>101</v>
      </c>
      <c r="I161" s="1">
        <v>38391</v>
      </c>
      <c r="J161" s="1" t="s">
        <v>227</v>
      </c>
      <c r="K161" s="1" t="s">
        <v>101</v>
      </c>
      <c r="L161" s="18">
        <f>I161/fiscal!$AH$17*100</f>
        <v>0.68052015272750477</v>
      </c>
    </row>
    <row r="162" spans="1:12" x14ac:dyDescent="0.35">
      <c r="A162" s="1" t="s">
        <v>96</v>
      </c>
      <c r="B162" s="1" t="s">
        <v>97</v>
      </c>
      <c r="C162" s="1" t="s">
        <v>101</v>
      </c>
      <c r="D162" s="1" t="s">
        <v>166</v>
      </c>
      <c r="E162" s="1" t="s">
        <v>290</v>
      </c>
      <c r="F162" s="1" t="s">
        <v>291</v>
      </c>
      <c r="G162" s="1">
        <v>2017</v>
      </c>
      <c r="H162" s="1" t="s">
        <v>101</v>
      </c>
      <c r="I162" s="1">
        <v>14062</v>
      </c>
      <c r="J162" s="1" t="s">
        <v>227</v>
      </c>
      <c r="K162" s="1" t="s">
        <v>101</v>
      </c>
      <c r="L162" s="18">
        <f>I162/fiscal!$AH$17*100</f>
        <v>0.24926348330739423</v>
      </c>
    </row>
    <row r="163" spans="1:12" x14ac:dyDescent="0.35">
      <c r="A163" s="1" t="s">
        <v>96</v>
      </c>
      <c r="B163" s="1" t="s">
        <v>97</v>
      </c>
      <c r="C163" s="1" t="s">
        <v>101</v>
      </c>
      <c r="D163" s="1" t="s">
        <v>166</v>
      </c>
      <c r="E163" s="1" t="s">
        <v>180</v>
      </c>
      <c r="F163" s="1" t="s">
        <v>179</v>
      </c>
      <c r="G163" s="1">
        <v>2017</v>
      </c>
      <c r="H163" s="1" t="s">
        <v>101</v>
      </c>
      <c r="I163" s="1">
        <v>13123</v>
      </c>
      <c r="J163" s="1" t="s">
        <v>227</v>
      </c>
      <c r="K163" s="1" t="s">
        <v>101</v>
      </c>
      <c r="L163" s="18">
        <f>I163/fiscal!$AH$17*100</f>
        <v>0.23261873783550951</v>
      </c>
    </row>
    <row r="164" spans="1:12" x14ac:dyDescent="0.35">
      <c r="A164" s="1" t="s">
        <v>96</v>
      </c>
      <c r="B164" s="1" t="s">
        <v>97</v>
      </c>
      <c r="C164" s="1" t="s">
        <v>101</v>
      </c>
      <c r="D164" s="1" t="s">
        <v>166</v>
      </c>
      <c r="E164" s="1" t="s">
        <v>311</v>
      </c>
      <c r="F164" s="1" t="s">
        <v>179</v>
      </c>
      <c r="G164" s="1">
        <v>2017</v>
      </c>
      <c r="H164" s="1" t="s">
        <v>101</v>
      </c>
      <c r="I164" s="1">
        <v>13000</v>
      </c>
      <c r="J164" s="1" t="s">
        <v>227</v>
      </c>
      <c r="K164" s="1" t="s">
        <v>101</v>
      </c>
      <c r="L164" s="18">
        <f>I164/fiscal!$AH$17*100</f>
        <v>0.23043843571299424</v>
      </c>
    </row>
    <row r="165" spans="1:12" x14ac:dyDescent="0.35">
      <c r="A165" s="1" t="s">
        <v>96</v>
      </c>
      <c r="B165" s="1" t="s">
        <v>97</v>
      </c>
      <c r="C165" s="1" t="s">
        <v>101</v>
      </c>
      <c r="D165" s="1" t="s">
        <v>166</v>
      </c>
      <c r="E165" s="1" t="s">
        <v>305</v>
      </c>
      <c r="F165" s="1" t="s">
        <v>168</v>
      </c>
      <c r="G165" s="1">
        <v>2017</v>
      </c>
      <c r="H165" s="1" t="s">
        <v>101</v>
      </c>
      <c r="I165" s="1">
        <v>11900</v>
      </c>
      <c r="J165" s="1" t="s">
        <v>227</v>
      </c>
      <c r="K165" s="1" t="s">
        <v>101</v>
      </c>
      <c r="L165" s="18">
        <f>I165/fiscal!$AH$17*100</f>
        <v>0.21093979884497163</v>
      </c>
    </row>
    <row r="166" spans="1:12" x14ac:dyDescent="0.35">
      <c r="A166" s="1" t="s">
        <v>96</v>
      </c>
      <c r="B166" s="1" t="s">
        <v>97</v>
      </c>
      <c r="C166" s="1" t="s">
        <v>101</v>
      </c>
      <c r="D166" s="1" t="s">
        <v>166</v>
      </c>
      <c r="E166" s="1" t="s">
        <v>162</v>
      </c>
      <c r="F166" s="1" t="s">
        <v>162</v>
      </c>
      <c r="G166" s="1">
        <v>2017</v>
      </c>
      <c r="H166" s="1" t="s">
        <v>101</v>
      </c>
      <c r="I166" s="1">
        <f>SUM(I156:I165)</f>
        <v>570488</v>
      </c>
      <c r="J166" s="1" t="s">
        <v>227</v>
      </c>
      <c r="K166" s="1">
        <v>25</v>
      </c>
      <c r="L166" s="18">
        <f>I166/fiscal!$AH$17*100</f>
        <v>10.112489408694975</v>
      </c>
    </row>
    <row r="167" spans="1:12" x14ac:dyDescent="0.35">
      <c r="A167" s="1" t="s">
        <v>96</v>
      </c>
      <c r="B167" s="1" t="s">
        <v>97</v>
      </c>
      <c r="C167" s="1" t="s">
        <v>101</v>
      </c>
      <c r="D167" s="1" t="s">
        <v>166</v>
      </c>
      <c r="E167" s="1" t="s">
        <v>167</v>
      </c>
      <c r="F167" s="1" t="s">
        <v>168</v>
      </c>
      <c r="G167" s="1">
        <v>2018</v>
      </c>
      <c r="H167" s="1" t="s">
        <v>101</v>
      </c>
      <c r="I167" s="1">
        <v>250353</v>
      </c>
      <c r="J167" s="1" t="s">
        <v>227</v>
      </c>
      <c r="K167" s="1" t="s">
        <v>101</v>
      </c>
      <c r="L167" s="18">
        <f>I167/fiscal!$AI$17*100</f>
        <v>4.3671205033458182</v>
      </c>
    </row>
    <row r="168" spans="1:12" x14ac:dyDescent="0.35">
      <c r="A168" s="1" t="s">
        <v>96</v>
      </c>
      <c r="B168" s="1" t="s">
        <v>97</v>
      </c>
      <c r="C168" s="1" t="s">
        <v>101</v>
      </c>
      <c r="D168" s="1" t="s">
        <v>166</v>
      </c>
      <c r="E168" s="1" t="s">
        <v>172</v>
      </c>
      <c r="F168" s="1" t="s">
        <v>173</v>
      </c>
      <c r="G168" s="1">
        <v>2018</v>
      </c>
      <c r="H168" s="1" t="s">
        <v>101</v>
      </c>
      <c r="I168" s="1">
        <v>75900</v>
      </c>
      <c r="J168" s="1" t="s">
        <v>227</v>
      </c>
      <c r="K168" s="1" t="s">
        <v>101</v>
      </c>
      <c r="L168" s="18">
        <f>I168/fiscal!$AI$17*100</f>
        <v>1.3239883133173862</v>
      </c>
    </row>
    <row r="169" spans="1:12" x14ac:dyDescent="0.35">
      <c r="A169" s="1" t="s">
        <v>96</v>
      </c>
      <c r="B169" s="1" t="s">
        <v>97</v>
      </c>
      <c r="C169" s="1" t="s">
        <v>101</v>
      </c>
      <c r="D169" s="1" t="s">
        <v>166</v>
      </c>
      <c r="E169" s="1" t="s">
        <v>174</v>
      </c>
      <c r="F169" s="1" t="s">
        <v>175</v>
      </c>
      <c r="G169" s="1">
        <v>2018</v>
      </c>
      <c r="H169" s="1" t="s">
        <v>101</v>
      </c>
      <c r="I169" s="1">
        <v>41080</v>
      </c>
      <c r="J169" s="1" t="s">
        <v>227</v>
      </c>
      <c r="K169" s="1" t="s">
        <v>101</v>
      </c>
      <c r="L169" s="18">
        <f>I169/fiscal!$AI$17*100</f>
        <v>0.71659341121315179</v>
      </c>
    </row>
    <row r="170" spans="1:12" x14ac:dyDescent="0.35">
      <c r="A170" s="1" t="s">
        <v>96</v>
      </c>
      <c r="B170" s="1" t="s">
        <v>97</v>
      </c>
      <c r="C170" s="1" t="s">
        <v>101</v>
      </c>
      <c r="D170" s="1" t="s">
        <v>166</v>
      </c>
      <c r="E170" s="1" t="s">
        <v>170</v>
      </c>
      <c r="F170" s="1" t="s">
        <v>171</v>
      </c>
      <c r="G170" s="1">
        <v>2018</v>
      </c>
      <c r="H170" s="1" t="s">
        <v>101</v>
      </c>
      <c r="I170" s="1">
        <v>39348</v>
      </c>
      <c r="J170" s="1" t="s">
        <v>227</v>
      </c>
      <c r="K170" s="1" t="s">
        <v>101</v>
      </c>
      <c r="L170" s="18">
        <f>I170/fiscal!$AI$17*100</f>
        <v>0.68638066076959825</v>
      </c>
    </row>
    <row r="171" spans="1:12" x14ac:dyDescent="0.35">
      <c r="A171" s="1" t="s">
        <v>96</v>
      </c>
      <c r="B171" s="1" t="s">
        <v>97</v>
      </c>
      <c r="C171" s="1" t="s">
        <v>101</v>
      </c>
      <c r="D171" s="1" t="s">
        <v>166</v>
      </c>
      <c r="E171" s="1" t="s">
        <v>293</v>
      </c>
      <c r="F171" s="1" t="s">
        <v>168</v>
      </c>
      <c r="G171" s="1">
        <v>2018</v>
      </c>
      <c r="H171" s="1" t="s">
        <v>101</v>
      </c>
      <c r="I171" s="1">
        <v>37931</v>
      </c>
      <c r="J171" s="1" t="s">
        <v>227</v>
      </c>
      <c r="K171" s="1" t="s">
        <v>101</v>
      </c>
      <c r="L171" s="18">
        <f>I171/fiscal!$AI$17*100</f>
        <v>0.66166272348408128</v>
      </c>
    </row>
    <row r="172" spans="1:12" x14ac:dyDescent="0.35">
      <c r="A172" s="1" t="s">
        <v>96</v>
      </c>
      <c r="B172" s="1" t="s">
        <v>97</v>
      </c>
      <c r="C172" s="1" t="s">
        <v>101</v>
      </c>
      <c r="D172" s="1" t="s">
        <v>166</v>
      </c>
      <c r="E172" s="1" t="s">
        <v>258</v>
      </c>
      <c r="F172" s="1" t="s">
        <v>177</v>
      </c>
      <c r="G172" s="1">
        <v>2018</v>
      </c>
      <c r="H172" s="1" t="s">
        <v>101</v>
      </c>
      <c r="I172" s="1">
        <v>34902</v>
      </c>
      <c r="J172" s="1" t="s">
        <v>227</v>
      </c>
      <c r="K172" s="1" t="s">
        <v>101</v>
      </c>
      <c r="L172" s="18">
        <f>I172/fiscal!$AI$17*100</f>
        <v>0.60882529791045337</v>
      </c>
    </row>
    <row r="173" spans="1:12" x14ac:dyDescent="0.35">
      <c r="A173" s="1" t="s">
        <v>96</v>
      </c>
      <c r="B173" s="1" t="s">
        <v>97</v>
      </c>
      <c r="C173" s="1" t="s">
        <v>101</v>
      </c>
      <c r="D173" s="1" t="s">
        <v>166</v>
      </c>
      <c r="E173" s="1" t="s">
        <v>263</v>
      </c>
      <c r="F173" s="1" t="s">
        <v>177</v>
      </c>
      <c r="G173" s="1">
        <v>2018</v>
      </c>
      <c r="H173" s="1" t="s">
        <v>101</v>
      </c>
      <c r="I173" s="1">
        <v>21162</v>
      </c>
      <c r="J173" s="1" t="s">
        <v>227</v>
      </c>
      <c r="K173" s="1" t="s">
        <v>101</v>
      </c>
      <c r="L173" s="18">
        <f>I173/fiscal!$AI$17*100</f>
        <v>0.36914678111228622</v>
      </c>
    </row>
    <row r="174" spans="1:12" x14ac:dyDescent="0.35">
      <c r="A174" s="1" t="s">
        <v>96</v>
      </c>
      <c r="B174" s="1" t="s">
        <v>97</v>
      </c>
      <c r="C174" s="1" t="s">
        <v>101</v>
      </c>
      <c r="D174" s="1" t="s">
        <v>166</v>
      </c>
      <c r="E174" s="1" t="s">
        <v>312</v>
      </c>
      <c r="F174" s="1" t="s">
        <v>313</v>
      </c>
      <c r="G174" s="1">
        <v>2018</v>
      </c>
      <c r="H174" s="1" t="s">
        <v>101</v>
      </c>
      <c r="I174" s="1">
        <v>13544</v>
      </c>
      <c r="J174" s="1" t="s">
        <v>227</v>
      </c>
      <c r="K174" s="1" t="s">
        <v>101</v>
      </c>
      <c r="L174" s="18">
        <f>I174/fiscal!$AI$17*100</f>
        <v>0.23625952194427771</v>
      </c>
    </row>
    <row r="175" spans="1:12" x14ac:dyDescent="0.35">
      <c r="A175" s="1" t="s">
        <v>96</v>
      </c>
      <c r="B175" s="1" t="s">
        <v>97</v>
      </c>
      <c r="C175" s="1" t="s">
        <v>101</v>
      </c>
      <c r="D175" s="1" t="s">
        <v>166</v>
      </c>
      <c r="E175" s="1" t="s">
        <v>189</v>
      </c>
      <c r="F175" s="1" t="s">
        <v>179</v>
      </c>
      <c r="G175" s="1">
        <v>2018</v>
      </c>
      <c r="H175" s="1" t="s">
        <v>101</v>
      </c>
      <c r="I175" s="1">
        <v>12668</v>
      </c>
      <c r="J175" s="1" t="s">
        <v>227</v>
      </c>
      <c r="K175" s="1" t="s">
        <v>101</v>
      </c>
      <c r="L175" s="18">
        <f>I175/fiscal!$AI$17*100</f>
        <v>0.2209787082095474</v>
      </c>
    </row>
    <row r="176" spans="1:12" x14ac:dyDescent="0.35">
      <c r="A176" s="1" t="s">
        <v>96</v>
      </c>
      <c r="B176" s="1" t="s">
        <v>97</v>
      </c>
      <c r="C176" s="1" t="s">
        <v>101</v>
      </c>
      <c r="D176" s="1" t="s">
        <v>166</v>
      </c>
      <c r="E176" s="1" t="s">
        <v>180</v>
      </c>
      <c r="F176" s="1" t="s">
        <v>179</v>
      </c>
      <c r="G176" s="1">
        <v>2018</v>
      </c>
      <c r="H176" s="1" t="s">
        <v>101</v>
      </c>
      <c r="I176" s="1">
        <v>12465</v>
      </c>
      <c r="J176" s="1" t="s">
        <v>227</v>
      </c>
      <c r="K176" s="1" t="s">
        <v>101</v>
      </c>
      <c r="L176" s="18">
        <f>I176/fiscal!$AI$17*100</f>
        <v>0.21743760639659052</v>
      </c>
    </row>
    <row r="177" spans="1:12" x14ac:dyDescent="0.35">
      <c r="A177" s="1" t="s">
        <v>96</v>
      </c>
      <c r="B177" s="1" t="s">
        <v>97</v>
      </c>
      <c r="C177" s="1" t="s">
        <v>101</v>
      </c>
      <c r="D177" s="1" t="s">
        <v>166</v>
      </c>
      <c r="E177" s="1" t="s">
        <v>162</v>
      </c>
      <c r="F177" s="1" t="s">
        <v>162</v>
      </c>
      <c r="G177" s="1">
        <v>2018</v>
      </c>
      <c r="H177" s="1" t="s">
        <v>101</v>
      </c>
      <c r="I177" s="1">
        <f>SUM(I167:I176)</f>
        <v>539353</v>
      </c>
      <c r="J177" s="1" t="s">
        <v>227</v>
      </c>
      <c r="K177" s="1">
        <v>19</v>
      </c>
      <c r="L177" s="18">
        <f>I177/fiscal!$AI$17*100</f>
        <v>9.4083935277031898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56"/>
  <sheetViews>
    <sheetView workbookViewId="0">
      <selection sqref="A1:P1"/>
    </sheetView>
  </sheetViews>
  <sheetFormatPr defaultColWidth="8.90625" defaultRowHeight="14.5" x14ac:dyDescent="0.35"/>
  <cols>
    <col min="1" max="8" width="8.90625" style="1"/>
    <col min="9" max="9" width="10.81640625" style="1" bestFit="1" customWidth="1"/>
    <col min="10" max="16384" width="8.90625" style="1"/>
  </cols>
  <sheetData>
    <row r="1" spans="1:16" x14ac:dyDescent="0.35">
      <c r="A1" s="4" t="s">
        <v>0</v>
      </c>
      <c r="B1" s="4" t="s">
        <v>27</v>
      </c>
      <c r="C1" s="4" t="s">
        <v>1</v>
      </c>
      <c r="D1" s="4" t="s">
        <v>88</v>
      </c>
      <c r="E1" s="4" t="s">
        <v>89</v>
      </c>
      <c r="F1" s="4" t="s">
        <v>24</v>
      </c>
      <c r="G1" s="4" t="s">
        <v>374</v>
      </c>
      <c r="H1" s="4" t="s">
        <v>375</v>
      </c>
      <c r="I1" s="4" t="s">
        <v>90</v>
      </c>
      <c r="J1" s="4" t="s">
        <v>91</v>
      </c>
      <c r="K1" s="4" t="s">
        <v>92</v>
      </c>
      <c r="L1" s="4" t="s">
        <v>202</v>
      </c>
      <c r="M1" s="4" t="s">
        <v>93</v>
      </c>
      <c r="N1" s="4" t="s">
        <v>94</v>
      </c>
      <c r="O1" s="4" t="s">
        <v>95</v>
      </c>
      <c r="P1" s="4" t="s">
        <v>324</v>
      </c>
    </row>
    <row r="2" spans="1:16" x14ac:dyDescent="0.35">
      <c r="A2" s="1" t="s">
        <v>96</v>
      </c>
      <c r="B2" s="1" t="s">
        <v>97</v>
      </c>
      <c r="C2" s="1">
        <v>2000</v>
      </c>
      <c r="D2" s="1">
        <v>1969</v>
      </c>
      <c r="E2" s="1">
        <v>1969</v>
      </c>
      <c r="F2" s="1" t="s">
        <v>166</v>
      </c>
      <c r="G2" s="1" t="s">
        <v>196</v>
      </c>
      <c r="H2" s="1" t="s">
        <v>197</v>
      </c>
      <c r="I2" s="1" t="s">
        <v>198</v>
      </c>
      <c r="J2" s="1">
        <f>5/8</f>
        <v>0.625</v>
      </c>
      <c r="K2" s="1" t="s">
        <v>199</v>
      </c>
      <c r="L2" s="1">
        <v>1000</v>
      </c>
      <c r="M2" s="1" t="s">
        <v>101</v>
      </c>
      <c r="N2" s="1">
        <v>3.3</v>
      </c>
      <c r="O2" s="1" t="s">
        <v>200</v>
      </c>
    </row>
    <row r="3" spans="1:16" x14ac:dyDescent="0.35">
      <c r="A3" s="1" t="s">
        <v>96</v>
      </c>
      <c r="B3" s="1" t="s">
        <v>97</v>
      </c>
      <c r="C3" s="1">
        <v>2000</v>
      </c>
      <c r="D3" s="1">
        <v>1969</v>
      </c>
      <c r="E3" s="1">
        <v>1969</v>
      </c>
      <c r="F3" s="1" t="s">
        <v>166</v>
      </c>
      <c r="G3" s="1" t="s">
        <v>196</v>
      </c>
      <c r="H3" s="1" t="s">
        <v>197</v>
      </c>
      <c r="I3" s="1" t="s">
        <v>198</v>
      </c>
      <c r="J3" s="1">
        <v>0.75</v>
      </c>
      <c r="K3" s="1" t="s">
        <v>199</v>
      </c>
      <c r="L3" s="1">
        <v>6000</v>
      </c>
      <c r="M3" s="1" t="s">
        <v>101</v>
      </c>
      <c r="N3" s="1">
        <v>8.85</v>
      </c>
      <c r="O3" s="1" t="s">
        <v>200</v>
      </c>
    </row>
    <row r="4" spans="1:16" x14ac:dyDescent="0.35">
      <c r="A4" s="1" t="s">
        <v>96</v>
      </c>
      <c r="B4" s="1" t="s">
        <v>97</v>
      </c>
      <c r="C4" s="1">
        <v>2000</v>
      </c>
      <c r="D4" s="1">
        <v>1969</v>
      </c>
      <c r="E4" s="1">
        <v>1969</v>
      </c>
      <c r="F4" s="1" t="s">
        <v>166</v>
      </c>
      <c r="G4" s="1" t="s">
        <v>196</v>
      </c>
      <c r="H4" s="1" t="s">
        <v>197</v>
      </c>
      <c r="I4" s="1" t="s">
        <v>198</v>
      </c>
      <c r="J4" s="1">
        <v>1</v>
      </c>
      <c r="K4" s="1" t="s">
        <v>199</v>
      </c>
      <c r="L4" s="1">
        <v>12000</v>
      </c>
      <c r="M4" s="1" t="s">
        <v>101</v>
      </c>
      <c r="N4" s="1">
        <v>12.6</v>
      </c>
      <c r="O4" s="1" t="s">
        <v>200</v>
      </c>
    </row>
    <row r="5" spans="1:16" x14ac:dyDescent="0.35">
      <c r="A5" s="1" t="s">
        <v>96</v>
      </c>
      <c r="B5" s="1" t="s">
        <v>97</v>
      </c>
      <c r="C5" s="1">
        <v>2000</v>
      </c>
      <c r="D5" s="1">
        <v>1969</v>
      </c>
      <c r="E5" s="1">
        <v>1969</v>
      </c>
      <c r="F5" s="1" t="s">
        <v>166</v>
      </c>
      <c r="G5" s="1" t="s">
        <v>196</v>
      </c>
      <c r="H5" s="1" t="s">
        <v>197</v>
      </c>
      <c r="I5" s="1" t="s">
        <v>198</v>
      </c>
      <c r="J5" s="1">
        <v>1.5</v>
      </c>
      <c r="K5" s="1" t="s">
        <v>199</v>
      </c>
      <c r="L5" s="1">
        <v>30000</v>
      </c>
      <c r="M5" s="1" t="s">
        <v>101</v>
      </c>
      <c r="N5" s="1">
        <v>24.15</v>
      </c>
      <c r="O5" s="1" t="s">
        <v>200</v>
      </c>
    </row>
    <row r="6" spans="1:16" x14ac:dyDescent="0.35">
      <c r="A6" s="1" t="s">
        <v>96</v>
      </c>
      <c r="B6" s="1" t="s">
        <v>97</v>
      </c>
      <c r="C6" s="1">
        <v>2000</v>
      </c>
      <c r="D6" s="1">
        <v>1969</v>
      </c>
      <c r="E6" s="1">
        <v>1969</v>
      </c>
      <c r="F6" s="1" t="s">
        <v>166</v>
      </c>
      <c r="G6" s="1" t="s">
        <v>196</v>
      </c>
      <c r="H6" s="1" t="s">
        <v>197</v>
      </c>
      <c r="I6" s="1" t="s">
        <v>198</v>
      </c>
      <c r="J6" s="1">
        <v>2.5</v>
      </c>
      <c r="K6" s="1" t="s">
        <v>199</v>
      </c>
      <c r="L6" s="1">
        <v>75000</v>
      </c>
      <c r="M6" s="1" t="s">
        <v>101</v>
      </c>
      <c r="N6" s="1">
        <v>50.25</v>
      </c>
      <c r="O6" s="1" t="s">
        <v>200</v>
      </c>
    </row>
    <row r="7" spans="1:16" x14ac:dyDescent="0.35">
      <c r="A7" s="1" t="s">
        <v>96</v>
      </c>
      <c r="B7" s="1" t="s">
        <v>97</v>
      </c>
      <c r="C7" s="1">
        <v>2000</v>
      </c>
      <c r="D7" s="1">
        <v>1969</v>
      </c>
      <c r="E7" s="1">
        <v>1969</v>
      </c>
      <c r="F7" s="1" t="s">
        <v>166</v>
      </c>
      <c r="G7" s="1" t="s">
        <v>196</v>
      </c>
      <c r="H7" s="1" t="s">
        <v>197</v>
      </c>
      <c r="I7" s="1" t="s">
        <v>198</v>
      </c>
      <c r="J7" s="1">
        <v>3.5</v>
      </c>
      <c r="K7" s="1" t="s">
        <v>199</v>
      </c>
      <c r="L7" s="1">
        <v>130000</v>
      </c>
      <c r="M7" s="1" t="s">
        <v>101</v>
      </c>
      <c r="N7" s="1">
        <v>84</v>
      </c>
      <c r="O7" s="1" t="s">
        <v>200</v>
      </c>
    </row>
    <row r="8" spans="1:16" x14ac:dyDescent="0.35">
      <c r="A8" s="1" t="s">
        <v>96</v>
      </c>
      <c r="B8" s="1" t="s">
        <v>97</v>
      </c>
      <c r="C8" s="1">
        <v>2000</v>
      </c>
      <c r="D8" s="1">
        <v>1969</v>
      </c>
      <c r="E8" s="1">
        <v>1969</v>
      </c>
      <c r="F8" s="1" t="s">
        <v>166</v>
      </c>
      <c r="G8" s="1" t="s">
        <v>196</v>
      </c>
      <c r="H8" s="1" t="s">
        <v>197</v>
      </c>
      <c r="I8" s="1" t="s">
        <v>198</v>
      </c>
      <c r="J8" s="1">
        <v>4.5</v>
      </c>
      <c r="K8" s="1" t="s">
        <v>199</v>
      </c>
      <c r="L8" s="1">
        <v>270000</v>
      </c>
      <c r="M8" s="1" t="s">
        <v>101</v>
      </c>
      <c r="N8" s="1">
        <v>165</v>
      </c>
      <c r="O8" s="1" t="s">
        <v>200</v>
      </c>
    </row>
    <row r="9" spans="1:16" x14ac:dyDescent="0.35">
      <c r="A9" s="1" t="s">
        <v>96</v>
      </c>
      <c r="B9" s="1" t="s">
        <v>97</v>
      </c>
      <c r="C9" s="1">
        <v>2000</v>
      </c>
      <c r="D9" s="1">
        <v>1969</v>
      </c>
      <c r="E9" s="1">
        <v>1969</v>
      </c>
      <c r="F9" s="1" t="s">
        <v>166</v>
      </c>
      <c r="G9" s="1" t="s">
        <v>196</v>
      </c>
      <c r="H9" s="1" t="s">
        <v>197</v>
      </c>
      <c r="I9" s="1" t="s">
        <v>198</v>
      </c>
      <c r="J9" s="1">
        <v>6.5</v>
      </c>
      <c r="K9" s="1" t="s">
        <v>199</v>
      </c>
      <c r="L9" s="1">
        <v>500000</v>
      </c>
      <c r="M9" s="1" t="s">
        <v>101</v>
      </c>
      <c r="N9" s="1">
        <v>262.5</v>
      </c>
      <c r="O9" s="1" t="s">
        <v>200</v>
      </c>
    </row>
    <row r="10" spans="1:16" x14ac:dyDescent="0.35">
      <c r="A10" s="1" t="s">
        <v>96</v>
      </c>
      <c r="B10" s="1" t="s">
        <v>97</v>
      </c>
      <c r="C10" s="1">
        <v>2000</v>
      </c>
      <c r="D10" s="1">
        <v>1969</v>
      </c>
      <c r="E10" s="1">
        <v>1969</v>
      </c>
      <c r="F10" s="1" t="s">
        <v>166</v>
      </c>
      <c r="G10" s="1" t="s">
        <v>196</v>
      </c>
      <c r="H10" s="1" t="s">
        <v>197</v>
      </c>
      <c r="I10" s="1" t="s">
        <v>198</v>
      </c>
      <c r="J10" s="1">
        <v>8.5</v>
      </c>
      <c r="K10" s="1" t="s">
        <v>199</v>
      </c>
      <c r="L10" s="1">
        <v>600000</v>
      </c>
      <c r="M10" s="1" t="s">
        <v>101</v>
      </c>
      <c r="N10" s="1">
        <v>307.5</v>
      </c>
      <c r="O10" s="1" t="s">
        <v>200</v>
      </c>
    </row>
    <row r="11" spans="1:16" x14ac:dyDescent="0.35">
      <c r="A11" s="1" t="s">
        <v>96</v>
      </c>
      <c r="B11" s="1" t="s">
        <v>97</v>
      </c>
      <c r="C11" s="1">
        <v>2000</v>
      </c>
      <c r="D11" s="1">
        <v>1969</v>
      </c>
      <c r="E11" s="1">
        <v>1969</v>
      </c>
      <c r="F11" s="1" t="s">
        <v>166</v>
      </c>
      <c r="G11" s="1" t="s">
        <v>196</v>
      </c>
      <c r="H11" s="1" t="s">
        <v>197</v>
      </c>
      <c r="I11" s="1" t="s">
        <v>198</v>
      </c>
      <c r="J11" s="1">
        <v>10.5</v>
      </c>
      <c r="K11" s="1" t="s">
        <v>199</v>
      </c>
      <c r="L11" s="1">
        <v>800000</v>
      </c>
      <c r="M11" s="1" t="s">
        <v>101</v>
      </c>
      <c r="N11" s="1">
        <v>402.5</v>
      </c>
      <c r="O11" s="1" t="s">
        <v>200</v>
      </c>
    </row>
    <row r="12" spans="1:16" x14ac:dyDescent="0.35">
      <c r="A12" s="1" t="s">
        <v>96</v>
      </c>
      <c r="B12" s="1" t="s">
        <v>97</v>
      </c>
      <c r="C12" s="1">
        <v>2000</v>
      </c>
      <c r="D12" s="1">
        <v>1969</v>
      </c>
      <c r="E12" s="1">
        <v>1969</v>
      </c>
      <c r="F12" s="1" t="s">
        <v>166</v>
      </c>
      <c r="G12" s="1" t="s">
        <v>196</v>
      </c>
      <c r="H12" s="1" t="s">
        <v>197</v>
      </c>
      <c r="I12" s="1" t="s">
        <v>198</v>
      </c>
      <c r="J12" s="1">
        <v>12.5</v>
      </c>
      <c r="K12" s="1" t="s">
        <v>199</v>
      </c>
      <c r="L12" s="1">
        <v>1000000</v>
      </c>
      <c r="M12" s="1" t="s">
        <v>101</v>
      </c>
      <c r="N12" s="1">
        <v>525</v>
      </c>
      <c r="O12" s="1" t="s">
        <v>200</v>
      </c>
    </row>
    <row r="13" spans="1:16" x14ac:dyDescent="0.35">
      <c r="A13" s="1" t="s">
        <v>96</v>
      </c>
      <c r="B13" s="1" t="s">
        <v>97</v>
      </c>
      <c r="C13" s="1">
        <v>2000</v>
      </c>
      <c r="D13" s="1">
        <v>1969</v>
      </c>
      <c r="E13" s="1">
        <v>1969</v>
      </c>
      <c r="F13" s="1" t="s">
        <v>166</v>
      </c>
      <c r="G13" s="1" t="s">
        <v>204</v>
      </c>
      <c r="H13" s="1" t="s">
        <v>201</v>
      </c>
      <c r="I13" s="1" t="s">
        <v>205</v>
      </c>
      <c r="J13" s="1">
        <v>7000</v>
      </c>
      <c r="K13" s="1" t="s">
        <v>203</v>
      </c>
      <c r="L13" s="1" t="s">
        <v>101</v>
      </c>
      <c r="M13" s="1" t="s">
        <v>101</v>
      </c>
      <c r="N13" s="1">
        <v>0.87</v>
      </c>
      <c r="O13" s="1" t="s">
        <v>206</v>
      </c>
    </row>
    <row r="14" spans="1:16" x14ac:dyDescent="0.35">
      <c r="A14" s="1" t="s">
        <v>96</v>
      </c>
      <c r="B14" s="1" t="s">
        <v>97</v>
      </c>
      <c r="C14" s="1">
        <v>2000</v>
      </c>
      <c r="D14" s="1">
        <v>1969</v>
      </c>
      <c r="E14" s="1">
        <v>1969</v>
      </c>
      <c r="F14" s="1" t="s">
        <v>166</v>
      </c>
      <c r="G14" s="1" t="s">
        <v>204</v>
      </c>
      <c r="H14" s="1" t="s">
        <v>201</v>
      </c>
      <c r="I14" s="1" t="s">
        <v>205</v>
      </c>
      <c r="J14" s="1">
        <v>257000</v>
      </c>
      <c r="K14" s="1" t="s">
        <v>203</v>
      </c>
      <c r="L14" s="1" t="s">
        <v>101</v>
      </c>
      <c r="M14" s="1" t="s">
        <v>101</v>
      </c>
      <c r="N14" s="1">
        <v>0.48899999999999999</v>
      </c>
      <c r="O14" s="1" t="s">
        <v>206</v>
      </c>
    </row>
    <row r="15" spans="1:16" x14ac:dyDescent="0.35">
      <c r="A15" s="1" t="s">
        <v>96</v>
      </c>
      <c r="B15" s="1" t="s">
        <v>97</v>
      </c>
      <c r="C15" s="1">
        <v>2000</v>
      </c>
      <c r="D15" s="1">
        <v>1969</v>
      </c>
      <c r="E15" s="1">
        <v>1969</v>
      </c>
      <c r="F15" s="1" t="s">
        <v>166</v>
      </c>
      <c r="G15" s="1" t="s">
        <v>204</v>
      </c>
      <c r="H15" s="1" t="s">
        <v>201</v>
      </c>
      <c r="I15" s="1" t="s">
        <v>205</v>
      </c>
      <c r="J15" s="1">
        <v>507000</v>
      </c>
      <c r="K15" s="1" t="s">
        <v>203</v>
      </c>
      <c r="L15" s="1" t="s">
        <v>101</v>
      </c>
      <c r="M15" s="1" t="s">
        <v>101</v>
      </c>
      <c r="N15" s="1">
        <v>0.33</v>
      </c>
      <c r="O15" s="1" t="s">
        <v>206</v>
      </c>
    </row>
    <row r="16" spans="1:16" x14ac:dyDescent="0.35">
      <c r="A16" s="1" t="s">
        <v>96</v>
      </c>
      <c r="B16" s="1" t="s">
        <v>97</v>
      </c>
      <c r="C16" s="1">
        <v>2000</v>
      </c>
      <c r="D16" s="1">
        <v>1969</v>
      </c>
      <c r="E16" s="1">
        <v>1969</v>
      </c>
      <c r="F16" s="1" t="s">
        <v>166</v>
      </c>
      <c r="G16" s="1" t="s">
        <v>204</v>
      </c>
      <c r="H16" s="1" t="s">
        <v>201</v>
      </c>
      <c r="I16" s="1" t="s">
        <v>205</v>
      </c>
      <c r="J16" s="1" t="s">
        <v>207</v>
      </c>
      <c r="K16" s="1" t="s">
        <v>203</v>
      </c>
      <c r="L16" s="1" t="s">
        <v>101</v>
      </c>
      <c r="M16" s="1" t="s">
        <v>101</v>
      </c>
      <c r="N16" s="1">
        <v>0.27</v>
      </c>
      <c r="O16" s="1" t="s">
        <v>206</v>
      </c>
    </row>
    <row r="17" spans="1:15" x14ac:dyDescent="0.35">
      <c r="A17" s="1" t="s">
        <v>96</v>
      </c>
      <c r="B17" s="1" t="s">
        <v>97</v>
      </c>
      <c r="C17" s="1">
        <v>2000</v>
      </c>
      <c r="D17" s="1">
        <v>1977</v>
      </c>
      <c r="E17" s="1">
        <v>1977</v>
      </c>
      <c r="F17" s="1" t="s">
        <v>166</v>
      </c>
      <c r="G17" s="1" t="s">
        <v>196</v>
      </c>
      <c r="H17" s="1" t="s">
        <v>197</v>
      </c>
      <c r="I17" s="1" t="s">
        <v>198</v>
      </c>
      <c r="J17" s="1">
        <f>5/8</f>
        <v>0.625</v>
      </c>
      <c r="K17" s="1" t="s">
        <v>199</v>
      </c>
      <c r="L17" s="1">
        <v>1000</v>
      </c>
      <c r="M17" s="1" t="s">
        <v>101</v>
      </c>
      <c r="N17" s="1">
        <v>4.18</v>
      </c>
      <c r="O17" s="1" t="s">
        <v>200</v>
      </c>
    </row>
    <row r="18" spans="1:15" x14ac:dyDescent="0.35">
      <c r="A18" s="1" t="s">
        <v>96</v>
      </c>
      <c r="B18" s="1" t="s">
        <v>97</v>
      </c>
      <c r="C18" s="1">
        <v>2000</v>
      </c>
      <c r="D18" s="1">
        <v>1977</v>
      </c>
      <c r="E18" s="1">
        <v>1977</v>
      </c>
      <c r="F18" s="1" t="s">
        <v>166</v>
      </c>
      <c r="G18" s="1" t="s">
        <v>196</v>
      </c>
      <c r="H18" s="1" t="s">
        <v>197</v>
      </c>
      <c r="I18" s="1" t="s">
        <v>198</v>
      </c>
      <c r="J18" s="1">
        <v>0.75</v>
      </c>
      <c r="K18" s="1" t="s">
        <v>199</v>
      </c>
      <c r="L18" s="1">
        <v>6000</v>
      </c>
      <c r="M18" s="1" t="s">
        <v>101</v>
      </c>
      <c r="N18" s="1">
        <v>11.2</v>
      </c>
      <c r="O18" s="1" t="s">
        <v>200</v>
      </c>
    </row>
    <row r="19" spans="1:15" x14ac:dyDescent="0.35">
      <c r="A19" s="1" t="s">
        <v>96</v>
      </c>
      <c r="B19" s="1" t="s">
        <v>97</v>
      </c>
      <c r="C19" s="1">
        <v>2000</v>
      </c>
      <c r="D19" s="1">
        <v>1977</v>
      </c>
      <c r="E19" s="1">
        <v>1977</v>
      </c>
      <c r="F19" s="1" t="s">
        <v>166</v>
      </c>
      <c r="G19" s="1" t="s">
        <v>196</v>
      </c>
      <c r="H19" s="1" t="s">
        <v>197</v>
      </c>
      <c r="I19" s="1" t="s">
        <v>198</v>
      </c>
      <c r="J19" s="1">
        <v>1</v>
      </c>
      <c r="K19" s="1" t="s">
        <v>199</v>
      </c>
      <c r="L19" s="1">
        <v>12000</v>
      </c>
      <c r="M19" s="1" t="s">
        <v>101</v>
      </c>
      <c r="N19" s="1">
        <v>15.94</v>
      </c>
      <c r="O19" s="1" t="s">
        <v>200</v>
      </c>
    </row>
    <row r="20" spans="1:15" x14ac:dyDescent="0.35">
      <c r="A20" s="1" t="s">
        <v>96</v>
      </c>
      <c r="B20" s="1" t="s">
        <v>97</v>
      </c>
      <c r="C20" s="1">
        <v>2000</v>
      </c>
      <c r="D20" s="1">
        <v>1977</v>
      </c>
      <c r="E20" s="1">
        <v>1977</v>
      </c>
      <c r="F20" s="1" t="s">
        <v>166</v>
      </c>
      <c r="G20" s="1" t="s">
        <v>196</v>
      </c>
      <c r="H20" s="1" t="s">
        <v>197</v>
      </c>
      <c r="I20" s="1" t="s">
        <v>198</v>
      </c>
      <c r="J20" s="1">
        <v>1.5</v>
      </c>
      <c r="K20" s="1" t="s">
        <v>199</v>
      </c>
      <c r="L20" s="1">
        <v>30000</v>
      </c>
      <c r="M20" s="1" t="s">
        <v>101</v>
      </c>
      <c r="N20" s="1">
        <v>30.55</v>
      </c>
      <c r="O20" s="1" t="s">
        <v>200</v>
      </c>
    </row>
    <row r="21" spans="1:15" x14ac:dyDescent="0.35">
      <c r="A21" s="1" t="s">
        <v>96</v>
      </c>
      <c r="B21" s="1" t="s">
        <v>97</v>
      </c>
      <c r="C21" s="1">
        <v>2000</v>
      </c>
      <c r="D21" s="1">
        <v>1977</v>
      </c>
      <c r="E21" s="1">
        <v>1977</v>
      </c>
      <c r="F21" s="1" t="s">
        <v>166</v>
      </c>
      <c r="G21" s="1" t="s">
        <v>196</v>
      </c>
      <c r="H21" s="1" t="s">
        <v>197</v>
      </c>
      <c r="I21" s="1" t="s">
        <v>198</v>
      </c>
      <c r="J21" s="1">
        <v>2.5</v>
      </c>
      <c r="K21" s="1" t="s">
        <v>199</v>
      </c>
      <c r="L21" s="1">
        <v>75000</v>
      </c>
      <c r="M21" s="1" t="s">
        <v>101</v>
      </c>
      <c r="N21" s="1">
        <v>63.57</v>
      </c>
      <c r="O21" s="1" t="s">
        <v>200</v>
      </c>
    </row>
    <row r="22" spans="1:15" x14ac:dyDescent="0.35">
      <c r="A22" s="1" t="s">
        <v>96</v>
      </c>
      <c r="B22" s="1" t="s">
        <v>97</v>
      </c>
      <c r="C22" s="1">
        <v>2000</v>
      </c>
      <c r="D22" s="1">
        <v>1977</v>
      </c>
      <c r="E22" s="1">
        <v>1977</v>
      </c>
      <c r="F22" s="1" t="s">
        <v>166</v>
      </c>
      <c r="G22" s="1" t="s">
        <v>196</v>
      </c>
      <c r="H22" s="1" t="s">
        <v>197</v>
      </c>
      <c r="I22" s="1" t="s">
        <v>198</v>
      </c>
      <c r="J22" s="1">
        <v>3.5</v>
      </c>
      <c r="K22" s="1" t="s">
        <v>199</v>
      </c>
      <c r="L22" s="1">
        <v>130000</v>
      </c>
      <c r="M22" s="1" t="s">
        <v>101</v>
      </c>
      <c r="N22" s="1">
        <v>106.26</v>
      </c>
      <c r="O22" s="1" t="s">
        <v>200</v>
      </c>
    </row>
    <row r="23" spans="1:15" x14ac:dyDescent="0.35">
      <c r="A23" s="1" t="s">
        <v>96</v>
      </c>
      <c r="B23" s="1" t="s">
        <v>97</v>
      </c>
      <c r="C23" s="1">
        <v>2000</v>
      </c>
      <c r="D23" s="1">
        <v>1977</v>
      </c>
      <c r="E23" s="1">
        <v>1977</v>
      </c>
      <c r="F23" s="1" t="s">
        <v>166</v>
      </c>
      <c r="G23" s="1" t="s">
        <v>196</v>
      </c>
      <c r="H23" s="1" t="s">
        <v>197</v>
      </c>
      <c r="I23" s="1" t="s">
        <v>198</v>
      </c>
      <c r="J23" s="1">
        <v>4.5</v>
      </c>
      <c r="K23" s="1" t="s">
        <v>199</v>
      </c>
      <c r="L23" s="1">
        <v>270000</v>
      </c>
      <c r="M23" s="1" t="s">
        <v>101</v>
      </c>
      <c r="N23" s="1">
        <v>208.73</v>
      </c>
      <c r="O23" s="1" t="s">
        <v>200</v>
      </c>
    </row>
    <row r="24" spans="1:15" x14ac:dyDescent="0.35">
      <c r="A24" s="1" t="s">
        <v>96</v>
      </c>
      <c r="B24" s="1" t="s">
        <v>97</v>
      </c>
      <c r="C24" s="1">
        <v>2000</v>
      </c>
      <c r="D24" s="1">
        <v>1977</v>
      </c>
      <c r="E24" s="1">
        <v>1977</v>
      </c>
      <c r="F24" s="1" t="s">
        <v>166</v>
      </c>
      <c r="G24" s="1" t="s">
        <v>196</v>
      </c>
      <c r="H24" s="1" t="s">
        <v>197</v>
      </c>
      <c r="I24" s="1" t="s">
        <v>198</v>
      </c>
      <c r="J24" s="1">
        <v>6.5</v>
      </c>
      <c r="K24" s="1" t="s">
        <v>199</v>
      </c>
      <c r="L24" s="1">
        <v>500000</v>
      </c>
      <c r="M24" s="1" t="s">
        <v>101</v>
      </c>
      <c r="N24" s="1">
        <v>332.07</v>
      </c>
      <c r="O24" s="1" t="s">
        <v>200</v>
      </c>
    </row>
    <row r="25" spans="1:15" x14ac:dyDescent="0.35">
      <c r="A25" s="1" t="s">
        <v>96</v>
      </c>
      <c r="B25" s="1" t="s">
        <v>97</v>
      </c>
      <c r="C25" s="1">
        <v>2000</v>
      </c>
      <c r="D25" s="1">
        <v>1977</v>
      </c>
      <c r="E25" s="1">
        <v>1977</v>
      </c>
      <c r="F25" s="1" t="s">
        <v>166</v>
      </c>
      <c r="G25" s="1" t="s">
        <v>196</v>
      </c>
      <c r="H25" s="1" t="s">
        <v>197</v>
      </c>
      <c r="I25" s="1" t="s">
        <v>198</v>
      </c>
      <c r="J25" s="1">
        <v>8.5</v>
      </c>
      <c r="K25" s="1" t="s">
        <v>199</v>
      </c>
      <c r="L25" s="1">
        <v>600000</v>
      </c>
      <c r="M25" s="1" t="s">
        <v>101</v>
      </c>
      <c r="N25" s="1">
        <v>388.99</v>
      </c>
      <c r="O25" s="1" t="s">
        <v>200</v>
      </c>
    </row>
    <row r="26" spans="1:15" x14ac:dyDescent="0.35">
      <c r="A26" s="1" t="s">
        <v>96</v>
      </c>
      <c r="B26" s="1" t="s">
        <v>97</v>
      </c>
      <c r="C26" s="1">
        <v>2000</v>
      </c>
      <c r="D26" s="1">
        <v>1977</v>
      </c>
      <c r="E26" s="1">
        <v>1977</v>
      </c>
      <c r="F26" s="1" t="s">
        <v>166</v>
      </c>
      <c r="G26" s="1" t="s">
        <v>196</v>
      </c>
      <c r="H26" s="1" t="s">
        <v>197</v>
      </c>
      <c r="I26" s="1" t="s">
        <v>198</v>
      </c>
      <c r="J26" s="1">
        <v>10.5</v>
      </c>
      <c r="K26" s="1" t="s">
        <v>199</v>
      </c>
      <c r="L26" s="1">
        <v>800000</v>
      </c>
      <c r="M26" s="1" t="s">
        <v>101</v>
      </c>
      <c r="N26" s="1">
        <v>509.17</v>
      </c>
      <c r="O26" s="1" t="s">
        <v>200</v>
      </c>
    </row>
    <row r="27" spans="1:15" x14ac:dyDescent="0.35">
      <c r="A27" s="1" t="s">
        <v>96</v>
      </c>
      <c r="B27" s="1" t="s">
        <v>97</v>
      </c>
      <c r="C27" s="1">
        <v>2000</v>
      </c>
      <c r="D27" s="1">
        <v>1977</v>
      </c>
      <c r="E27" s="1">
        <v>1977</v>
      </c>
      <c r="F27" s="1" t="s">
        <v>166</v>
      </c>
      <c r="G27" s="1" t="s">
        <v>196</v>
      </c>
      <c r="H27" s="1" t="s">
        <v>197</v>
      </c>
      <c r="I27" s="1" t="s">
        <v>198</v>
      </c>
      <c r="J27" s="1">
        <v>12.5</v>
      </c>
      <c r="K27" s="1" t="s">
        <v>199</v>
      </c>
      <c r="L27" s="1">
        <v>1000000</v>
      </c>
      <c r="M27" s="1" t="s">
        <v>101</v>
      </c>
      <c r="N27" s="1">
        <v>664.13</v>
      </c>
      <c r="O27" s="1" t="s">
        <v>200</v>
      </c>
    </row>
    <row r="28" spans="1:15" x14ac:dyDescent="0.35">
      <c r="A28" s="1" t="s">
        <v>96</v>
      </c>
      <c r="B28" s="1" t="s">
        <v>97</v>
      </c>
      <c r="C28" s="1">
        <v>2000</v>
      </c>
      <c r="D28" s="1">
        <v>1977</v>
      </c>
      <c r="E28" s="1">
        <v>1977</v>
      </c>
      <c r="F28" s="1" t="s">
        <v>166</v>
      </c>
      <c r="G28" s="1" t="s">
        <v>204</v>
      </c>
      <c r="H28" s="1" t="s">
        <v>201</v>
      </c>
      <c r="I28" s="1" t="s">
        <v>205</v>
      </c>
      <c r="J28" s="1">
        <v>7000</v>
      </c>
      <c r="K28" s="1" t="s">
        <v>203</v>
      </c>
      <c r="L28" s="1" t="s">
        <v>101</v>
      </c>
      <c r="M28" s="1" t="s">
        <v>101</v>
      </c>
      <c r="N28" s="1">
        <v>1.03</v>
      </c>
      <c r="O28" s="1" t="s">
        <v>206</v>
      </c>
    </row>
    <row r="29" spans="1:15" x14ac:dyDescent="0.35">
      <c r="A29" s="1" t="s">
        <v>96</v>
      </c>
      <c r="B29" s="1" t="s">
        <v>97</v>
      </c>
      <c r="C29" s="1">
        <v>2000</v>
      </c>
      <c r="D29" s="1">
        <v>1977</v>
      </c>
      <c r="E29" s="1">
        <v>1977</v>
      </c>
      <c r="F29" s="1" t="s">
        <v>166</v>
      </c>
      <c r="G29" s="1" t="s">
        <v>204</v>
      </c>
      <c r="H29" s="1" t="s">
        <v>201</v>
      </c>
      <c r="I29" s="1" t="s">
        <v>205</v>
      </c>
      <c r="J29" s="1">
        <v>257000</v>
      </c>
      <c r="K29" s="1" t="s">
        <v>203</v>
      </c>
      <c r="L29" s="1" t="s">
        <v>101</v>
      </c>
      <c r="M29" s="1" t="s">
        <v>101</v>
      </c>
      <c r="N29" s="1">
        <v>0.62</v>
      </c>
      <c r="O29" s="1" t="s">
        <v>206</v>
      </c>
    </row>
    <row r="30" spans="1:15" x14ac:dyDescent="0.35">
      <c r="A30" s="1" t="s">
        <v>96</v>
      </c>
      <c r="B30" s="1" t="s">
        <v>97</v>
      </c>
      <c r="C30" s="1">
        <v>2000</v>
      </c>
      <c r="D30" s="1">
        <v>1977</v>
      </c>
      <c r="E30" s="1">
        <v>1977</v>
      </c>
      <c r="F30" s="1" t="s">
        <v>166</v>
      </c>
      <c r="G30" s="1" t="s">
        <v>204</v>
      </c>
      <c r="H30" s="1" t="s">
        <v>201</v>
      </c>
      <c r="I30" s="1" t="s">
        <v>205</v>
      </c>
      <c r="J30" s="1">
        <v>507000</v>
      </c>
      <c r="K30" s="1" t="s">
        <v>203</v>
      </c>
      <c r="L30" s="1" t="s">
        <v>101</v>
      </c>
      <c r="M30" s="1" t="s">
        <v>101</v>
      </c>
      <c r="N30" s="1">
        <v>0.42</v>
      </c>
      <c r="O30" s="1" t="s">
        <v>206</v>
      </c>
    </row>
    <row r="31" spans="1:15" x14ac:dyDescent="0.35">
      <c r="A31" s="1" t="s">
        <v>96</v>
      </c>
      <c r="B31" s="1" t="s">
        <v>97</v>
      </c>
      <c r="C31" s="1">
        <v>2000</v>
      </c>
      <c r="D31" s="1">
        <v>1977</v>
      </c>
      <c r="E31" s="1">
        <v>1977</v>
      </c>
      <c r="F31" s="1" t="s">
        <v>166</v>
      </c>
      <c r="G31" s="1" t="s">
        <v>204</v>
      </c>
      <c r="H31" s="1" t="s">
        <v>201</v>
      </c>
      <c r="I31" s="1" t="s">
        <v>205</v>
      </c>
      <c r="J31" s="1" t="s">
        <v>207</v>
      </c>
      <c r="K31" s="1" t="s">
        <v>203</v>
      </c>
      <c r="L31" s="1" t="s">
        <v>101</v>
      </c>
      <c r="M31" s="1" t="s">
        <v>101</v>
      </c>
      <c r="N31" s="1">
        <v>0.34</v>
      </c>
      <c r="O31" s="1" t="s">
        <v>206</v>
      </c>
    </row>
    <row r="32" spans="1:15" x14ac:dyDescent="0.35">
      <c r="A32" s="1" t="s">
        <v>96</v>
      </c>
      <c r="B32" s="1" t="s">
        <v>97</v>
      </c>
      <c r="C32" s="1">
        <v>2000</v>
      </c>
      <c r="D32" s="1">
        <v>1978</v>
      </c>
      <c r="E32" s="1">
        <v>1978</v>
      </c>
      <c r="F32" s="1" t="s">
        <v>166</v>
      </c>
      <c r="G32" s="1" t="s">
        <v>196</v>
      </c>
      <c r="H32" s="1" t="s">
        <v>197</v>
      </c>
      <c r="I32" s="1" t="s">
        <v>198</v>
      </c>
      <c r="J32" s="1">
        <f>5/8</f>
        <v>0.625</v>
      </c>
      <c r="K32" s="1" t="s">
        <v>199</v>
      </c>
      <c r="L32" s="1">
        <v>1000</v>
      </c>
      <c r="M32" s="1" t="s">
        <v>101</v>
      </c>
      <c r="N32" s="1">
        <v>4.47</v>
      </c>
      <c r="O32" s="1" t="s">
        <v>200</v>
      </c>
    </row>
    <row r="33" spans="1:15" x14ac:dyDescent="0.35">
      <c r="A33" s="1" t="s">
        <v>96</v>
      </c>
      <c r="B33" s="1" t="s">
        <v>97</v>
      </c>
      <c r="C33" s="1">
        <v>2000</v>
      </c>
      <c r="D33" s="1">
        <v>1978</v>
      </c>
      <c r="E33" s="1">
        <v>1978</v>
      </c>
      <c r="F33" s="1" t="s">
        <v>166</v>
      </c>
      <c r="G33" s="1" t="s">
        <v>196</v>
      </c>
      <c r="H33" s="1" t="s">
        <v>197</v>
      </c>
      <c r="I33" s="1" t="s">
        <v>198</v>
      </c>
      <c r="J33" s="1">
        <v>0.75</v>
      </c>
      <c r="K33" s="1" t="s">
        <v>199</v>
      </c>
      <c r="L33" s="1">
        <v>6000</v>
      </c>
      <c r="M33" s="1" t="s">
        <v>101</v>
      </c>
      <c r="N33" s="1">
        <v>11.98</v>
      </c>
      <c r="O33" s="1" t="s">
        <v>200</v>
      </c>
    </row>
    <row r="34" spans="1:15" x14ac:dyDescent="0.35">
      <c r="A34" s="1" t="s">
        <v>96</v>
      </c>
      <c r="B34" s="1" t="s">
        <v>97</v>
      </c>
      <c r="C34" s="1">
        <v>2000</v>
      </c>
      <c r="D34" s="1">
        <v>1978</v>
      </c>
      <c r="E34" s="1">
        <v>1978</v>
      </c>
      <c r="F34" s="1" t="s">
        <v>166</v>
      </c>
      <c r="G34" s="1" t="s">
        <v>196</v>
      </c>
      <c r="H34" s="1" t="s">
        <v>197</v>
      </c>
      <c r="I34" s="1" t="s">
        <v>198</v>
      </c>
      <c r="J34" s="1">
        <v>1</v>
      </c>
      <c r="K34" s="1" t="s">
        <v>199</v>
      </c>
      <c r="L34" s="1">
        <v>12000</v>
      </c>
      <c r="M34" s="1" t="s">
        <v>101</v>
      </c>
      <c r="N34" s="1">
        <v>17.059999999999999</v>
      </c>
      <c r="O34" s="1" t="s">
        <v>200</v>
      </c>
    </row>
    <row r="35" spans="1:15" x14ac:dyDescent="0.35">
      <c r="A35" s="1" t="s">
        <v>96</v>
      </c>
      <c r="B35" s="1" t="s">
        <v>97</v>
      </c>
      <c r="C35" s="1">
        <v>2000</v>
      </c>
      <c r="D35" s="1">
        <v>1978</v>
      </c>
      <c r="E35" s="1">
        <v>1978</v>
      </c>
      <c r="F35" s="1" t="s">
        <v>166</v>
      </c>
      <c r="G35" s="1" t="s">
        <v>196</v>
      </c>
      <c r="H35" s="1" t="s">
        <v>197</v>
      </c>
      <c r="I35" s="1" t="s">
        <v>198</v>
      </c>
      <c r="J35" s="1">
        <v>1.5</v>
      </c>
      <c r="K35" s="1" t="s">
        <v>199</v>
      </c>
      <c r="L35" s="1">
        <v>30000</v>
      </c>
      <c r="M35" s="1" t="s">
        <v>101</v>
      </c>
      <c r="N35" s="1">
        <v>32.69</v>
      </c>
      <c r="O35" s="1" t="s">
        <v>200</v>
      </c>
    </row>
    <row r="36" spans="1:15" x14ac:dyDescent="0.35">
      <c r="A36" s="1" t="s">
        <v>96</v>
      </c>
      <c r="B36" s="1" t="s">
        <v>97</v>
      </c>
      <c r="C36" s="1">
        <v>2000</v>
      </c>
      <c r="D36" s="1">
        <v>1978</v>
      </c>
      <c r="E36" s="1">
        <v>1978</v>
      </c>
      <c r="F36" s="1" t="s">
        <v>166</v>
      </c>
      <c r="G36" s="1" t="s">
        <v>196</v>
      </c>
      <c r="H36" s="1" t="s">
        <v>197</v>
      </c>
      <c r="I36" s="1" t="s">
        <v>198</v>
      </c>
      <c r="J36" s="1">
        <v>2.5</v>
      </c>
      <c r="K36" s="1" t="s">
        <v>199</v>
      </c>
      <c r="L36" s="1">
        <v>75000</v>
      </c>
      <c r="M36" s="1" t="s">
        <v>101</v>
      </c>
      <c r="N36" s="1">
        <v>68.02</v>
      </c>
      <c r="O36" s="1" t="s">
        <v>200</v>
      </c>
    </row>
    <row r="37" spans="1:15" x14ac:dyDescent="0.35">
      <c r="A37" s="1" t="s">
        <v>96</v>
      </c>
      <c r="B37" s="1" t="s">
        <v>97</v>
      </c>
      <c r="C37" s="1">
        <v>2000</v>
      </c>
      <c r="D37" s="1">
        <v>1978</v>
      </c>
      <c r="E37" s="1">
        <v>1978</v>
      </c>
      <c r="F37" s="1" t="s">
        <v>166</v>
      </c>
      <c r="G37" s="1" t="s">
        <v>196</v>
      </c>
      <c r="H37" s="1" t="s">
        <v>197</v>
      </c>
      <c r="I37" s="1" t="s">
        <v>198</v>
      </c>
      <c r="J37" s="1">
        <v>3.5</v>
      </c>
      <c r="K37" s="1" t="s">
        <v>199</v>
      </c>
      <c r="L37" s="1">
        <v>130000</v>
      </c>
      <c r="M37" s="1" t="s">
        <v>101</v>
      </c>
      <c r="N37" s="1">
        <v>113.7</v>
      </c>
      <c r="O37" s="1" t="s">
        <v>200</v>
      </c>
    </row>
    <row r="38" spans="1:15" x14ac:dyDescent="0.35">
      <c r="A38" s="1" t="s">
        <v>96</v>
      </c>
      <c r="B38" s="1" t="s">
        <v>97</v>
      </c>
      <c r="C38" s="1">
        <v>2000</v>
      </c>
      <c r="D38" s="1">
        <v>1978</v>
      </c>
      <c r="E38" s="1">
        <v>1978</v>
      </c>
      <c r="F38" s="1" t="s">
        <v>166</v>
      </c>
      <c r="G38" s="1" t="s">
        <v>196</v>
      </c>
      <c r="H38" s="1" t="s">
        <v>197</v>
      </c>
      <c r="I38" s="1" t="s">
        <v>198</v>
      </c>
      <c r="J38" s="1">
        <v>4.5</v>
      </c>
      <c r="K38" s="1" t="s">
        <v>199</v>
      </c>
      <c r="L38" s="1">
        <v>270000</v>
      </c>
      <c r="M38" s="1" t="s">
        <v>101</v>
      </c>
      <c r="N38" s="1">
        <v>223.34</v>
      </c>
      <c r="O38" s="1" t="s">
        <v>200</v>
      </c>
    </row>
    <row r="39" spans="1:15" x14ac:dyDescent="0.35">
      <c r="A39" s="1" t="s">
        <v>96</v>
      </c>
      <c r="B39" s="1" t="s">
        <v>97</v>
      </c>
      <c r="C39" s="1">
        <v>2000</v>
      </c>
      <c r="D39" s="1">
        <v>1978</v>
      </c>
      <c r="E39" s="1">
        <v>1978</v>
      </c>
      <c r="F39" s="1" t="s">
        <v>166</v>
      </c>
      <c r="G39" s="1" t="s">
        <v>196</v>
      </c>
      <c r="H39" s="1" t="s">
        <v>197</v>
      </c>
      <c r="I39" s="1" t="s">
        <v>198</v>
      </c>
      <c r="J39" s="1">
        <v>6.5</v>
      </c>
      <c r="K39" s="1" t="s">
        <v>199</v>
      </c>
      <c r="L39" s="1">
        <v>500000</v>
      </c>
      <c r="M39" s="1" t="s">
        <v>101</v>
      </c>
      <c r="N39" s="1">
        <v>355.31</v>
      </c>
      <c r="O39" s="1" t="s">
        <v>200</v>
      </c>
    </row>
    <row r="40" spans="1:15" x14ac:dyDescent="0.35">
      <c r="A40" s="1" t="s">
        <v>96</v>
      </c>
      <c r="B40" s="1" t="s">
        <v>97</v>
      </c>
      <c r="C40" s="1">
        <v>2000</v>
      </c>
      <c r="D40" s="1">
        <v>1978</v>
      </c>
      <c r="E40" s="1">
        <v>1978</v>
      </c>
      <c r="F40" s="1" t="s">
        <v>166</v>
      </c>
      <c r="G40" s="1" t="s">
        <v>196</v>
      </c>
      <c r="H40" s="1" t="s">
        <v>197</v>
      </c>
      <c r="I40" s="1" t="s">
        <v>198</v>
      </c>
      <c r="J40" s="1">
        <v>8.5</v>
      </c>
      <c r="K40" s="1" t="s">
        <v>199</v>
      </c>
      <c r="L40" s="1">
        <v>600000</v>
      </c>
      <c r="M40" s="1" t="s">
        <v>101</v>
      </c>
      <c r="N40" s="1">
        <v>416.22</v>
      </c>
      <c r="O40" s="1" t="s">
        <v>200</v>
      </c>
    </row>
    <row r="41" spans="1:15" x14ac:dyDescent="0.35">
      <c r="A41" s="1" t="s">
        <v>96</v>
      </c>
      <c r="B41" s="1" t="s">
        <v>97</v>
      </c>
      <c r="C41" s="1">
        <v>2000</v>
      </c>
      <c r="D41" s="1">
        <v>1978</v>
      </c>
      <c r="E41" s="1">
        <v>1978</v>
      </c>
      <c r="F41" s="1" t="s">
        <v>166</v>
      </c>
      <c r="G41" s="1" t="s">
        <v>196</v>
      </c>
      <c r="H41" s="1" t="s">
        <v>197</v>
      </c>
      <c r="I41" s="1" t="s">
        <v>198</v>
      </c>
      <c r="J41" s="1">
        <v>10.5</v>
      </c>
      <c r="K41" s="1" t="s">
        <v>199</v>
      </c>
      <c r="L41" s="1">
        <v>800000</v>
      </c>
      <c r="M41" s="1" t="s">
        <v>101</v>
      </c>
      <c r="N41" s="1">
        <v>544.80999999999995</v>
      </c>
      <c r="O41" s="1" t="s">
        <v>200</v>
      </c>
    </row>
    <row r="42" spans="1:15" x14ac:dyDescent="0.35">
      <c r="A42" s="1" t="s">
        <v>96</v>
      </c>
      <c r="B42" s="1" t="s">
        <v>97</v>
      </c>
      <c r="C42" s="1">
        <v>2000</v>
      </c>
      <c r="D42" s="1">
        <v>1978</v>
      </c>
      <c r="E42" s="1">
        <v>1978</v>
      </c>
      <c r="F42" s="1" t="s">
        <v>166</v>
      </c>
      <c r="G42" s="1" t="s">
        <v>196</v>
      </c>
      <c r="H42" s="1" t="s">
        <v>197</v>
      </c>
      <c r="I42" s="1" t="s">
        <v>198</v>
      </c>
      <c r="J42" s="1">
        <v>12.5</v>
      </c>
      <c r="K42" s="1" t="s">
        <v>199</v>
      </c>
      <c r="L42" s="1">
        <v>1000000</v>
      </c>
      <c r="M42" s="1" t="s">
        <v>101</v>
      </c>
      <c r="N42" s="1">
        <v>710.62</v>
      </c>
      <c r="O42" s="1" t="s">
        <v>200</v>
      </c>
    </row>
    <row r="43" spans="1:15" x14ac:dyDescent="0.35">
      <c r="A43" s="1" t="s">
        <v>96</v>
      </c>
      <c r="B43" s="1" t="s">
        <v>97</v>
      </c>
      <c r="C43" s="1">
        <v>2000</v>
      </c>
      <c r="D43" s="1">
        <v>1978</v>
      </c>
      <c r="E43" s="1">
        <v>1978</v>
      </c>
      <c r="F43" s="1" t="s">
        <v>166</v>
      </c>
      <c r="G43" s="1" t="s">
        <v>204</v>
      </c>
      <c r="H43" s="1" t="s">
        <v>201</v>
      </c>
      <c r="I43" s="1" t="s">
        <v>205</v>
      </c>
      <c r="J43" s="1">
        <v>7000</v>
      </c>
      <c r="K43" s="1" t="s">
        <v>203</v>
      </c>
      <c r="L43" s="1" t="s">
        <v>101</v>
      </c>
      <c r="M43" s="1" t="s">
        <v>101</v>
      </c>
      <c r="N43" s="1">
        <v>1.1000000000000001</v>
      </c>
      <c r="O43" s="1" t="s">
        <v>206</v>
      </c>
    </row>
    <row r="44" spans="1:15" x14ac:dyDescent="0.35">
      <c r="A44" s="1" t="s">
        <v>96</v>
      </c>
      <c r="B44" s="1" t="s">
        <v>97</v>
      </c>
      <c r="C44" s="1">
        <v>2000</v>
      </c>
      <c r="D44" s="1">
        <v>1978</v>
      </c>
      <c r="E44" s="1">
        <v>1978</v>
      </c>
      <c r="F44" s="1" t="s">
        <v>166</v>
      </c>
      <c r="G44" s="1" t="s">
        <v>204</v>
      </c>
      <c r="H44" s="1" t="s">
        <v>201</v>
      </c>
      <c r="I44" s="1" t="s">
        <v>205</v>
      </c>
      <c r="J44" s="1">
        <v>257000</v>
      </c>
      <c r="K44" s="1" t="s">
        <v>203</v>
      </c>
      <c r="L44" s="1" t="s">
        <v>101</v>
      </c>
      <c r="M44" s="1" t="s">
        <v>101</v>
      </c>
      <c r="N44" s="1">
        <v>0.66</v>
      </c>
      <c r="O44" s="1" t="s">
        <v>206</v>
      </c>
    </row>
    <row r="45" spans="1:15" x14ac:dyDescent="0.35">
      <c r="A45" s="1" t="s">
        <v>96</v>
      </c>
      <c r="B45" s="1" t="s">
        <v>97</v>
      </c>
      <c r="C45" s="1">
        <v>2000</v>
      </c>
      <c r="D45" s="1">
        <v>1978</v>
      </c>
      <c r="E45" s="1">
        <v>1978</v>
      </c>
      <c r="F45" s="1" t="s">
        <v>166</v>
      </c>
      <c r="G45" s="1" t="s">
        <v>204</v>
      </c>
      <c r="H45" s="1" t="s">
        <v>201</v>
      </c>
      <c r="I45" s="1" t="s">
        <v>205</v>
      </c>
      <c r="J45" s="1">
        <v>507000</v>
      </c>
      <c r="K45" s="1" t="s">
        <v>203</v>
      </c>
      <c r="L45" s="1" t="s">
        <v>101</v>
      </c>
      <c r="M45" s="1" t="s">
        <v>101</v>
      </c>
      <c r="N45" s="1">
        <v>0.45</v>
      </c>
      <c r="O45" s="1" t="s">
        <v>206</v>
      </c>
    </row>
    <row r="46" spans="1:15" x14ac:dyDescent="0.35">
      <c r="A46" s="1" t="s">
        <v>96</v>
      </c>
      <c r="B46" s="1" t="s">
        <v>97</v>
      </c>
      <c r="C46" s="1">
        <v>2000</v>
      </c>
      <c r="D46" s="1">
        <v>1978</v>
      </c>
      <c r="E46" s="1">
        <v>1978</v>
      </c>
      <c r="F46" s="1" t="s">
        <v>166</v>
      </c>
      <c r="G46" s="1" t="s">
        <v>204</v>
      </c>
      <c r="H46" s="1" t="s">
        <v>201</v>
      </c>
      <c r="I46" s="1" t="s">
        <v>205</v>
      </c>
      <c r="J46" s="1" t="s">
        <v>207</v>
      </c>
      <c r="K46" s="1" t="s">
        <v>203</v>
      </c>
      <c r="L46" s="1" t="s">
        <v>101</v>
      </c>
      <c r="M46" s="1" t="s">
        <v>101</v>
      </c>
      <c r="N46" s="1">
        <v>0.36</v>
      </c>
      <c r="O46" s="1" t="s">
        <v>206</v>
      </c>
    </row>
    <row r="47" spans="1:15" x14ac:dyDescent="0.35">
      <c r="A47" s="1" t="s">
        <v>96</v>
      </c>
      <c r="B47" s="1" t="s">
        <v>97</v>
      </c>
      <c r="C47" s="1">
        <v>2000</v>
      </c>
      <c r="D47" s="1">
        <v>1989</v>
      </c>
      <c r="E47" s="1">
        <v>1989</v>
      </c>
      <c r="F47" s="1" t="s">
        <v>166</v>
      </c>
      <c r="G47" s="1" t="s">
        <v>196</v>
      </c>
      <c r="H47" s="1" t="s">
        <v>197</v>
      </c>
      <c r="I47" s="1" t="s">
        <v>198</v>
      </c>
      <c r="J47" s="1">
        <f>5/8</f>
        <v>0.625</v>
      </c>
      <c r="K47" s="1" t="s">
        <v>199</v>
      </c>
      <c r="L47" s="1">
        <v>1000</v>
      </c>
      <c r="M47" s="1" t="s">
        <v>101</v>
      </c>
      <c r="N47" s="1">
        <v>5.41</v>
      </c>
      <c r="O47" s="1" t="s">
        <v>200</v>
      </c>
    </row>
    <row r="48" spans="1:15" x14ac:dyDescent="0.35">
      <c r="A48" s="1" t="s">
        <v>96</v>
      </c>
      <c r="B48" s="1" t="s">
        <v>97</v>
      </c>
      <c r="C48" s="1">
        <v>2000</v>
      </c>
      <c r="D48" s="1">
        <v>1989</v>
      </c>
      <c r="E48" s="1">
        <v>1989</v>
      </c>
      <c r="F48" s="1" t="s">
        <v>166</v>
      </c>
      <c r="G48" s="1" t="s">
        <v>196</v>
      </c>
      <c r="H48" s="1" t="s">
        <v>197</v>
      </c>
      <c r="I48" s="1" t="s">
        <v>198</v>
      </c>
      <c r="J48" s="1">
        <v>0.75</v>
      </c>
      <c r="K48" s="1" t="s">
        <v>199</v>
      </c>
      <c r="L48" s="1">
        <v>6000</v>
      </c>
      <c r="M48" s="1" t="s">
        <v>101</v>
      </c>
      <c r="N48" s="1">
        <v>14.5</v>
      </c>
      <c r="O48" s="1" t="s">
        <v>200</v>
      </c>
    </row>
    <row r="49" spans="1:15" x14ac:dyDescent="0.35">
      <c r="A49" s="1" t="s">
        <v>96</v>
      </c>
      <c r="B49" s="1" t="s">
        <v>97</v>
      </c>
      <c r="C49" s="1">
        <v>2000</v>
      </c>
      <c r="D49" s="1">
        <v>1989</v>
      </c>
      <c r="E49" s="1">
        <v>1989</v>
      </c>
      <c r="F49" s="1" t="s">
        <v>166</v>
      </c>
      <c r="G49" s="1" t="s">
        <v>196</v>
      </c>
      <c r="H49" s="1" t="s">
        <v>197</v>
      </c>
      <c r="I49" s="1" t="s">
        <v>198</v>
      </c>
      <c r="J49" s="1">
        <v>1</v>
      </c>
      <c r="K49" s="1" t="s">
        <v>199</v>
      </c>
      <c r="L49" s="1">
        <v>12000</v>
      </c>
      <c r="M49" s="1" t="s">
        <v>101</v>
      </c>
      <c r="N49" s="1">
        <v>20.65</v>
      </c>
      <c r="O49" s="1" t="s">
        <v>200</v>
      </c>
    </row>
    <row r="50" spans="1:15" x14ac:dyDescent="0.35">
      <c r="A50" s="1" t="s">
        <v>96</v>
      </c>
      <c r="B50" s="1" t="s">
        <v>97</v>
      </c>
      <c r="C50" s="1">
        <v>2000</v>
      </c>
      <c r="D50" s="1">
        <v>1989</v>
      </c>
      <c r="E50" s="1">
        <v>1989</v>
      </c>
      <c r="F50" s="1" t="s">
        <v>166</v>
      </c>
      <c r="G50" s="1" t="s">
        <v>196</v>
      </c>
      <c r="H50" s="1" t="s">
        <v>197</v>
      </c>
      <c r="I50" s="1" t="s">
        <v>198</v>
      </c>
      <c r="J50" s="1">
        <v>1.5</v>
      </c>
      <c r="K50" s="1" t="s">
        <v>199</v>
      </c>
      <c r="L50" s="1">
        <v>30000</v>
      </c>
      <c r="M50" s="1" t="s">
        <v>101</v>
      </c>
      <c r="N50" s="1">
        <v>39.56</v>
      </c>
      <c r="O50" s="1" t="s">
        <v>200</v>
      </c>
    </row>
    <row r="51" spans="1:15" x14ac:dyDescent="0.35">
      <c r="A51" s="1" t="s">
        <v>96</v>
      </c>
      <c r="B51" s="1" t="s">
        <v>97</v>
      </c>
      <c r="C51" s="1">
        <v>2000</v>
      </c>
      <c r="D51" s="1">
        <v>1989</v>
      </c>
      <c r="E51" s="1">
        <v>1989</v>
      </c>
      <c r="F51" s="1" t="s">
        <v>166</v>
      </c>
      <c r="G51" s="1" t="s">
        <v>196</v>
      </c>
      <c r="H51" s="1" t="s">
        <v>197</v>
      </c>
      <c r="I51" s="1" t="s">
        <v>198</v>
      </c>
      <c r="J51" s="1">
        <v>2.5</v>
      </c>
      <c r="K51" s="1" t="s">
        <v>199</v>
      </c>
      <c r="L51" s="1">
        <v>75000</v>
      </c>
      <c r="M51" s="1" t="s">
        <v>101</v>
      </c>
      <c r="N51" s="1">
        <v>82.31</v>
      </c>
      <c r="O51" s="1" t="s">
        <v>200</v>
      </c>
    </row>
    <row r="52" spans="1:15" x14ac:dyDescent="0.35">
      <c r="A52" s="1" t="s">
        <v>96</v>
      </c>
      <c r="B52" s="1" t="s">
        <v>97</v>
      </c>
      <c r="C52" s="1">
        <v>2000</v>
      </c>
      <c r="D52" s="1">
        <v>1989</v>
      </c>
      <c r="E52" s="1">
        <v>1989</v>
      </c>
      <c r="F52" s="1" t="s">
        <v>166</v>
      </c>
      <c r="G52" s="1" t="s">
        <v>196</v>
      </c>
      <c r="H52" s="1" t="s">
        <v>197</v>
      </c>
      <c r="I52" s="1" t="s">
        <v>198</v>
      </c>
      <c r="J52" s="1">
        <v>3.5</v>
      </c>
      <c r="K52" s="1" t="s">
        <v>199</v>
      </c>
      <c r="L52" s="1">
        <v>130000</v>
      </c>
      <c r="M52" s="1" t="s">
        <v>101</v>
      </c>
      <c r="N52" s="1">
        <v>137.58000000000001</v>
      </c>
      <c r="O52" s="1" t="s">
        <v>200</v>
      </c>
    </row>
    <row r="53" spans="1:15" x14ac:dyDescent="0.35">
      <c r="A53" s="1" t="s">
        <v>96</v>
      </c>
      <c r="B53" s="1" t="s">
        <v>97</v>
      </c>
      <c r="C53" s="1">
        <v>2000</v>
      </c>
      <c r="D53" s="1">
        <v>1989</v>
      </c>
      <c r="E53" s="1">
        <v>1989</v>
      </c>
      <c r="F53" s="1" t="s">
        <v>166</v>
      </c>
      <c r="G53" s="1" t="s">
        <v>196</v>
      </c>
      <c r="H53" s="1" t="s">
        <v>197</v>
      </c>
      <c r="I53" s="1" t="s">
        <v>198</v>
      </c>
      <c r="J53" s="1">
        <v>4.5</v>
      </c>
      <c r="K53" s="1" t="s">
        <v>199</v>
      </c>
      <c r="L53" s="1">
        <v>270000</v>
      </c>
      <c r="M53" s="1" t="s">
        <v>101</v>
      </c>
      <c r="N53" s="1">
        <v>270.24</v>
      </c>
      <c r="O53" s="1" t="s">
        <v>200</v>
      </c>
    </row>
    <row r="54" spans="1:15" x14ac:dyDescent="0.35">
      <c r="A54" s="1" t="s">
        <v>96</v>
      </c>
      <c r="B54" s="1" t="s">
        <v>97</v>
      </c>
      <c r="C54" s="1">
        <v>2000</v>
      </c>
      <c r="D54" s="1">
        <v>1989</v>
      </c>
      <c r="E54" s="1">
        <v>1989</v>
      </c>
      <c r="F54" s="1" t="s">
        <v>166</v>
      </c>
      <c r="G54" s="1" t="s">
        <v>196</v>
      </c>
      <c r="H54" s="1" t="s">
        <v>197</v>
      </c>
      <c r="I54" s="1" t="s">
        <v>198</v>
      </c>
      <c r="J54" s="1">
        <v>6.5</v>
      </c>
      <c r="K54" s="1" t="s">
        <v>199</v>
      </c>
      <c r="L54" s="1">
        <v>500000</v>
      </c>
      <c r="M54" s="1" t="s">
        <v>101</v>
      </c>
      <c r="N54" s="1">
        <v>429.93</v>
      </c>
      <c r="O54" s="1" t="s">
        <v>200</v>
      </c>
    </row>
    <row r="55" spans="1:15" x14ac:dyDescent="0.35">
      <c r="A55" s="1" t="s">
        <v>96</v>
      </c>
      <c r="B55" s="1" t="s">
        <v>97</v>
      </c>
      <c r="C55" s="1">
        <v>2000</v>
      </c>
      <c r="D55" s="1">
        <v>1989</v>
      </c>
      <c r="E55" s="1">
        <v>1989</v>
      </c>
      <c r="F55" s="1" t="s">
        <v>166</v>
      </c>
      <c r="G55" s="1" t="s">
        <v>196</v>
      </c>
      <c r="H55" s="1" t="s">
        <v>197</v>
      </c>
      <c r="I55" s="1" t="s">
        <v>198</v>
      </c>
      <c r="J55" s="1">
        <v>8.5</v>
      </c>
      <c r="K55" s="1" t="s">
        <v>199</v>
      </c>
      <c r="L55" s="1">
        <v>600000</v>
      </c>
      <c r="M55" s="1" t="s">
        <v>101</v>
      </c>
      <c r="N55" s="1">
        <v>503.63</v>
      </c>
      <c r="O55" s="1" t="s">
        <v>200</v>
      </c>
    </row>
    <row r="56" spans="1:15" x14ac:dyDescent="0.35">
      <c r="A56" s="1" t="s">
        <v>96</v>
      </c>
      <c r="B56" s="1" t="s">
        <v>97</v>
      </c>
      <c r="C56" s="1">
        <v>2000</v>
      </c>
      <c r="D56" s="1">
        <v>1989</v>
      </c>
      <c r="E56" s="1">
        <v>1989</v>
      </c>
      <c r="F56" s="1" t="s">
        <v>166</v>
      </c>
      <c r="G56" s="1" t="s">
        <v>196</v>
      </c>
      <c r="H56" s="1" t="s">
        <v>197</v>
      </c>
      <c r="I56" s="1" t="s">
        <v>198</v>
      </c>
      <c r="J56" s="1">
        <v>10.5</v>
      </c>
      <c r="K56" s="1" t="s">
        <v>199</v>
      </c>
      <c r="L56" s="1">
        <v>800000</v>
      </c>
      <c r="M56" s="1" t="s">
        <v>101</v>
      </c>
      <c r="N56" s="1">
        <v>659.22</v>
      </c>
      <c r="O56" s="1" t="s">
        <v>200</v>
      </c>
    </row>
    <row r="57" spans="1:15" x14ac:dyDescent="0.35">
      <c r="A57" s="1" t="s">
        <v>96</v>
      </c>
      <c r="B57" s="1" t="s">
        <v>97</v>
      </c>
      <c r="C57" s="1">
        <v>2000</v>
      </c>
      <c r="D57" s="1">
        <v>1989</v>
      </c>
      <c r="E57" s="1">
        <v>1989</v>
      </c>
      <c r="F57" s="1" t="s">
        <v>166</v>
      </c>
      <c r="G57" s="1" t="s">
        <v>196</v>
      </c>
      <c r="H57" s="1" t="s">
        <v>197</v>
      </c>
      <c r="I57" s="1" t="s">
        <v>198</v>
      </c>
      <c r="J57" s="1">
        <v>12.5</v>
      </c>
      <c r="K57" s="1" t="s">
        <v>199</v>
      </c>
      <c r="L57" s="1">
        <v>1000000</v>
      </c>
      <c r="M57" s="1" t="s">
        <v>101</v>
      </c>
      <c r="N57" s="1">
        <v>859.85</v>
      </c>
      <c r="O57" s="1" t="s">
        <v>200</v>
      </c>
    </row>
    <row r="58" spans="1:15" x14ac:dyDescent="0.35">
      <c r="A58" s="1" t="s">
        <v>96</v>
      </c>
      <c r="B58" s="1" t="s">
        <v>97</v>
      </c>
      <c r="C58" s="1">
        <v>2000</v>
      </c>
      <c r="D58" s="1">
        <v>1989</v>
      </c>
      <c r="E58" s="1">
        <v>1989</v>
      </c>
      <c r="F58" s="1" t="s">
        <v>166</v>
      </c>
      <c r="G58" s="1" t="s">
        <v>204</v>
      </c>
      <c r="H58" s="1" t="s">
        <v>201</v>
      </c>
      <c r="I58" s="1" t="s">
        <v>205</v>
      </c>
      <c r="J58" s="1">
        <v>7000</v>
      </c>
      <c r="K58" s="1" t="s">
        <v>203</v>
      </c>
      <c r="L58" s="1" t="s">
        <v>101</v>
      </c>
      <c r="M58" s="1" t="s">
        <v>101</v>
      </c>
      <c r="N58" s="1">
        <v>1.34</v>
      </c>
      <c r="O58" s="1" t="s">
        <v>206</v>
      </c>
    </row>
    <row r="59" spans="1:15" x14ac:dyDescent="0.35">
      <c r="A59" s="1" t="s">
        <v>96</v>
      </c>
      <c r="B59" s="1" t="s">
        <v>97</v>
      </c>
      <c r="C59" s="1">
        <v>2000</v>
      </c>
      <c r="D59" s="1">
        <v>1989</v>
      </c>
      <c r="E59" s="1">
        <v>1989</v>
      </c>
      <c r="F59" s="1" t="s">
        <v>166</v>
      </c>
      <c r="G59" s="1" t="s">
        <v>204</v>
      </c>
      <c r="H59" s="1" t="s">
        <v>201</v>
      </c>
      <c r="I59" s="1" t="s">
        <v>205</v>
      </c>
      <c r="J59" s="1">
        <v>257000</v>
      </c>
      <c r="K59" s="1" t="s">
        <v>203</v>
      </c>
      <c r="L59" s="1" t="s">
        <v>101</v>
      </c>
      <c r="M59" s="1" t="s">
        <v>101</v>
      </c>
      <c r="N59" s="1">
        <v>0.81</v>
      </c>
      <c r="O59" s="1" t="s">
        <v>206</v>
      </c>
    </row>
    <row r="60" spans="1:15" x14ac:dyDescent="0.35">
      <c r="A60" s="1" t="s">
        <v>96</v>
      </c>
      <c r="B60" s="1" t="s">
        <v>97</v>
      </c>
      <c r="C60" s="1">
        <v>2000</v>
      </c>
      <c r="D60" s="1">
        <v>1989</v>
      </c>
      <c r="E60" s="1">
        <v>1989</v>
      </c>
      <c r="F60" s="1" t="s">
        <v>166</v>
      </c>
      <c r="G60" s="1" t="s">
        <v>204</v>
      </c>
      <c r="H60" s="1" t="s">
        <v>201</v>
      </c>
      <c r="I60" s="1" t="s">
        <v>205</v>
      </c>
      <c r="J60" s="1">
        <v>507000</v>
      </c>
      <c r="K60" s="1" t="s">
        <v>203</v>
      </c>
      <c r="L60" s="1" t="s">
        <v>101</v>
      </c>
      <c r="M60" s="1" t="s">
        <v>101</v>
      </c>
      <c r="N60" s="1">
        <v>0.81</v>
      </c>
      <c r="O60" s="1" t="s">
        <v>206</v>
      </c>
    </row>
    <row r="61" spans="1:15" x14ac:dyDescent="0.35">
      <c r="A61" s="1" t="s">
        <v>96</v>
      </c>
      <c r="B61" s="1" t="s">
        <v>97</v>
      </c>
      <c r="C61" s="1">
        <v>2000</v>
      </c>
      <c r="D61" s="1">
        <v>1989</v>
      </c>
      <c r="E61" s="1">
        <v>1989</v>
      </c>
      <c r="F61" s="1" t="s">
        <v>166</v>
      </c>
      <c r="G61" s="1" t="s">
        <v>204</v>
      </c>
      <c r="H61" s="1" t="s">
        <v>201</v>
      </c>
      <c r="I61" s="1" t="s">
        <v>205</v>
      </c>
      <c r="J61" s="1" t="s">
        <v>207</v>
      </c>
      <c r="K61" s="1" t="s">
        <v>203</v>
      </c>
      <c r="L61" s="1" t="s">
        <v>101</v>
      </c>
      <c r="M61" s="1" t="s">
        <v>101</v>
      </c>
      <c r="N61" s="1">
        <v>0.55000000000000004</v>
      </c>
      <c r="O61" s="1" t="s">
        <v>206</v>
      </c>
    </row>
    <row r="62" spans="1:15" x14ac:dyDescent="0.35">
      <c r="A62" s="1" t="s">
        <v>96</v>
      </c>
      <c r="B62" s="1" t="s">
        <v>97</v>
      </c>
      <c r="C62" s="1">
        <v>2000</v>
      </c>
      <c r="D62" s="1">
        <v>1994</v>
      </c>
      <c r="E62" s="1">
        <v>1994</v>
      </c>
      <c r="F62" s="1" t="s">
        <v>166</v>
      </c>
      <c r="G62" s="1" t="s">
        <v>196</v>
      </c>
      <c r="H62" s="1" t="s">
        <v>197</v>
      </c>
      <c r="I62" s="1" t="s">
        <v>198</v>
      </c>
      <c r="J62" s="1">
        <f>5/8</f>
        <v>0.625</v>
      </c>
      <c r="K62" s="1" t="s">
        <v>199</v>
      </c>
      <c r="L62" s="1">
        <v>1000</v>
      </c>
      <c r="M62" s="1" t="s">
        <v>101</v>
      </c>
      <c r="N62" s="1">
        <v>6.22</v>
      </c>
      <c r="O62" s="1" t="s">
        <v>200</v>
      </c>
    </row>
    <row r="63" spans="1:15" x14ac:dyDescent="0.35">
      <c r="A63" s="1" t="s">
        <v>96</v>
      </c>
      <c r="B63" s="1" t="s">
        <v>97</v>
      </c>
      <c r="C63" s="1">
        <v>2000</v>
      </c>
      <c r="D63" s="1">
        <v>1994</v>
      </c>
      <c r="E63" s="1">
        <v>1994</v>
      </c>
      <c r="F63" s="1" t="s">
        <v>166</v>
      </c>
      <c r="G63" s="1" t="s">
        <v>196</v>
      </c>
      <c r="H63" s="1" t="s">
        <v>197</v>
      </c>
      <c r="I63" s="1" t="s">
        <v>198</v>
      </c>
      <c r="J63" s="1">
        <v>0.75</v>
      </c>
      <c r="K63" s="1" t="s">
        <v>199</v>
      </c>
      <c r="L63" s="1">
        <v>6000</v>
      </c>
      <c r="M63" s="1" t="s">
        <v>101</v>
      </c>
      <c r="N63" s="1">
        <v>16.68</v>
      </c>
      <c r="O63" s="1" t="s">
        <v>200</v>
      </c>
    </row>
    <row r="64" spans="1:15" x14ac:dyDescent="0.35">
      <c r="A64" s="1" t="s">
        <v>96</v>
      </c>
      <c r="B64" s="1" t="s">
        <v>97</v>
      </c>
      <c r="C64" s="1">
        <v>2000</v>
      </c>
      <c r="D64" s="1">
        <v>1994</v>
      </c>
      <c r="E64" s="1">
        <v>1994</v>
      </c>
      <c r="F64" s="1" t="s">
        <v>166</v>
      </c>
      <c r="G64" s="1" t="s">
        <v>196</v>
      </c>
      <c r="H64" s="1" t="s">
        <v>197</v>
      </c>
      <c r="I64" s="1" t="s">
        <v>198</v>
      </c>
      <c r="J64" s="1">
        <v>1</v>
      </c>
      <c r="K64" s="1" t="s">
        <v>199</v>
      </c>
      <c r="L64" s="1">
        <v>12000</v>
      </c>
      <c r="M64" s="1" t="s">
        <v>101</v>
      </c>
      <c r="N64" s="1">
        <v>23.75</v>
      </c>
      <c r="O64" s="1" t="s">
        <v>200</v>
      </c>
    </row>
    <row r="65" spans="1:15" x14ac:dyDescent="0.35">
      <c r="A65" s="1" t="s">
        <v>96</v>
      </c>
      <c r="B65" s="1" t="s">
        <v>97</v>
      </c>
      <c r="C65" s="1">
        <v>2000</v>
      </c>
      <c r="D65" s="1">
        <v>1994</v>
      </c>
      <c r="E65" s="1">
        <v>1994</v>
      </c>
      <c r="F65" s="1" t="s">
        <v>166</v>
      </c>
      <c r="G65" s="1" t="s">
        <v>196</v>
      </c>
      <c r="H65" s="1" t="s">
        <v>197</v>
      </c>
      <c r="I65" s="1" t="s">
        <v>198</v>
      </c>
      <c r="J65" s="1">
        <v>1.5</v>
      </c>
      <c r="K65" s="1" t="s">
        <v>199</v>
      </c>
      <c r="L65" s="1">
        <v>30000</v>
      </c>
      <c r="M65" s="1" t="s">
        <v>101</v>
      </c>
      <c r="N65" s="1">
        <v>45.58</v>
      </c>
      <c r="O65" s="1" t="s">
        <v>200</v>
      </c>
    </row>
    <row r="66" spans="1:15" x14ac:dyDescent="0.35">
      <c r="A66" s="1" t="s">
        <v>96</v>
      </c>
      <c r="B66" s="1" t="s">
        <v>97</v>
      </c>
      <c r="C66" s="1">
        <v>2000</v>
      </c>
      <c r="D66" s="1">
        <v>1994</v>
      </c>
      <c r="E66" s="1">
        <v>1994</v>
      </c>
      <c r="F66" s="1" t="s">
        <v>166</v>
      </c>
      <c r="G66" s="1" t="s">
        <v>196</v>
      </c>
      <c r="H66" s="1" t="s">
        <v>197</v>
      </c>
      <c r="I66" s="1" t="s">
        <v>198</v>
      </c>
      <c r="J66" s="1">
        <v>2.5</v>
      </c>
      <c r="K66" s="1" t="s">
        <v>199</v>
      </c>
      <c r="L66" s="1">
        <v>75000</v>
      </c>
      <c r="M66" s="1" t="s">
        <v>101</v>
      </c>
      <c r="N66" s="1">
        <v>94.65</v>
      </c>
      <c r="O66" s="1" t="s">
        <v>200</v>
      </c>
    </row>
    <row r="67" spans="1:15" x14ac:dyDescent="0.35">
      <c r="A67" s="1" t="s">
        <v>96</v>
      </c>
      <c r="B67" s="1" t="s">
        <v>97</v>
      </c>
      <c r="C67" s="1">
        <v>2000</v>
      </c>
      <c r="D67" s="1">
        <v>1994</v>
      </c>
      <c r="E67" s="1">
        <v>1994</v>
      </c>
      <c r="F67" s="1" t="s">
        <v>166</v>
      </c>
      <c r="G67" s="1" t="s">
        <v>196</v>
      </c>
      <c r="H67" s="1" t="s">
        <v>197</v>
      </c>
      <c r="I67" s="1" t="s">
        <v>198</v>
      </c>
      <c r="J67" s="1">
        <v>3.5</v>
      </c>
      <c r="K67" s="1" t="s">
        <v>199</v>
      </c>
      <c r="L67" s="1">
        <v>130000</v>
      </c>
      <c r="M67" s="1" t="s">
        <v>101</v>
      </c>
      <c r="N67" s="1">
        <v>158.21</v>
      </c>
      <c r="O67" s="1" t="s">
        <v>200</v>
      </c>
    </row>
    <row r="68" spans="1:15" x14ac:dyDescent="0.35">
      <c r="A68" s="1" t="s">
        <v>96</v>
      </c>
      <c r="B68" s="1" t="s">
        <v>97</v>
      </c>
      <c r="C68" s="1">
        <v>2000</v>
      </c>
      <c r="D68" s="1">
        <v>1994</v>
      </c>
      <c r="E68" s="1">
        <v>1994</v>
      </c>
      <c r="F68" s="1" t="s">
        <v>166</v>
      </c>
      <c r="G68" s="1" t="s">
        <v>196</v>
      </c>
      <c r="H68" s="1" t="s">
        <v>197</v>
      </c>
      <c r="I68" s="1" t="s">
        <v>198</v>
      </c>
      <c r="J68" s="1">
        <v>4.5</v>
      </c>
      <c r="K68" s="1" t="s">
        <v>199</v>
      </c>
      <c r="L68" s="1">
        <v>270000</v>
      </c>
      <c r="M68" s="1" t="s">
        <v>101</v>
      </c>
      <c r="N68" s="1">
        <v>310.77</v>
      </c>
      <c r="O68" s="1" t="s">
        <v>200</v>
      </c>
    </row>
    <row r="69" spans="1:15" x14ac:dyDescent="0.35">
      <c r="A69" s="1" t="s">
        <v>96</v>
      </c>
      <c r="B69" s="1" t="s">
        <v>97</v>
      </c>
      <c r="C69" s="1">
        <v>2000</v>
      </c>
      <c r="D69" s="1">
        <v>1994</v>
      </c>
      <c r="E69" s="1">
        <v>1994</v>
      </c>
      <c r="F69" s="1" t="s">
        <v>166</v>
      </c>
      <c r="G69" s="1" t="s">
        <v>196</v>
      </c>
      <c r="H69" s="1" t="s">
        <v>197</v>
      </c>
      <c r="I69" s="1" t="s">
        <v>198</v>
      </c>
      <c r="J69" s="1">
        <v>6.5</v>
      </c>
      <c r="K69" s="1" t="s">
        <v>199</v>
      </c>
      <c r="L69" s="1">
        <v>500000</v>
      </c>
      <c r="M69" s="1" t="s">
        <v>101</v>
      </c>
      <c r="N69" s="1">
        <v>494.5</v>
      </c>
      <c r="O69" s="1" t="s">
        <v>200</v>
      </c>
    </row>
    <row r="70" spans="1:15" x14ac:dyDescent="0.35">
      <c r="A70" s="1" t="s">
        <v>96</v>
      </c>
      <c r="B70" s="1" t="s">
        <v>97</v>
      </c>
      <c r="C70" s="1">
        <v>2000</v>
      </c>
      <c r="D70" s="1">
        <v>1994</v>
      </c>
      <c r="E70" s="1">
        <v>1994</v>
      </c>
      <c r="F70" s="1" t="s">
        <v>166</v>
      </c>
      <c r="G70" s="1" t="s">
        <v>196</v>
      </c>
      <c r="H70" s="1" t="s">
        <v>197</v>
      </c>
      <c r="I70" s="1" t="s">
        <v>198</v>
      </c>
      <c r="J70" s="1">
        <v>8.5</v>
      </c>
      <c r="K70" s="1" t="s">
        <v>199</v>
      </c>
      <c r="L70" s="1">
        <v>600000</v>
      </c>
      <c r="M70" s="1" t="s">
        <v>101</v>
      </c>
      <c r="N70" s="1">
        <v>579</v>
      </c>
      <c r="O70" s="1" t="s">
        <v>200</v>
      </c>
    </row>
    <row r="71" spans="1:15" x14ac:dyDescent="0.35">
      <c r="A71" s="1" t="s">
        <v>96</v>
      </c>
      <c r="B71" s="1" t="s">
        <v>97</v>
      </c>
      <c r="C71" s="1">
        <v>2000</v>
      </c>
      <c r="D71" s="1">
        <v>1994</v>
      </c>
      <c r="E71" s="1">
        <v>1994</v>
      </c>
      <c r="F71" s="1" t="s">
        <v>166</v>
      </c>
      <c r="G71" s="1" t="s">
        <v>196</v>
      </c>
      <c r="H71" s="1" t="s">
        <v>197</v>
      </c>
      <c r="I71" s="1" t="s">
        <v>198</v>
      </c>
      <c r="J71" s="1">
        <v>10.5</v>
      </c>
      <c r="K71" s="1" t="s">
        <v>199</v>
      </c>
      <c r="L71" s="1">
        <v>800000</v>
      </c>
      <c r="M71" s="1" t="s">
        <v>101</v>
      </c>
      <c r="N71" s="1">
        <v>758.4</v>
      </c>
      <c r="O71" s="1" t="s">
        <v>200</v>
      </c>
    </row>
    <row r="72" spans="1:15" x14ac:dyDescent="0.35">
      <c r="A72" s="1" t="s">
        <v>96</v>
      </c>
      <c r="B72" s="1" t="s">
        <v>97</v>
      </c>
      <c r="C72" s="1">
        <v>2000</v>
      </c>
      <c r="D72" s="1">
        <v>1994</v>
      </c>
      <c r="E72" s="1">
        <v>1994</v>
      </c>
      <c r="F72" s="1" t="s">
        <v>166</v>
      </c>
      <c r="G72" s="1" t="s">
        <v>196</v>
      </c>
      <c r="H72" s="1" t="s">
        <v>197</v>
      </c>
      <c r="I72" s="1" t="s">
        <v>198</v>
      </c>
      <c r="J72" s="1">
        <v>12.5</v>
      </c>
      <c r="K72" s="1" t="s">
        <v>199</v>
      </c>
      <c r="L72" s="1">
        <v>1000000</v>
      </c>
      <c r="M72" s="1" t="s">
        <v>101</v>
      </c>
      <c r="N72" s="1">
        <v>989</v>
      </c>
      <c r="O72" s="1" t="s">
        <v>200</v>
      </c>
    </row>
    <row r="73" spans="1:15" x14ac:dyDescent="0.35">
      <c r="A73" s="1" t="s">
        <v>96</v>
      </c>
      <c r="B73" s="1" t="s">
        <v>97</v>
      </c>
      <c r="C73" s="1">
        <v>2000</v>
      </c>
      <c r="D73" s="1">
        <v>1994</v>
      </c>
      <c r="E73" s="1">
        <v>1994</v>
      </c>
      <c r="F73" s="1" t="s">
        <v>166</v>
      </c>
      <c r="G73" s="1" t="s">
        <v>204</v>
      </c>
      <c r="H73" s="1" t="s">
        <v>201</v>
      </c>
      <c r="I73" s="1" t="s">
        <v>205</v>
      </c>
      <c r="J73" s="1">
        <v>7000</v>
      </c>
      <c r="K73" s="1" t="s">
        <v>203</v>
      </c>
      <c r="L73" s="1" t="s">
        <v>101</v>
      </c>
      <c r="M73" s="1" t="s">
        <v>101</v>
      </c>
      <c r="N73" s="1">
        <v>1.34</v>
      </c>
      <c r="O73" s="1" t="s">
        <v>206</v>
      </c>
    </row>
    <row r="74" spans="1:15" x14ac:dyDescent="0.35">
      <c r="A74" s="1" t="s">
        <v>96</v>
      </c>
      <c r="B74" s="1" t="s">
        <v>97</v>
      </c>
      <c r="C74" s="1">
        <v>2000</v>
      </c>
      <c r="D74" s="1">
        <v>1994</v>
      </c>
      <c r="E74" s="1">
        <v>1994</v>
      </c>
      <c r="F74" s="1" t="s">
        <v>166</v>
      </c>
      <c r="G74" s="1" t="s">
        <v>204</v>
      </c>
      <c r="H74" s="1" t="s">
        <v>201</v>
      </c>
      <c r="I74" s="1" t="s">
        <v>205</v>
      </c>
      <c r="J74" s="1">
        <v>257000</v>
      </c>
      <c r="K74" s="1" t="s">
        <v>203</v>
      </c>
      <c r="L74" s="1" t="s">
        <v>101</v>
      </c>
      <c r="M74" s="1" t="s">
        <v>101</v>
      </c>
      <c r="N74" s="1">
        <v>0.81</v>
      </c>
      <c r="O74" s="1" t="s">
        <v>206</v>
      </c>
    </row>
    <row r="75" spans="1:15" x14ac:dyDescent="0.35">
      <c r="A75" s="1" t="s">
        <v>96</v>
      </c>
      <c r="B75" s="1" t="s">
        <v>97</v>
      </c>
      <c r="C75" s="1">
        <v>2000</v>
      </c>
      <c r="D75" s="1">
        <v>1994</v>
      </c>
      <c r="E75" s="1">
        <v>1994</v>
      </c>
      <c r="F75" s="1" t="s">
        <v>166</v>
      </c>
      <c r="G75" s="1" t="s">
        <v>204</v>
      </c>
      <c r="H75" s="1" t="s">
        <v>201</v>
      </c>
      <c r="I75" s="1" t="s">
        <v>205</v>
      </c>
      <c r="J75" s="1">
        <v>507000</v>
      </c>
      <c r="K75" s="1" t="s">
        <v>203</v>
      </c>
      <c r="L75" s="1" t="s">
        <v>101</v>
      </c>
      <c r="M75" s="1" t="s">
        <v>101</v>
      </c>
      <c r="N75" s="1">
        <v>0.81</v>
      </c>
    </row>
    <row r="76" spans="1:15" x14ac:dyDescent="0.35">
      <c r="A76" s="1" t="s">
        <v>96</v>
      </c>
      <c r="B76" s="1" t="s">
        <v>97</v>
      </c>
      <c r="C76" s="1">
        <v>2000</v>
      </c>
      <c r="D76" s="1">
        <v>1994</v>
      </c>
      <c r="E76" s="1">
        <v>1994</v>
      </c>
      <c r="F76" s="1" t="s">
        <v>166</v>
      </c>
      <c r="G76" s="1" t="s">
        <v>204</v>
      </c>
      <c r="H76" s="1" t="s">
        <v>201</v>
      </c>
      <c r="I76" s="1" t="s">
        <v>205</v>
      </c>
      <c r="J76" s="1" t="s">
        <v>207</v>
      </c>
      <c r="K76" s="1" t="s">
        <v>203</v>
      </c>
      <c r="L76" s="1" t="s">
        <v>101</v>
      </c>
      <c r="M76" s="1" t="s">
        <v>101</v>
      </c>
      <c r="N76" s="1">
        <v>0.55000000000000004</v>
      </c>
      <c r="O76" s="1" t="s">
        <v>206</v>
      </c>
    </row>
    <row r="77" spans="1:15" x14ac:dyDescent="0.35">
      <c r="A77" s="1" t="s">
        <v>96</v>
      </c>
      <c r="B77" s="1" t="s">
        <v>97</v>
      </c>
      <c r="C77" s="1">
        <v>2000</v>
      </c>
      <c r="D77" s="1">
        <v>1997</v>
      </c>
      <c r="E77" s="1">
        <v>1997</v>
      </c>
      <c r="F77" s="1" t="s">
        <v>166</v>
      </c>
      <c r="G77" s="1" t="s">
        <v>196</v>
      </c>
      <c r="H77" s="1" t="s">
        <v>197</v>
      </c>
      <c r="I77" s="1" t="s">
        <v>198</v>
      </c>
      <c r="J77" s="1">
        <f>5/8</f>
        <v>0.625</v>
      </c>
      <c r="K77" s="1" t="s">
        <v>199</v>
      </c>
      <c r="L77" s="1">
        <v>1000</v>
      </c>
      <c r="M77" s="1" t="s">
        <v>101</v>
      </c>
      <c r="N77" s="1">
        <v>8.2200000000000006</v>
      </c>
      <c r="O77" s="1" t="s">
        <v>200</v>
      </c>
    </row>
    <row r="78" spans="1:15" x14ac:dyDescent="0.35">
      <c r="A78" s="1" t="s">
        <v>96</v>
      </c>
      <c r="B78" s="1" t="s">
        <v>97</v>
      </c>
      <c r="C78" s="1">
        <v>2000</v>
      </c>
      <c r="D78" s="1">
        <v>1997</v>
      </c>
      <c r="E78" s="1">
        <v>1997</v>
      </c>
      <c r="F78" s="1" t="s">
        <v>166</v>
      </c>
      <c r="G78" s="1" t="s">
        <v>196</v>
      </c>
      <c r="H78" s="1" t="s">
        <v>197</v>
      </c>
      <c r="I78" s="1" t="s">
        <v>198</v>
      </c>
      <c r="J78" s="1">
        <v>0.75</v>
      </c>
      <c r="K78" s="1" t="s">
        <v>199</v>
      </c>
      <c r="L78" s="1">
        <v>6000</v>
      </c>
      <c r="M78" s="1" t="s">
        <v>101</v>
      </c>
      <c r="N78" s="1">
        <v>22.06</v>
      </c>
      <c r="O78" s="1" t="s">
        <v>200</v>
      </c>
    </row>
    <row r="79" spans="1:15" x14ac:dyDescent="0.35">
      <c r="A79" s="1" t="s">
        <v>96</v>
      </c>
      <c r="B79" s="1" t="s">
        <v>97</v>
      </c>
      <c r="C79" s="1">
        <v>2000</v>
      </c>
      <c r="D79" s="1">
        <v>1997</v>
      </c>
      <c r="E79" s="1">
        <v>1997</v>
      </c>
      <c r="F79" s="1" t="s">
        <v>166</v>
      </c>
      <c r="G79" s="1" t="s">
        <v>196</v>
      </c>
      <c r="H79" s="1" t="s">
        <v>197</v>
      </c>
      <c r="I79" s="1" t="s">
        <v>198</v>
      </c>
      <c r="J79" s="1">
        <v>1</v>
      </c>
      <c r="K79" s="1" t="s">
        <v>199</v>
      </c>
      <c r="L79" s="1">
        <v>12000</v>
      </c>
      <c r="M79" s="1" t="s">
        <v>101</v>
      </c>
      <c r="N79" s="1">
        <v>31.41</v>
      </c>
      <c r="O79" s="1" t="s">
        <v>200</v>
      </c>
    </row>
    <row r="80" spans="1:15" x14ac:dyDescent="0.35">
      <c r="A80" s="1" t="s">
        <v>96</v>
      </c>
      <c r="B80" s="1" t="s">
        <v>97</v>
      </c>
      <c r="C80" s="1">
        <v>2000</v>
      </c>
      <c r="D80" s="1">
        <v>1997</v>
      </c>
      <c r="E80" s="1">
        <v>1997</v>
      </c>
      <c r="F80" s="1" t="s">
        <v>166</v>
      </c>
      <c r="G80" s="1" t="s">
        <v>196</v>
      </c>
      <c r="H80" s="1" t="s">
        <v>197</v>
      </c>
      <c r="I80" s="1" t="s">
        <v>198</v>
      </c>
      <c r="J80" s="1">
        <v>1.5</v>
      </c>
      <c r="K80" s="1" t="s">
        <v>199</v>
      </c>
      <c r="L80" s="1">
        <v>30000</v>
      </c>
      <c r="M80" s="1" t="s">
        <v>101</v>
      </c>
      <c r="N80" s="1">
        <v>60.15</v>
      </c>
      <c r="O80" s="1" t="s">
        <v>200</v>
      </c>
    </row>
    <row r="81" spans="1:15" x14ac:dyDescent="0.35">
      <c r="A81" s="1" t="s">
        <v>96</v>
      </c>
      <c r="B81" s="1" t="s">
        <v>97</v>
      </c>
      <c r="C81" s="1">
        <v>2000</v>
      </c>
      <c r="D81" s="1">
        <v>1997</v>
      </c>
      <c r="E81" s="1">
        <v>1997</v>
      </c>
      <c r="F81" s="1" t="s">
        <v>166</v>
      </c>
      <c r="G81" s="1" t="s">
        <v>196</v>
      </c>
      <c r="H81" s="1" t="s">
        <v>197</v>
      </c>
      <c r="I81" s="1" t="s">
        <v>198</v>
      </c>
      <c r="J81" s="1">
        <v>2.5</v>
      </c>
      <c r="K81" s="1" t="s">
        <v>199</v>
      </c>
      <c r="L81" s="1">
        <v>75000</v>
      </c>
      <c r="M81" s="1" t="s">
        <v>101</v>
      </c>
      <c r="N81" s="1">
        <v>125.18</v>
      </c>
      <c r="O81" s="1" t="s">
        <v>200</v>
      </c>
    </row>
    <row r="82" spans="1:15" x14ac:dyDescent="0.35">
      <c r="A82" s="1" t="s">
        <v>96</v>
      </c>
      <c r="B82" s="1" t="s">
        <v>97</v>
      </c>
      <c r="C82" s="1">
        <v>2000</v>
      </c>
      <c r="D82" s="1">
        <v>1997</v>
      </c>
      <c r="E82" s="1">
        <v>1997</v>
      </c>
      <c r="F82" s="1" t="s">
        <v>166</v>
      </c>
      <c r="G82" s="1" t="s">
        <v>196</v>
      </c>
      <c r="H82" s="1" t="s">
        <v>197</v>
      </c>
      <c r="I82" s="1" t="s">
        <v>198</v>
      </c>
      <c r="J82" s="1">
        <v>3.5</v>
      </c>
      <c r="K82" s="1" t="s">
        <v>199</v>
      </c>
      <c r="L82" s="1">
        <v>130000</v>
      </c>
      <c r="M82" s="1" t="s">
        <v>101</v>
      </c>
      <c r="N82" s="1">
        <v>209.23</v>
      </c>
      <c r="O82" s="1" t="s">
        <v>200</v>
      </c>
    </row>
    <row r="83" spans="1:15" x14ac:dyDescent="0.35">
      <c r="A83" s="1" t="s">
        <v>96</v>
      </c>
      <c r="B83" s="1" t="s">
        <v>97</v>
      </c>
      <c r="C83" s="1">
        <v>2000</v>
      </c>
      <c r="D83" s="1">
        <v>1997</v>
      </c>
      <c r="E83" s="1">
        <v>1997</v>
      </c>
      <c r="F83" s="1" t="s">
        <v>166</v>
      </c>
      <c r="G83" s="1" t="s">
        <v>196</v>
      </c>
      <c r="H83" s="1" t="s">
        <v>197</v>
      </c>
      <c r="I83" s="1" t="s">
        <v>198</v>
      </c>
      <c r="J83" s="1">
        <v>4.5</v>
      </c>
      <c r="K83" s="1" t="s">
        <v>199</v>
      </c>
      <c r="L83" s="1">
        <v>270000</v>
      </c>
      <c r="M83" s="1" t="s">
        <v>101</v>
      </c>
      <c r="N83" s="1">
        <v>411</v>
      </c>
      <c r="O83" s="1" t="s">
        <v>200</v>
      </c>
    </row>
    <row r="84" spans="1:15" x14ac:dyDescent="0.35">
      <c r="A84" s="1" t="s">
        <v>96</v>
      </c>
      <c r="B84" s="1" t="s">
        <v>97</v>
      </c>
      <c r="C84" s="1">
        <v>2000</v>
      </c>
      <c r="D84" s="1">
        <v>1997</v>
      </c>
      <c r="E84" s="1">
        <v>1997</v>
      </c>
      <c r="F84" s="1" t="s">
        <v>166</v>
      </c>
      <c r="G84" s="1" t="s">
        <v>196</v>
      </c>
      <c r="H84" s="1" t="s">
        <v>197</v>
      </c>
      <c r="I84" s="1" t="s">
        <v>198</v>
      </c>
      <c r="J84" s="1">
        <v>6.5</v>
      </c>
      <c r="K84" s="1" t="s">
        <v>199</v>
      </c>
      <c r="L84" s="1">
        <v>500000</v>
      </c>
      <c r="M84" s="1" t="s">
        <v>101</v>
      </c>
      <c r="N84" s="1">
        <v>653.98</v>
      </c>
      <c r="O84" s="1" t="s">
        <v>200</v>
      </c>
    </row>
    <row r="85" spans="1:15" x14ac:dyDescent="0.35">
      <c r="A85" s="1" t="s">
        <v>96</v>
      </c>
      <c r="B85" s="1" t="s">
        <v>97</v>
      </c>
      <c r="C85" s="1">
        <v>2000</v>
      </c>
      <c r="D85" s="1">
        <v>1997</v>
      </c>
      <c r="E85" s="1">
        <v>1997</v>
      </c>
      <c r="F85" s="1" t="s">
        <v>166</v>
      </c>
      <c r="G85" s="1" t="s">
        <v>196</v>
      </c>
      <c r="H85" s="1" t="s">
        <v>197</v>
      </c>
      <c r="I85" s="1" t="s">
        <v>198</v>
      </c>
      <c r="J85" s="1">
        <v>8.5</v>
      </c>
      <c r="K85" s="1" t="s">
        <v>199</v>
      </c>
      <c r="L85" s="1">
        <v>600000</v>
      </c>
      <c r="M85" s="1" t="s">
        <v>101</v>
      </c>
      <c r="N85" s="1">
        <v>765.73</v>
      </c>
      <c r="O85" s="1" t="s">
        <v>200</v>
      </c>
    </row>
    <row r="86" spans="1:15" x14ac:dyDescent="0.35">
      <c r="A86" s="1" t="s">
        <v>96</v>
      </c>
      <c r="B86" s="1" t="s">
        <v>97</v>
      </c>
      <c r="C86" s="1">
        <v>2000</v>
      </c>
      <c r="D86" s="1">
        <v>1997</v>
      </c>
      <c r="E86" s="1">
        <v>1997</v>
      </c>
      <c r="F86" s="1" t="s">
        <v>166</v>
      </c>
      <c r="G86" s="1" t="s">
        <v>196</v>
      </c>
      <c r="H86" s="1" t="s">
        <v>197</v>
      </c>
      <c r="I86" s="1" t="s">
        <v>198</v>
      </c>
      <c r="J86" s="1">
        <v>10.5</v>
      </c>
      <c r="K86" s="1" t="s">
        <v>199</v>
      </c>
      <c r="L86" s="1">
        <v>800000</v>
      </c>
      <c r="M86" s="1" t="s">
        <v>101</v>
      </c>
      <c r="N86" s="1">
        <v>1002.98</v>
      </c>
      <c r="O86" s="1" t="s">
        <v>200</v>
      </c>
    </row>
    <row r="87" spans="1:15" x14ac:dyDescent="0.35">
      <c r="A87" s="1" t="s">
        <v>96</v>
      </c>
      <c r="B87" s="1" t="s">
        <v>97</v>
      </c>
      <c r="C87" s="1">
        <v>2000</v>
      </c>
      <c r="D87" s="1">
        <v>1997</v>
      </c>
      <c r="E87" s="1">
        <v>1997</v>
      </c>
      <c r="F87" s="1" t="s">
        <v>166</v>
      </c>
      <c r="G87" s="1" t="s">
        <v>196</v>
      </c>
      <c r="H87" s="1" t="s">
        <v>197</v>
      </c>
      <c r="I87" s="1" t="s">
        <v>198</v>
      </c>
      <c r="J87" s="1">
        <v>12.5</v>
      </c>
      <c r="K87" s="1" t="s">
        <v>199</v>
      </c>
      <c r="L87" s="1">
        <v>1000000</v>
      </c>
      <c r="M87" s="1" t="s">
        <v>101</v>
      </c>
      <c r="N87" s="1">
        <v>1307.95</v>
      </c>
      <c r="O87" s="1" t="s">
        <v>200</v>
      </c>
    </row>
    <row r="88" spans="1:15" x14ac:dyDescent="0.35">
      <c r="A88" s="1" t="s">
        <v>96</v>
      </c>
      <c r="B88" s="1" t="s">
        <v>97</v>
      </c>
      <c r="C88" s="1">
        <v>2000</v>
      </c>
      <c r="D88" s="1">
        <v>1997</v>
      </c>
      <c r="E88" s="1">
        <v>1997</v>
      </c>
      <c r="F88" s="1" t="s">
        <v>166</v>
      </c>
      <c r="G88" s="1" t="s">
        <v>204</v>
      </c>
      <c r="H88" s="1" t="s">
        <v>201</v>
      </c>
      <c r="I88" s="1" t="s">
        <v>205</v>
      </c>
      <c r="J88" s="1">
        <v>7000</v>
      </c>
      <c r="K88" s="1" t="s">
        <v>203</v>
      </c>
      <c r="L88" s="1" t="s">
        <v>101</v>
      </c>
      <c r="M88" s="1" t="s">
        <v>101</v>
      </c>
      <c r="N88" s="1">
        <v>2.04</v>
      </c>
      <c r="O88" s="1" t="s">
        <v>206</v>
      </c>
    </row>
    <row r="89" spans="1:15" x14ac:dyDescent="0.35">
      <c r="A89" s="1" t="s">
        <v>96</v>
      </c>
      <c r="B89" s="1" t="s">
        <v>97</v>
      </c>
      <c r="C89" s="1">
        <v>2000</v>
      </c>
      <c r="D89" s="1">
        <v>1997</v>
      </c>
      <c r="E89" s="1">
        <v>1997</v>
      </c>
      <c r="F89" s="1" t="s">
        <v>166</v>
      </c>
      <c r="G89" s="1" t="s">
        <v>204</v>
      </c>
      <c r="H89" s="1" t="s">
        <v>201</v>
      </c>
      <c r="I89" s="1" t="s">
        <v>205</v>
      </c>
      <c r="J89" s="1">
        <v>257000</v>
      </c>
      <c r="K89" s="1" t="s">
        <v>203</v>
      </c>
      <c r="L89" s="1" t="s">
        <v>101</v>
      </c>
      <c r="M89" s="1" t="s">
        <v>101</v>
      </c>
      <c r="N89" s="1">
        <v>1.23</v>
      </c>
      <c r="O89" s="1" t="s">
        <v>206</v>
      </c>
    </row>
    <row r="90" spans="1:15" x14ac:dyDescent="0.35">
      <c r="A90" s="1" t="s">
        <v>96</v>
      </c>
      <c r="B90" s="1" t="s">
        <v>97</v>
      </c>
      <c r="C90" s="1">
        <v>2000</v>
      </c>
      <c r="D90" s="1">
        <v>1997</v>
      </c>
      <c r="E90" s="1">
        <v>1997</v>
      </c>
      <c r="F90" s="1" t="s">
        <v>166</v>
      </c>
      <c r="G90" s="1" t="s">
        <v>204</v>
      </c>
      <c r="H90" s="1" t="s">
        <v>201</v>
      </c>
      <c r="I90" s="1" t="s">
        <v>205</v>
      </c>
      <c r="J90" s="1" t="s">
        <v>208</v>
      </c>
      <c r="K90" s="1" t="s">
        <v>203</v>
      </c>
      <c r="L90" s="1" t="s">
        <v>101</v>
      </c>
      <c r="M90" s="1" t="s">
        <v>101</v>
      </c>
      <c r="N90" s="1">
        <v>0.83</v>
      </c>
      <c r="O90" s="1" t="s">
        <v>206</v>
      </c>
    </row>
    <row r="91" spans="1:15" x14ac:dyDescent="0.35">
      <c r="A91" s="1" t="s">
        <v>96</v>
      </c>
      <c r="B91" s="1" t="s">
        <v>97</v>
      </c>
      <c r="C91" s="1">
        <v>2000</v>
      </c>
      <c r="D91" s="1">
        <v>1999</v>
      </c>
      <c r="E91" s="1">
        <v>1999</v>
      </c>
      <c r="F91" s="1" t="s">
        <v>166</v>
      </c>
      <c r="G91" s="1" t="s">
        <v>196</v>
      </c>
      <c r="H91" s="1" t="s">
        <v>197</v>
      </c>
      <c r="I91" s="1" t="s">
        <v>198</v>
      </c>
      <c r="J91" s="1">
        <f>5/8</f>
        <v>0.625</v>
      </c>
      <c r="K91" s="1" t="s">
        <v>199</v>
      </c>
      <c r="L91" s="1">
        <v>1000</v>
      </c>
      <c r="M91" s="1" t="s">
        <v>101</v>
      </c>
      <c r="N91" s="1">
        <v>8.83</v>
      </c>
      <c r="O91" s="1" t="s">
        <v>200</v>
      </c>
    </row>
    <row r="92" spans="1:15" x14ac:dyDescent="0.35">
      <c r="A92" s="1" t="s">
        <v>96</v>
      </c>
      <c r="B92" s="1" t="s">
        <v>97</v>
      </c>
      <c r="C92" s="1">
        <v>2000</v>
      </c>
      <c r="D92" s="1">
        <v>1999</v>
      </c>
      <c r="E92" s="1">
        <v>1999</v>
      </c>
      <c r="F92" s="1" t="s">
        <v>166</v>
      </c>
      <c r="G92" s="1" t="s">
        <v>196</v>
      </c>
      <c r="H92" s="1" t="s">
        <v>197</v>
      </c>
      <c r="I92" s="1" t="s">
        <v>198</v>
      </c>
      <c r="J92" s="1">
        <v>0.75</v>
      </c>
      <c r="K92" s="1" t="s">
        <v>199</v>
      </c>
      <c r="L92" s="1">
        <v>6000</v>
      </c>
      <c r="M92" s="1" t="s">
        <v>101</v>
      </c>
      <c r="N92" s="1">
        <v>23.69</v>
      </c>
      <c r="O92" s="1" t="s">
        <v>200</v>
      </c>
    </row>
    <row r="93" spans="1:15" x14ac:dyDescent="0.35">
      <c r="A93" s="1" t="s">
        <v>96</v>
      </c>
      <c r="B93" s="1" t="s">
        <v>97</v>
      </c>
      <c r="C93" s="1">
        <v>2000</v>
      </c>
      <c r="D93" s="1">
        <v>1999</v>
      </c>
      <c r="E93" s="1">
        <v>1999</v>
      </c>
      <c r="F93" s="1" t="s">
        <v>166</v>
      </c>
      <c r="G93" s="1" t="s">
        <v>196</v>
      </c>
      <c r="H93" s="1" t="s">
        <v>197</v>
      </c>
      <c r="I93" s="1" t="s">
        <v>198</v>
      </c>
      <c r="J93" s="1">
        <v>1</v>
      </c>
      <c r="K93" s="1" t="s">
        <v>199</v>
      </c>
      <c r="L93" s="1">
        <v>12000</v>
      </c>
      <c r="M93" s="1" t="s">
        <v>101</v>
      </c>
      <c r="N93" s="1">
        <v>33.729999999999997</v>
      </c>
      <c r="O93" s="1" t="s">
        <v>200</v>
      </c>
    </row>
    <row r="94" spans="1:15" x14ac:dyDescent="0.35">
      <c r="A94" s="1" t="s">
        <v>96</v>
      </c>
      <c r="B94" s="1" t="s">
        <v>97</v>
      </c>
      <c r="C94" s="1">
        <v>2000</v>
      </c>
      <c r="D94" s="1">
        <v>1999</v>
      </c>
      <c r="E94" s="1">
        <v>1999</v>
      </c>
      <c r="F94" s="1" t="s">
        <v>166</v>
      </c>
      <c r="G94" s="1" t="s">
        <v>196</v>
      </c>
      <c r="H94" s="1" t="s">
        <v>197</v>
      </c>
      <c r="I94" s="1" t="s">
        <v>198</v>
      </c>
      <c r="J94" s="1">
        <v>1.5</v>
      </c>
      <c r="K94" s="1" t="s">
        <v>199</v>
      </c>
      <c r="L94" s="1">
        <v>30000</v>
      </c>
      <c r="M94" s="1" t="s">
        <v>101</v>
      </c>
      <c r="N94" s="1">
        <v>64.599999999999994</v>
      </c>
      <c r="O94" s="1" t="s">
        <v>200</v>
      </c>
    </row>
    <row r="95" spans="1:15" x14ac:dyDescent="0.35">
      <c r="A95" s="1" t="s">
        <v>96</v>
      </c>
      <c r="B95" s="1" t="s">
        <v>97</v>
      </c>
      <c r="C95" s="1">
        <v>2000</v>
      </c>
      <c r="D95" s="1">
        <v>1999</v>
      </c>
      <c r="E95" s="1">
        <v>1999</v>
      </c>
      <c r="F95" s="1" t="s">
        <v>166</v>
      </c>
      <c r="G95" s="1" t="s">
        <v>196</v>
      </c>
      <c r="H95" s="1" t="s">
        <v>197</v>
      </c>
      <c r="I95" s="1" t="s">
        <v>198</v>
      </c>
      <c r="J95" s="1">
        <v>2.5</v>
      </c>
      <c r="K95" s="1" t="s">
        <v>199</v>
      </c>
      <c r="L95" s="1">
        <v>75000</v>
      </c>
      <c r="M95" s="1" t="s">
        <v>101</v>
      </c>
      <c r="N95" s="1">
        <v>134.44</v>
      </c>
      <c r="O95" s="1" t="s">
        <v>200</v>
      </c>
    </row>
    <row r="96" spans="1:15" x14ac:dyDescent="0.35">
      <c r="A96" s="1" t="s">
        <v>96</v>
      </c>
      <c r="B96" s="1" t="s">
        <v>97</v>
      </c>
      <c r="C96" s="1">
        <v>2000</v>
      </c>
      <c r="D96" s="1">
        <v>1999</v>
      </c>
      <c r="E96" s="1">
        <v>1999</v>
      </c>
      <c r="F96" s="1" t="s">
        <v>166</v>
      </c>
      <c r="G96" s="1" t="s">
        <v>196</v>
      </c>
      <c r="H96" s="1" t="s">
        <v>197</v>
      </c>
      <c r="I96" s="1" t="s">
        <v>198</v>
      </c>
      <c r="J96" s="1">
        <v>3.5</v>
      </c>
      <c r="K96" s="1" t="s">
        <v>199</v>
      </c>
      <c r="L96" s="1">
        <v>130000</v>
      </c>
      <c r="M96" s="1" t="s">
        <v>101</v>
      </c>
      <c r="N96" s="1">
        <v>224.71</v>
      </c>
      <c r="O96" s="1" t="s">
        <v>200</v>
      </c>
    </row>
    <row r="97" spans="1:15" x14ac:dyDescent="0.35">
      <c r="A97" s="1" t="s">
        <v>96</v>
      </c>
      <c r="B97" s="1" t="s">
        <v>97</v>
      </c>
      <c r="C97" s="1">
        <v>2000</v>
      </c>
      <c r="D97" s="1">
        <v>1999</v>
      </c>
      <c r="E97" s="1">
        <v>1999</v>
      </c>
      <c r="F97" s="1" t="s">
        <v>166</v>
      </c>
      <c r="G97" s="1" t="s">
        <v>196</v>
      </c>
      <c r="H97" s="1" t="s">
        <v>197</v>
      </c>
      <c r="I97" s="1" t="s">
        <v>198</v>
      </c>
      <c r="J97" s="1">
        <v>4.5</v>
      </c>
      <c r="K97" s="1" t="s">
        <v>199</v>
      </c>
      <c r="L97" s="1">
        <v>270000</v>
      </c>
      <c r="M97" s="1" t="s">
        <v>101</v>
      </c>
      <c r="N97" s="1">
        <v>441.41</v>
      </c>
      <c r="O97" s="1" t="s">
        <v>200</v>
      </c>
    </row>
    <row r="98" spans="1:15" x14ac:dyDescent="0.35">
      <c r="A98" s="1" t="s">
        <v>96</v>
      </c>
      <c r="B98" s="1" t="s">
        <v>97</v>
      </c>
      <c r="C98" s="1">
        <v>2000</v>
      </c>
      <c r="D98" s="1">
        <v>1999</v>
      </c>
      <c r="E98" s="1">
        <v>1999</v>
      </c>
      <c r="F98" s="1" t="s">
        <v>166</v>
      </c>
      <c r="G98" s="1" t="s">
        <v>196</v>
      </c>
      <c r="H98" s="1" t="s">
        <v>197</v>
      </c>
      <c r="I98" s="1" t="s">
        <v>198</v>
      </c>
      <c r="J98" s="1">
        <v>6.5</v>
      </c>
      <c r="K98" s="1" t="s">
        <v>199</v>
      </c>
      <c r="L98" s="1">
        <v>500000</v>
      </c>
      <c r="M98" s="1" t="s">
        <v>101</v>
      </c>
      <c r="N98" s="1">
        <v>702.37</v>
      </c>
      <c r="O98" s="1" t="s">
        <v>200</v>
      </c>
    </row>
    <row r="99" spans="1:15" x14ac:dyDescent="0.35">
      <c r="A99" s="1" t="s">
        <v>96</v>
      </c>
      <c r="B99" s="1" t="s">
        <v>97</v>
      </c>
      <c r="C99" s="1">
        <v>2000</v>
      </c>
      <c r="D99" s="1">
        <v>1999</v>
      </c>
      <c r="E99" s="1">
        <v>1999</v>
      </c>
      <c r="F99" s="1" t="s">
        <v>166</v>
      </c>
      <c r="G99" s="1" t="s">
        <v>196</v>
      </c>
      <c r="H99" s="1" t="s">
        <v>197</v>
      </c>
      <c r="I99" s="1" t="s">
        <v>198</v>
      </c>
      <c r="J99" s="1">
        <v>8.5</v>
      </c>
      <c r="K99" s="1" t="s">
        <v>199</v>
      </c>
      <c r="L99" s="1">
        <v>600000</v>
      </c>
      <c r="M99" s="1" t="s">
        <v>101</v>
      </c>
      <c r="N99" s="1">
        <v>822.39</v>
      </c>
      <c r="O99" s="1" t="s">
        <v>200</v>
      </c>
    </row>
    <row r="100" spans="1:15" x14ac:dyDescent="0.35">
      <c r="A100" s="1" t="s">
        <v>96</v>
      </c>
      <c r="B100" s="1" t="s">
        <v>97</v>
      </c>
      <c r="C100" s="1">
        <v>2000</v>
      </c>
      <c r="D100" s="1">
        <v>1999</v>
      </c>
      <c r="E100" s="1">
        <v>1999</v>
      </c>
      <c r="F100" s="1" t="s">
        <v>166</v>
      </c>
      <c r="G100" s="1" t="s">
        <v>196</v>
      </c>
      <c r="H100" s="1" t="s">
        <v>197</v>
      </c>
      <c r="I100" s="1" t="s">
        <v>198</v>
      </c>
      <c r="J100" s="1">
        <v>10.5</v>
      </c>
      <c r="K100" s="1" t="s">
        <v>199</v>
      </c>
      <c r="L100" s="1">
        <v>800000</v>
      </c>
      <c r="M100" s="1" t="s">
        <v>101</v>
      </c>
      <c r="N100" s="1">
        <v>1077.2</v>
      </c>
      <c r="O100" s="1" t="s">
        <v>200</v>
      </c>
    </row>
    <row r="101" spans="1:15" x14ac:dyDescent="0.35">
      <c r="A101" s="1" t="s">
        <v>96</v>
      </c>
      <c r="B101" s="1" t="s">
        <v>97</v>
      </c>
      <c r="C101" s="1">
        <v>2000</v>
      </c>
      <c r="D101" s="1">
        <v>1999</v>
      </c>
      <c r="E101" s="1">
        <v>1999</v>
      </c>
      <c r="F101" s="1" t="s">
        <v>166</v>
      </c>
      <c r="G101" s="1" t="s">
        <v>196</v>
      </c>
      <c r="H101" s="1" t="s">
        <v>197</v>
      </c>
      <c r="I101" s="1" t="s">
        <v>198</v>
      </c>
      <c r="J101" s="1">
        <v>12.5</v>
      </c>
      <c r="K101" s="1" t="s">
        <v>199</v>
      </c>
      <c r="L101" s="1">
        <v>1000000</v>
      </c>
      <c r="M101" s="1" t="s">
        <v>101</v>
      </c>
      <c r="N101" s="1">
        <v>1404.74</v>
      </c>
      <c r="O101" s="1" t="s">
        <v>200</v>
      </c>
    </row>
    <row r="102" spans="1:15" x14ac:dyDescent="0.35">
      <c r="A102" s="1" t="s">
        <v>96</v>
      </c>
      <c r="B102" s="1" t="s">
        <v>97</v>
      </c>
      <c r="C102" s="1">
        <v>2000</v>
      </c>
      <c r="D102" s="1">
        <v>1999</v>
      </c>
      <c r="E102" s="1">
        <v>1999</v>
      </c>
      <c r="F102" s="1" t="s">
        <v>166</v>
      </c>
      <c r="G102" s="1" t="s">
        <v>204</v>
      </c>
      <c r="H102" s="1" t="s">
        <v>201</v>
      </c>
      <c r="I102" s="1" t="s">
        <v>205</v>
      </c>
      <c r="J102" s="1">
        <v>7000</v>
      </c>
      <c r="K102" s="1" t="s">
        <v>203</v>
      </c>
      <c r="L102" s="1" t="s">
        <v>101</v>
      </c>
      <c r="M102" s="1" t="s">
        <v>101</v>
      </c>
      <c r="N102" s="1">
        <v>2.19</v>
      </c>
      <c r="O102" s="1" t="s">
        <v>206</v>
      </c>
    </row>
    <row r="103" spans="1:15" x14ac:dyDescent="0.35">
      <c r="A103" s="1" t="s">
        <v>96</v>
      </c>
      <c r="B103" s="1" t="s">
        <v>97</v>
      </c>
      <c r="C103" s="1">
        <v>2000</v>
      </c>
      <c r="D103" s="1">
        <v>1999</v>
      </c>
      <c r="E103" s="1">
        <v>1999</v>
      </c>
      <c r="F103" s="1" t="s">
        <v>166</v>
      </c>
      <c r="G103" s="1" t="s">
        <v>204</v>
      </c>
      <c r="H103" s="1" t="s">
        <v>201</v>
      </c>
      <c r="I103" s="1" t="s">
        <v>205</v>
      </c>
      <c r="J103" s="1">
        <v>257000</v>
      </c>
      <c r="K103" s="1" t="s">
        <v>203</v>
      </c>
      <c r="L103" s="1" t="s">
        <v>101</v>
      </c>
      <c r="M103" s="1" t="s">
        <v>101</v>
      </c>
      <c r="N103" s="1">
        <v>1.32</v>
      </c>
      <c r="O103" s="1" t="s">
        <v>206</v>
      </c>
    </row>
    <row r="104" spans="1:15" x14ac:dyDescent="0.35">
      <c r="A104" s="1" t="s">
        <v>96</v>
      </c>
      <c r="B104" s="1" t="s">
        <v>97</v>
      </c>
      <c r="C104" s="1">
        <v>2000</v>
      </c>
      <c r="D104" s="1">
        <v>1999</v>
      </c>
      <c r="E104" s="1">
        <v>1999</v>
      </c>
      <c r="F104" s="1" t="s">
        <v>166</v>
      </c>
      <c r="G104" s="1" t="s">
        <v>204</v>
      </c>
      <c r="H104" s="1" t="s">
        <v>201</v>
      </c>
      <c r="I104" s="1" t="s">
        <v>205</v>
      </c>
      <c r="J104" s="1" t="s">
        <v>208</v>
      </c>
      <c r="K104" s="1" t="s">
        <v>203</v>
      </c>
      <c r="L104" s="1" t="s">
        <v>101</v>
      </c>
      <c r="M104" s="1" t="s">
        <v>101</v>
      </c>
      <c r="N104" s="1">
        <v>0.89</v>
      </c>
      <c r="O104" s="1" t="s">
        <v>206</v>
      </c>
    </row>
    <row r="105" spans="1:15" x14ac:dyDescent="0.35">
      <c r="A105" s="1" t="s">
        <v>96</v>
      </c>
      <c r="B105" s="1" t="s">
        <v>97</v>
      </c>
      <c r="C105" s="1">
        <v>2000</v>
      </c>
      <c r="D105" s="1">
        <v>2000</v>
      </c>
      <c r="E105" s="1">
        <v>2000</v>
      </c>
      <c r="F105" s="1" t="s">
        <v>166</v>
      </c>
      <c r="G105" s="1" t="s">
        <v>196</v>
      </c>
      <c r="H105" s="1" t="s">
        <v>197</v>
      </c>
      <c r="I105" s="1" t="s">
        <v>198</v>
      </c>
      <c r="J105" s="1">
        <f>5/8</f>
        <v>0.625</v>
      </c>
      <c r="K105" s="1" t="s">
        <v>199</v>
      </c>
      <c r="L105" s="1">
        <v>1000</v>
      </c>
      <c r="M105" s="1" t="s">
        <v>101</v>
      </c>
      <c r="N105" s="1">
        <v>9.48</v>
      </c>
      <c r="O105" s="1" t="s">
        <v>200</v>
      </c>
    </row>
    <row r="106" spans="1:15" x14ac:dyDescent="0.35">
      <c r="A106" s="1" t="s">
        <v>96</v>
      </c>
      <c r="B106" s="1" t="s">
        <v>97</v>
      </c>
      <c r="C106" s="1">
        <v>2000</v>
      </c>
      <c r="D106" s="1">
        <v>2000</v>
      </c>
      <c r="E106" s="1">
        <v>2000</v>
      </c>
      <c r="F106" s="1" t="s">
        <v>166</v>
      </c>
      <c r="G106" s="1" t="s">
        <v>196</v>
      </c>
      <c r="H106" s="1" t="s">
        <v>197</v>
      </c>
      <c r="I106" s="1" t="s">
        <v>198</v>
      </c>
      <c r="J106" s="1">
        <v>0.75</v>
      </c>
      <c r="K106" s="1" t="s">
        <v>199</v>
      </c>
      <c r="L106" s="1">
        <v>6000</v>
      </c>
      <c r="M106" s="1" t="s">
        <v>101</v>
      </c>
      <c r="N106" s="1">
        <v>25.44</v>
      </c>
      <c r="O106" s="1" t="s">
        <v>200</v>
      </c>
    </row>
    <row r="107" spans="1:15" x14ac:dyDescent="0.35">
      <c r="A107" s="1" t="s">
        <v>96</v>
      </c>
      <c r="B107" s="1" t="s">
        <v>97</v>
      </c>
      <c r="C107" s="1">
        <v>2000</v>
      </c>
      <c r="D107" s="1">
        <v>2000</v>
      </c>
      <c r="E107" s="1">
        <v>2000</v>
      </c>
      <c r="F107" s="1" t="s">
        <v>166</v>
      </c>
      <c r="G107" s="1" t="s">
        <v>196</v>
      </c>
      <c r="H107" s="1" t="s">
        <v>197</v>
      </c>
      <c r="I107" s="1" t="s">
        <v>198</v>
      </c>
      <c r="J107" s="1">
        <v>1</v>
      </c>
      <c r="K107" s="1" t="s">
        <v>199</v>
      </c>
      <c r="L107" s="1">
        <v>12000</v>
      </c>
      <c r="M107" s="1" t="s">
        <v>101</v>
      </c>
      <c r="N107" s="1">
        <v>36.229999999999997</v>
      </c>
      <c r="O107" s="1" t="s">
        <v>200</v>
      </c>
    </row>
    <row r="108" spans="1:15" x14ac:dyDescent="0.35">
      <c r="A108" s="1" t="s">
        <v>96</v>
      </c>
      <c r="B108" s="1" t="s">
        <v>97</v>
      </c>
      <c r="C108" s="1">
        <v>2000</v>
      </c>
      <c r="D108" s="1">
        <v>2000</v>
      </c>
      <c r="E108" s="1">
        <v>2000</v>
      </c>
      <c r="F108" s="1" t="s">
        <v>166</v>
      </c>
      <c r="G108" s="1" t="s">
        <v>196</v>
      </c>
      <c r="H108" s="1" t="s">
        <v>197</v>
      </c>
      <c r="I108" s="1" t="s">
        <v>198</v>
      </c>
      <c r="J108" s="1">
        <v>1.5</v>
      </c>
      <c r="K108" s="1" t="s">
        <v>199</v>
      </c>
      <c r="L108" s="1">
        <v>30000</v>
      </c>
      <c r="M108" s="1" t="s">
        <v>101</v>
      </c>
      <c r="N108" s="1">
        <v>69.38</v>
      </c>
      <c r="O108" s="1" t="s">
        <v>200</v>
      </c>
    </row>
    <row r="109" spans="1:15" x14ac:dyDescent="0.35">
      <c r="A109" s="1" t="s">
        <v>96</v>
      </c>
      <c r="B109" s="1" t="s">
        <v>97</v>
      </c>
      <c r="C109" s="1">
        <v>2000</v>
      </c>
      <c r="D109" s="1">
        <v>2000</v>
      </c>
      <c r="E109" s="1">
        <v>2000</v>
      </c>
      <c r="F109" s="1" t="s">
        <v>166</v>
      </c>
      <c r="G109" s="1" t="s">
        <v>196</v>
      </c>
      <c r="H109" s="1" t="s">
        <v>197</v>
      </c>
      <c r="I109" s="1" t="s">
        <v>198</v>
      </c>
      <c r="J109" s="1">
        <v>2.5</v>
      </c>
      <c r="K109" s="1" t="s">
        <v>199</v>
      </c>
      <c r="L109" s="1">
        <v>75000</v>
      </c>
      <c r="M109" s="1" t="s">
        <v>101</v>
      </c>
      <c r="N109" s="1">
        <v>144.38999999999999</v>
      </c>
      <c r="O109" s="1" t="s">
        <v>200</v>
      </c>
    </row>
    <row r="110" spans="1:15" x14ac:dyDescent="0.35">
      <c r="A110" s="1" t="s">
        <v>96</v>
      </c>
      <c r="B110" s="1" t="s">
        <v>97</v>
      </c>
      <c r="C110" s="1">
        <v>2000</v>
      </c>
      <c r="D110" s="1">
        <v>2000</v>
      </c>
      <c r="E110" s="1">
        <v>2000</v>
      </c>
      <c r="F110" s="1" t="s">
        <v>166</v>
      </c>
      <c r="G110" s="1" t="s">
        <v>196</v>
      </c>
      <c r="H110" s="1" t="s">
        <v>197</v>
      </c>
      <c r="I110" s="1" t="s">
        <v>198</v>
      </c>
      <c r="J110" s="1">
        <v>3.5</v>
      </c>
      <c r="K110" s="1" t="s">
        <v>199</v>
      </c>
      <c r="L110" s="1">
        <v>130000</v>
      </c>
      <c r="M110" s="1" t="s">
        <v>101</v>
      </c>
      <c r="N110" s="1">
        <v>241.34</v>
      </c>
      <c r="O110" s="1" t="s">
        <v>200</v>
      </c>
    </row>
    <row r="111" spans="1:15" x14ac:dyDescent="0.35">
      <c r="A111" s="1" t="s">
        <v>96</v>
      </c>
      <c r="B111" s="1" t="s">
        <v>97</v>
      </c>
      <c r="C111" s="1">
        <v>2000</v>
      </c>
      <c r="D111" s="1">
        <v>2000</v>
      </c>
      <c r="E111" s="1">
        <v>2000</v>
      </c>
      <c r="F111" s="1" t="s">
        <v>166</v>
      </c>
      <c r="G111" s="1" t="s">
        <v>196</v>
      </c>
      <c r="H111" s="1" t="s">
        <v>197</v>
      </c>
      <c r="I111" s="1" t="s">
        <v>198</v>
      </c>
      <c r="J111" s="1">
        <v>4.5</v>
      </c>
      <c r="K111" s="1" t="s">
        <v>199</v>
      </c>
      <c r="L111" s="1">
        <v>270000</v>
      </c>
      <c r="M111" s="1" t="s">
        <v>101</v>
      </c>
      <c r="N111" s="1">
        <v>474.08</v>
      </c>
      <c r="O111" s="1" t="s">
        <v>200</v>
      </c>
    </row>
    <row r="112" spans="1:15" x14ac:dyDescent="0.35">
      <c r="A112" s="1" t="s">
        <v>96</v>
      </c>
      <c r="B112" s="1" t="s">
        <v>97</v>
      </c>
      <c r="C112" s="1">
        <v>2000</v>
      </c>
      <c r="D112" s="1">
        <v>2000</v>
      </c>
      <c r="E112" s="1">
        <v>2000</v>
      </c>
      <c r="F112" s="1" t="s">
        <v>166</v>
      </c>
      <c r="G112" s="1" t="s">
        <v>196</v>
      </c>
      <c r="H112" s="1" t="s">
        <v>197</v>
      </c>
      <c r="I112" s="1" t="s">
        <v>198</v>
      </c>
      <c r="J112" s="1">
        <v>6.5</v>
      </c>
      <c r="K112" s="1" t="s">
        <v>199</v>
      </c>
      <c r="L112" s="1">
        <v>500000</v>
      </c>
      <c r="M112" s="1" t="s">
        <v>101</v>
      </c>
      <c r="N112" s="1">
        <v>754.35</v>
      </c>
      <c r="O112" s="1" t="s">
        <v>200</v>
      </c>
    </row>
    <row r="113" spans="1:15" x14ac:dyDescent="0.35">
      <c r="A113" s="1" t="s">
        <v>96</v>
      </c>
      <c r="B113" s="1" t="s">
        <v>97</v>
      </c>
      <c r="C113" s="1">
        <v>2000</v>
      </c>
      <c r="D113" s="1">
        <v>2000</v>
      </c>
      <c r="E113" s="1">
        <v>2000</v>
      </c>
      <c r="F113" s="1" t="s">
        <v>166</v>
      </c>
      <c r="G113" s="1" t="s">
        <v>196</v>
      </c>
      <c r="H113" s="1" t="s">
        <v>197</v>
      </c>
      <c r="I113" s="1" t="s">
        <v>198</v>
      </c>
      <c r="J113" s="1">
        <v>8.5</v>
      </c>
      <c r="K113" s="1" t="s">
        <v>199</v>
      </c>
      <c r="L113" s="1">
        <v>600000</v>
      </c>
      <c r="M113" s="1" t="s">
        <v>101</v>
      </c>
      <c r="N113" s="1">
        <v>883.25</v>
      </c>
      <c r="O113" s="1" t="s">
        <v>200</v>
      </c>
    </row>
    <row r="114" spans="1:15" x14ac:dyDescent="0.35">
      <c r="A114" s="1" t="s">
        <v>96</v>
      </c>
      <c r="B114" s="1" t="s">
        <v>97</v>
      </c>
      <c r="C114" s="1">
        <v>2000</v>
      </c>
      <c r="D114" s="1">
        <v>2000</v>
      </c>
      <c r="E114" s="1">
        <v>2000</v>
      </c>
      <c r="F114" s="1" t="s">
        <v>166</v>
      </c>
      <c r="G114" s="1" t="s">
        <v>196</v>
      </c>
      <c r="H114" s="1" t="s">
        <v>197</v>
      </c>
      <c r="I114" s="1" t="s">
        <v>198</v>
      </c>
      <c r="J114" s="1">
        <v>10.5</v>
      </c>
      <c r="K114" s="1" t="s">
        <v>199</v>
      </c>
      <c r="L114" s="1">
        <v>800000</v>
      </c>
      <c r="M114" s="1" t="s">
        <v>101</v>
      </c>
      <c r="N114" s="1">
        <v>1156.92</v>
      </c>
      <c r="O114" s="1" t="s">
        <v>200</v>
      </c>
    </row>
    <row r="115" spans="1:15" x14ac:dyDescent="0.35">
      <c r="A115" s="1" t="s">
        <v>96</v>
      </c>
      <c r="B115" s="1" t="s">
        <v>97</v>
      </c>
      <c r="C115" s="1">
        <v>2000</v>
      </c>
      <c r="D115" s="1">
        <v>2000</v>
      </c>
      <c r="E115" s="1">
        <v>2000</v>
      </c>
      <c r="F115" s="1" t="s">
        <v>166</v>
      </c>
      <c r="G115" s="1" t="s">
        <v>196</v>
      </c>
      <c r="H115" s="1" t="s">
        <v>197</v>
      </c>
      <c r="I115" s="1" t="s">
        <v>198</v>
      </c>
      <c r="J115" s="1">
        <v>12.5</v>
      </c>
      <c r="K115" s="1" t="s">
        <v>199</v>
      </c>
      <c r="L115" s="1">
        <v>1000000</v>
      </c>
      <c r="M115" s="1" t="s">
        <v>101</v>
      </c>
      <c r="N115" s="1">
        <v>1508.69</v>
      </c>
      <c r="O115" s="1" t="s">
        <v>200</v>
      </c>
    </row>
    <row r="116" spans="1:15" x14ac:dyDescent="0.35">
      <c r="A116" s="1" t="s">
        <v>96</v>
      </c>
      <c r="B116" s="1" t="s">
        <v>97</v>
      </c>
      <c r="C116" s="1">
        <v>2000</v>
      </c>
      <c r="D116" s="1">
        <v>2000</v>
      </c>
      <c r="E116" s="1">
        <v>2000</v>
      </c>
      <c r="F116" s="1" t="s">
        <v>166</v>
      </c>
      <c r="G116" s="1" t="s">
        <v>204</v>
      </c>
      <c r="H116" s="1" t="s">
        <v>201</v>
      </c>
      <c r="I116" s="1" t="s">
        <v>205</v>
      </c>
      <c r="J116" s="1">
        <v>7000</v>
      </c>
      <c r="K116" s="1" t="s">
        <v>203</v>
      </c>
      <c r="L116" s="1" t="s">
        <v>101</v>
      </c>
      <c r="M116" s="1" t="s">
        <v>101</v>
      </c>
      <c r="N116" s="1">
        <v>2.35</v>
      </c>
      <c r="O116" s="1" t="s">
        <v>206</v>
      </c>
    </row>
    <row r="117" spans="1:15" x14ac:dyDescent="0.35">
      <c r="A117" s="1" t="s">
        <v>96</v>
      </c>
      <c r="B117" s="1" t="s">
        <v>97</v>
      </c>
      <c r="C117" s="1">
        <v>2000</v>
      </c>
      <c r="D117" s="1">
        <v>2000</v>
      </c>
      <c r="E117" s="1">
        <v>2000</v>
      </c>
      <c r="F117" s="1" t="s">
        <v>166</v>
      </c>
      <c r="G117" s="1" t="s">
        <v>204</v>
      </c>
      <c r="H117" s="1" t="s">
        <v>201</v>
      </c>
      <c r="I117" s="1" t="s">
        <v>205</v>
      </c>
      <c r="J117" s="1">
        <v>257000</v>
      </c>
      <c r="K117" s="1" t="s">
        <v>203</v>
      </c>
      <c r="L117" s="1" t="s">
        <v>101</v>
      </c>
      <c r="M117" s="1" t="s">
        <v>101</v>
      </c>
      <c r="N117" s="1">
        <v>1.42</v>
      </c>
      <c r="O117" s="1" t="s">
        <v>206</v>
      </c>
    </row>
    <row r="118" spans="1:15" x14ac:dyDescent="0.35">
      <c r="A118" s="1" t="s">
        <v>96</v>
      </c>
      <c r="B118" s="1" t="s">
        <v>97</v>
      </c>
      <c r="C118" s="1">
        <v>2000</v>
      </c>
      <c r="D118" s="1">
        <v>2000</v>
      </c>
      <c r="E118" s="1">
        <v>2000</v>
      </c>
      <c r="F118" s="1" t="s">
        <v>166</v>
      </c>
      <c r="G118" s="1" t="s">
        <v>204</v>
      </c>
      <c r="H118" s="1" t="s">
        <v>201</v>
      </c>
      <c r="I118" s="1" t="s">
        <v>205</v>
      </c>
      <c r="J118" s="1" t="s">
        <v>208</v>
      </c>
      <c r="K118" s="1" t="s">
        <v>203</v>
      </c>
      <c r="L118" s="1" t="s">
        <v>101</v>
      </c>
      <c r="M118" s="1" t="s">
        <v>101</v>
      </c>
      <c r="N118" s="1">
        <v>0.96</v>
      </c>
      <c r="O118" s="1" t="s">
        <v>206</v>
      </c>
    </row>
    <row r="119" spans="1:15" x14ac:dyDescent="0.35">
      <c r="A119" s="1" t="s">
        <v>96</v>
      </c>
      <c r="B119" s="1" t="s">
        <v>97</v>
      </c>
      <c r="C119" s="1">
        <v>2005</v>
      </c>
      <c r="D119" s="1">
        <v>2001</v>
      </c>
      <c r="E119" s="1">
        <v>2001</v>
      </c>
      <c r="F119" s="1" t="s">
        <v>166</v>
      </c>
      <c r="G119" s="1" t="s">
        <v>196</v>
      </c>
      <c r="H119" s="1" t="s">
        <v>197</v>
      </c>
      <c r="I119" s="1" t="s">
        <v>198</v>
      </c>
      <c r="J119" s="1">
        <f>5/8</f>
        <v>0.625</v>
      </c>
      <c r="K119" s="1" t="s">
        <v>199</v>
      </c>
      <c r="L119" s="1">
        <v>1000</v>
      </c>
      <c r="M119" s="1" t="s">
        <v>101</v>
      </c>
      <c r="N119" s="1">
        <v>10.78</v>
      </c>
      <c r="O119" s="1" t="s">
        <v>200</v>
      </c>
    </row>
    <row r="120" spans="1:15" x14ac:dyDescent="0.35">
      <c r="A120" s="1" t="s">
        <v>96</v>
      </c>
      <c r="B120" s="1" t="s">
        <v>97</v>
      </c>
      <c r="C120" s="1">
        <v>2005</v>
      </c>
      <c r="D120" s="1">
        <v>2001</v>
      </c>
      <c r="E120" s="1">
        <v>2001</v>
      </c>
      <c r="F120" s="1" t="s">
        <v>166</v>
      </c>
      <c r="G120" s="1" t="s">
        <v>196</v>
      </c>
      <c r="H120" s="1" t="s">
        <v>197</v>
      </c>
      <c r="I120" s="1" t="s">
        <v>198</v>
      </c>
      <c r="J120" s="1">
        <v>0.75</v>
      </c>
      <c r="K120" s="1" t="s">
        <v>199</v>
      </c>
      <c r="L120" s="1">
        <v>6000</v>
      </c>
      <c r="M120" s="1" t="s">
        <v>101</v>
      </c>
      <c r="N120" s="1">
        <v>28.93</v>
      </c>
      <c r="O120" s="1" t="s">
        <v>200</v>
      </c>
    </row>
    <row r="121" spans="1:15" x14ac:dyDescent="0.35">
      <c r="A121" s="1" t="s">
        <v>96</v>
      </c>
      <c r="B121" s="1" t="s">
        <v>97</v>
      </c>
      <c r="C121" s="1">
        <v>2005</v>
      </c>
      <c r="D121" s="1">
        <v>2001</v>
      </c>
      <c r="E121" s="1">
        <v>2001</v>
      </c>
      <c r="F121" s="1" t="s">
        <v>166</v>
      </c>
      <c r="G121" s="1" t="s">
        <v>196</v>
      </c>
      <c r="H121" s="1" t="s">
        <v>197</v>
      </c>
      <c r="I121" s="1" t="s">
        <v>198</v>
      </c>
      <c r="J121" s="1">
        <v>1</v>
      </c>
      <c r="K121" s="1" t="s">
        <v>199</v>
      </c>
      <c r="L121" s="1">
        <v>12000</v>
      </c>
      <c r="M121" s="1" t="s">
        <v>101</v>
      </c>
      <c r="N121" s="1">
        <v>41.19</v>
      </c>
      <c r="O121" s="1" t="s">
        <v>200</v>
      </c>
    </row>
    <row r="122" spans="1:15" x14ac:dyDescent="0.35">
      <c r="A122" s="1" t="s">
        <v>96</v>
      </c>
      <c r="B122" s="1" t="s">
        <v>97</v>
      </c>
      <c r="C122" s="1">
        <v>2005</v>
      </c>
      <c r="D122" s="1">
        <v>2001</v>
      </c>
      <c r="E122" s="1">
        <v>2001</v>
      </c>
      <c r="F122" s="1" t="s">
        <v>166</v>
      </c>
      <c r="G122" s="1" t="s">
        <v>196</v>
      </c>
      <c r="H122" s="1" t="s">
        <v>197</v>
      </c>
      <c r="I122" s="1" t="s">
        <v>198</v>
      </c>
      <c r="J122" s="1">
        <v>1.5</v>
      </c>
      <c r="K122" s="1" t="s">
        <v>199</v>
      </c>
      <c r="L122" s="1">
        <v>30000</v>
      </c>
      <c r="M122" s="1" t="s">
        <v>101</v>
      </c>
      <c r="N122" s="1">
        <v>78.89</v>
      </c>
      <c r="O122" s="1" t="s">
        <v>200</v>
      </c>
    </row>
    <row r="123" spans="1:15" x14ac:dyDescent="0.35">
      <c r="A123" s="1" t="s">
        <v>96</v>
      </c>
      <c r="B123" s="1" t="s">
        <v>97</v>
      </c>
      <c r="C123" s="1">
        <v>2005</v>
      </c>
      <c r="D123" s="1">
        <v>2001</v>
      </c>
      <c r="E123" s="1">
        <v>2001</v>
      </c>
      <c r="F123" s="1" t="s">
        <v>166</v>
      </c>
      <c r="G123" s="1" t="s">
        <v>196</v>
      </c>
      <c r="H123" s="1" t="s">
        <v>197</v>
      </c>
      <c r="I123" s="1" t="s">
        <v>198</v>
      </c>
      <c r="J123" s="1">
        <v>2.5</v>
      </c>
      <c r="K123" s="1" t="s">
        <v>199</v>
      </c>
      <c r="L123" s="1">
        <v>75000</v>
      </c>
      <c r="M123" s="1" t="s">
        <v>101</v>
      </c>
      <c r="N123" s="1">
        <v>164.17</v>
      </c>
      <c r="O123" s="1" t="s">
        <v>200</v>
      </c>
    </row>
    <row r="124" spans="1:15" x14ac:dyDescent="0.35">
      <c r="A124" s="1" t="s">
        <v>96</v>
      </c>
      <c r="B124" s="1" t="s">
        <v>97</v>
      </c>
      <c r="C124" s="1">
        <v>2005</v>
      </c>
      <c r="D124" s="1">
        <v>2001</v>
      </c>
      <c r="E124" s="1">
        <v>2001</v>
      </c>
      <c r="F124" s="1" t="s">
        <v>166</v>
      </c>
      <c r="G124" s="1" t="s">
        <v>196</v>
      </c>
      <c r="H124" s="1" t="s">
        <v>197</v>
      </c>
      <c r="I124" s="1" t="s">
        <v>198</v>
      </c>
      <c r="J124" s="1">
        <v>3.5</v>
      </c>
      <c r="K124" s="1" t="s">
        <v>199</v>
      </c>
      <c r="L124" s="1">
        <v>130000</v>
      </c>
      <c r="M124" s="1" t="s">
        <v>101</v>
      </c>
      <c r="N124" s="1">
        <v>274.39999999999998</v>
      </c>
      <c r="O124" s="1" t="s">
        <v>200</v>
      </c>
    </row>
    <row r="125" spans="1:15" x14ac:dyDescent="0.35">
      <c r="A125" s="1" t="s">
        <v>96</v>
      </c>
      <c r="B125" s="1" t="s">
        <v>97</v>
      </c>
      <c r="C125" s="1">
        <v>2005</v>
      </c>
      <c r="D125" s="1">
        <v>2001</v>
      </c>
      <c r="E125" s="1">
        <v>2001</v>
      </c>
      <c r="F125" s="1" t="s">
        <v>166</v>
      </c>
      <c r="G125" s="1" t="s">
        <v>196</v>
      </c>
      <c r="H125" s="1" t="s">
        <v>197</v>
      </c>
      <c r="I125" s="1" t="s">
        <v>198</v>
      </c>
      <c r="J125" s="1">
        <v>4.5</v>
      </c>
      <c r="K125" s="1" t="s">
        <v>199</v>
      </c>
      <c r="L125" s="1">
        <v>270000</v>
      </c>
      <c r="M125" s="1" t="s">
        <v>101</v>
      </c>
      <c r="N125" s="1">
        <v>539.02</v>
      </c>
      <c r="O125" s="1" t="s">
        <v>200</v>
      </c>
    </row>
    <row r="126" spans="1:15" x14ac:dyDescent="0.35">
      <c r="A126" s="1" t="s">
        <v>96</v>
      </c>
      <c r="B126" s="1" t="s">
        <v>97</v>
      </c>
      <c r="C126" s="1">
        <v>2005</v>
      </c>
      <c r="D126" s="1">
        <v>2001</v>
      </c>
      <c r="E126" s="1">
        <v>2001</v>
      </c>
      <c r="F126" s="1" t="s">
        <v>166</v>
      </c>
      <c r="G126" s="1" t="s">
        <v>196</v>
      </c>
      <c r="H126" s="1" t="s">
        <v>197</v>
      </c>
      <c r="I126" s="1" t="s">
        <v>198</v>
      </c>
      <c r="J126" s="1">
        <v>6.5</v>
      </c>
      <c r="K126" s="1" t="s">
        <v>199</v>
      </c>
      <c r="L126" s="1">
        <v>500000</v>
      </c>
      <c r="M126" s="1" t="s">
        <v>101</v>
      </c>
      <c r="N126" s="1">
        <v>875.7</v>
      </c>
      <c r="O126" s="1" t="s">
        <v>200</v>
      </c>
    </row>
    <row r="127" spans="1:15" x14ac:dyDescent="0.35">
      <c r="A127" s="1" t="s">
        <v>96</v>
      </c>
      <c r="B127" s="1" t="s">
        <v>97</v>
      </c>
      <c r="C127" s="1">
        <v>2005</v>
      </c>
      <c r="D127" s="1">
        <v>2001</v>
      </c>
      <c r="E127" s="1">
        <v>2001</v>
      </c>
      <c r="F127" s="1" t="s">
        <v>166</v>
      </c>
      <c r="G127" s="1" t="s">
        <v>196</v>
      </c>
      <c r="H127" s="1" t="s">
        <v>197</v>
      </c>
      <c r="I127" s="1" t="s">
        <v>198</v>
      </c>
      <c r="J127" s="1">
        <v>8.5</v>
      </c>
      <c r="K127" s="1" t="s">
        <v>199</v>
      </c>
      <c r="L127" s="1">
        <v>600000</v>
      </c>
      <c r="M127" s="1" t="s">
        <v>101</v>
      </c>
      <c r="N127" s="1">
        <v>1004.26</v>
      </c>
      <c r="O127" s="1" t="s">
        <v>200</v>
      </c>
    </row>
    <row r="128" spans="1:15" x14ac:dyDescent="0.35">
      <c r="A128" s="1" t="s">
        <v>96</v>
      </c>
      <c r="B128" s="1" t="s">
        <v>97</v>
      </c>
      <c r="C128" s="1">
        <v>2005</v>
      </c>
      <c r="D128" s="1">
        <v>2001</v>
      </c>
      <c r="E128" s="1">
        <v>2001</v>
      </c>
      <c r="F128" s="1" t="s">
        <v>166</v>
      </c>
      <c r="G128" s="1" t="s">
        <v>196</v>
      </c>
      <c r="H128" s="1" t="s">
        <v>197</v>
      </c>
      <c r="I128" s="1" t="s">
        <v>198</v>
      </c>
      <c r="J128" s="1">
        <v>10.5</v>
      </c>
      <c r="K128" s="1" t="s">
        <v>199</v>
      </c>
      <c r="L128" s="1">
        <v>800000</v>
      </c>
      <c r="M128" s="1" t="s">
        <v>101</v>
      </c>
      <c r="N128" s="1">
        <v>1315.41</v>
      </c>
      <c r="O128" s="1" t="s">
        <v>200</v>
      </c>
    </row>
    <row r="129" spans="1:15" x14ac:dyDescent="0.35">
      <c r="A129" s="1" t="s">
        <v>96</v>
      </c>
      <c r="B129" s="1" t="s">
        <v>97</v>
      </c>
      <c r="C129" s="1">
        <v>2005</v>
      </c>
      <c r="D129" s="1">
        <v>2001</v>
      </c>
      <c r="E129" s="1">
        <v>2001</v>
      </c>
      <c r="F129" s="1" t="s">
        <v>166</v>
      </c>
      <c r="G129" s="1" t="s">
        <v>196</v>
      </c>
      <c r="H129" s="1" t="s">
        <v>197</v>
      </c>
      <c r="I129" s="1" t="s">
        <v>198</v>
      </c>
      <c r="J129" s="1">
        <v>12.5</v>
      </c>
      <c r="K129" s="1" t="s">
        <v>199</v>
      </c>
      <c r="L129" s="1">
        <v>1000000</v>
      </c>
      <c r="M129" s="1" t="s">
        <v>101</v>
      </c>
      <c r="N129" s="1">
        <v>1715.38</v>
      </c>
      <c r="O129" s="1" t="s">
        <v>200</v>
      </c>
    </row>
    <row r="130" spans="1:15" x14ac:dyDescent="0.35">
      <c r="A130" s="1" t="s">
        <v>96</v>
      </c>
      <c r="B130" s="1" t="s">
        <v>97</v>
      </c>
      <c r="C130" s="1">
        <v>2005</v>
      </c>
      <c r="D130" s="1">
        <v>2001</v>
      </c>
      <c r="E130" s="1">
        <v>2001</v>
      </c>
      <c r="F130" s="1" t="s">
        <v>166</v>
      </c>
      <c r="G130" s="1" t="s">
        <v>204</v>
      </c>
      <c r="H130" s="1" t="s">
        <v>201</v>
      </c>
      <c r="I130" s="1" t="s">
        <v>205</v>
      </c>
      <c r="J130" s="1">
        <v>7000</v>
      </c>
      <c r="K130" s="1" t="s">
        <v>203</v>
      </c>
      <c r="L130" s="1" t="s">
        <v>101</v>
      </c>
      <c r="M130" s="1" t="s">
        <v>101</v>
      </c>
      <c r="N130" s="1">
        <v>2.67</v>
      </c>
      <c r="O130" s="1" t="s">
        <v>206</v>
      </c>
    </row>
    <row r="131" spans="1:15" x14ac:dyDescent="0.35">
      <c r="A131" s="1" t="s">
        <v>96</v>
      </c>
      <c r="B131" s="1" t="s">
        <v>97</v>
      </c>
      <c r="C131" s="1">
        <v>2005</v>
      </c>
      <c r="D131" s="1">
        <v>2001</v>
      </c>
      <c r="E131" s="1">
        <v>2001</v>
      </c>
      <c r="F131" s="1" t="s">
        <v>166</v>
      </c>
      <c r="G131" s="1" t="s">
        <v>204</v>
      </c>
      <c r="H131" s="1" t="s">
        <v>201</v>
      </c>
      <c r="I131" s="1" t="s">
        <v>205</v>
      </c>
      <c r="J131" s="1">
        <v>257000</v>
      </c>
      <c r="K131" s="1" t="s">
        <v>203</v>
      </c>
      <c r="L131" s="1" t="s">
        <v>101</v>
      </c>
      <c r="M131" s="1" t="s">
        <v>101</v>
      </c>
      <c r="N131" s="1">
        <v>1.61</v>
      </c>
      <c r="O131" s="1" t="s">
        <v>206</v>
      </c>
    </row>
    <row r="132" spans="1:15" x14ac:dyDescent="0.35">
      <c r="A132" s="1" t="s">
        <v>96</v>
      </c>
      <c r="B132" s="1" t="s">
        <v>97</v>
      </c>
      <c r="C132" s="1">
        <v>2005</v>
      </c>
      <c r="D132" s="1">
        <v>2001</v>
      </c>
      <c r="E132" s="1">
        <v>2001</v>
      </c>
      <c r="F132" s="1" t="s">
        <v>166</v>
      </c>
      <c r="G132" s="1" t="s">
        <v>204</v>
      </c>
      <c r="H132" s="1" t="s">
        <v>201</v>
      </c>
      <c r="I132" s="1" t="s">
        <v>205</v>
      </c>
      <c r="J132" s="1" t="s">
        <v>208</v>
      </c>
      <c r="K132" s="1" t="s">
        <v>203</v>
      </c>
      <c r="L132" s="1" t="s">
        <v>101</v>
      </c>
      <c r="M132" s="1" t="s">
        <v>101</v>
      </c>
      <c r="N132" s="1">
        <v>1.0900000000000001</v>
      </c>
      <c r="O132" s="1" t="s">
        <v>206</v>
      </c>
    </row>
    <row r="133" spans="1:15" x14ac:dyDescent="0.35">
      <c r="A133" s="1" t="s">
        <v>96</v>
      </c>
      <c r="B133" s="1" t="s">
        <v>97</v>
      </c>
      <c r="C133" s="1">
        <v>2005</v>
      </c>
      <c r="D133" s="1">
        <v>2003</v>
      </c>
      <c r="E133" s="1">
        <v>2003</v>
      </c>
      <c r="F133" s="1" t="s">
        <v>166</v>
      </c>
      <c r="G133" s="1" t="s">
        <v>196</v>
      </c>
      <c r="H133" s="1" t="s">
        <v>197</v>
      </c>
      <c r="I133" s="1" t="s">
        <v>198</v>
      </c>
      <c r="J133" s="1">
        <f>5/8</f>
        <v>0.625</v>
      </c>
      <c r="K133" s="1" t="s">
        <v>199</v>
      </c>
      <c r="L133" s="1">
        <v>1000</v>
      </c>
      <c r="M133" s="1" t="s">
        <v>101</v>
      </c>
      <c r="N133" s="1">
        <v>12.07</v>
      </c>
      <c r="O133" s="1" t="s">
        <v>200</v>
      </c>
    </row>
    <row r="134" spans="1:15" x14ac:dyDescent="0.35">
      <c r="A134" s="1" t="s">
        <v>96</v>
      </c>
      <c r="B134" s="1" t="s">
        <v>97</v>
      </c>
      <c r="C134" s="1">
        <v>2005</v>
      </c>
      <c r="D134" s="1">
        <v>2003</v>
      </c>
      <c r="E134" s="1">
        <v>2003</v>
      </c>
      <c r="F134" s="1" t="s">
        <v>166</v>
      </c>
      <c r="G134" s="1" t="s">
        <v>196</v>
      </c>
      <c r="H134" s="1" t="s">
        <v>197</v>
      </c>
      <c r="I134" s="1" t="s">
        <v>198</v>
      </c>
      <c r="J134" s="1">
        <v>0.75</v>
      </c>
      <c r="K134" s="1" t="s">
        <v>199</v>
      </c>
      <c r="L134" s="1">
        <v>6000</v>
      </c>
      <c r="M134" s="1" t="s">
        <v>101</v>
      </c>
      <c r="N134" s="1">
        <v>32.4</v>
      </c>
      <c r="O134" s="1" t="s">
        <v>200</v>
      </c>
    </row>
    <row r="135" spans="1:15" x14ac:dyDescent="0.35">
      <c r="A135" s="1" t="s">
        <v>96</v>
      </c>
      <c r="B135" s="1" t="s">
        <v>97</v>
      </c>
      <c r="C135" s="1">
        <v>2005</v>
      </c>
      <c r="D135" s="1">
        <v>2003</v>
      </c>
      <c r="E135" s="1">
        <v>2003</v>
      </c>
      <c r="F135" s="1" t="s">
        <v>166</v>
      </c>
      <c r="G135" s="1" t="s">
        <v>196</v>
      </c>
      <c r="H135" s="1" t="s">
        <v>197</v>
      </c>
      <c r="I135" s="1" t="s">
        <v>198</v>
      </c>
      <c r="J135" s="1">
        <v>1</v>
      </c>
      <c r="K135" s="1" t="s">
        <v>199</v>
      </c>
      <c r="L135" s="1">
        <v>12000</v>
      </c>
      <c r="M135" s="1" t="s">
        <v>101</v>
      </c>
      <c r="N135" s="1">
        <v>46.13</v>
      </c>
      <c r="O135" s="1" t="s">
        <v>200</v>
      </c>
    </row>
    <row r="136" spans="1:15" x14ac:dyDescent="0.35">
      <c r="A136" s="1" t="s">
        <v>96</v>
      </c>
      <c r="B136" s="1" t="s">
        <v>97</v>
      </c>
      <c r="C136" s="1">
        <v>2005</v>
      </c>
      <c r="D136" s="1">
        <v>2003</v>
      </c>
      <c r="E136" s="1">
        <v>2003</v>
      </c>
      <c r="F136" s="1" t="s">
        <v>166</v>
      </c>
      <c r="G136" s="1" t="s">
        <v>196</v>
      </c>
      <c r="H136" s="1" t="s">
        <v>197</v>
      </c>
      <c r="I136" s="1" t="s">
        <v>198</v>
      </c>
      <c r="J136" s="1">
        <v>1.5</v>
      </c>
      <c r="K136" s="1" t="s">
        <v>199</v>
      </c>
      <c r="L136" s="1">
        <v>30000</v>
      </c>
      <c r="M136" s="1" t="s">
        <v>101</v>
      </c>
      <c r="N136" s="1">
        <v>88.35</v>
      </c>
      <c r="O136" s="1" t="s">
        <v>200</v>
      </c>
    </row>
    <row r="137" spans="1:15" x14ac:dyDescent="0.35">
      <c r="A137" s="1" t="s">
        <v>96</v>
      </c>
      <c r="B137" s="1" t="s">
        <v>97</v>
      </c>
      <c r="C137" s="1">
        <v>2005</v>
      </c>
      <c r="D137" s="1">
        <v>2003</v>
      </c>
      <c r="E137" s="1">
        <v>2003</v>
      </c>
      <c r="F137" s="1" t="s">
        <v>166</v>
      </c>
      <c r="G137" s="1" t="s">
        <v>196</v>
      </c>
      <c r="H137" s="1" t="s">
        <v>197</v>
      </c>
      <c r="I137" s="1" t="s">
        <v>198</v>
      </c>
      <c r="J137" s="1">
        <v>2.5</v>
      </c>
      <c r="K137" s="1" t="s">
        <v>199</v>
      </c>
      <c r="L137" s="1">
        <v>75000</v>
      </c>
      <c r="M137" s="1" t="s">
        <v>101</v>
      </c>
      <c r="N137" s="1">
        <v>183.87</v>
      </c>
      <c r="O137" s="1" t="s">
        <v>200</v>
      </c>
    </row>
    <row r="138" spans="1:15" x14ac:dyDescent="0.35">
      <c r="A138" s="1" t="s">
        <v>96</v>
      </c>
      <c r="B138" s="1" t="s">
        <v>97</v>
      </c>
      <c r="C138" s="1">
        <v>2005</v>
      </c>
      <c r="D138" s="1">
        <v>2003</v>
      </c>
      <c r="E138" s="1">
        <v>2003</v>
      </c>
      <c r="F138" s="1" t="s">
        <v>166</v>
      </c>
      <c r="G138" s="1" t="s">
        <v>196</v>
      </c>
      <c r="H138" s="1" t="s">
        <v>197</v>
      </c>
      <c r="I138" s="1" t="s">
        <v>198</v>
      </c>
      <c r="J138" s="1">
        <v>3.5</v>
      </c>
      <c r="K138" s="1" t="s">
        <v>199</v>
      </c>
      <c r="L138" s="1">
        <v>130000</v>
      </c>
      <c r="M138" s="1" t="s">
        <v>101</v>
      </c>
      <c r="N138" s="1">
        <v>307.33</v>
      </c>
      <c r="O138" s="1" t="s">
        <v>200</v>
      </c>
    </row>
    <row r="139" spans="1:15" x14ac:dyDescent="0.35">
      <c r="A139" s="1" t="s">
        <v>96</v>
      </c>
      <c r="B139" s="1" t="s">
        <v>97</v>
      </c>
      <c r="C139" s="1">
        <v>2005</v>
      </c>
      <c r="D139" s="1">
        <v>2003</v>
      </c>
      <c r="E139" s="1">
        <v>2003</v>
      </c>
      <c r="F139" s="1" t="s">
        <v>166</v>
      </c>
      <c r="G139" s="1" t="s">
        <v>196</v>
      </c>
      <c r="H139" s="1" t="s">
        <v>197</v>
      </c>
      <c r="I139" s="1" t="s">
        <v>198</v>
      </c>
      <c r="J139" s="1">
        <v>4.5</v>
      </c>
      <c r="K139" s="1" t="s">
        <v>199</v>
      </c>
      <c r="L139" s="1">
        <v>270000</v>
      </c>
      <c r="M139" s="1" t="s">
        <v>101</v>
      </c>
      <c r="N139" s="1">
        <v>603.70000000000005</v>
      </c>
      <c r="O139" s="1" t="s">
        <v>200</v>
      </c>
    </row>
    <row r="140" spans="1:15" x14ac:dyDescent="0.35">
      <c r="A140" s="1" t="s">
        <v>96</v>
      </c>
      <c r="B140" s="1" t="s">
        <v>97</v>
      </c>
      <c r="C140" s="1">
        <v>2005</v>
      </c>
      <c r="D140" s="1">
        <v>2003</v>
      </c>
      <c r="E140" s="1">
        <v>2003</v>
      </c>
      <c r="F140" s="1" t="s">
        <v>166</v>
      </c>
      <c r="G140" s="1" t="s">
        <v>196</v>
      </c>
      <c r="H140" s="1" t="s">
        <v>197</v>
      </c>
      <c r="I140" s="1" t="s">
        <v>198</v>
      </c>
      <c r="J140" s="1">
        <v>6.5</v>
      </c>
      <c r="K140" s="1" t="s">
        <v>199</v>
      </c>
      <c r="L140" s="1">
        <v>500000</v>
      </c>
      <c r="M140" s="1" t="s">
        <v>101</v>
      </c>
      <c r="N140" s="1">
        <v>960.62</v>
      </c>
      <c r="O140" s="1" t="s">
        <v>200</v>
      </c>
    </row>
    <row r="141" spans="1:15" x14ac:dyDescent="0.35">
      <c r="A141" s="1" t="s">
        <v>96</v>
      </c>
      <c r="B141" s="1" t="s">
        <v>97</v>
      </c>
      <c r="C141" s="1">
        <v>2005</v>
      </c>
      <c r="D141" s="1">
        <v>2003</v>
      </c>
      <c r="E141" s="1">
        <v>2003</v>
      </c>
      <c r="F141" s="1" t="s">
        <v>166</v>
      </c>
      <c r="G141" s="1" t="s">
        <v>196</v>
      </c>
      <c r="H141" s="1" t="s">
        <v>197</v>
      </c>
      <c r="I141" s="1" t="s">
        <v>198</v>
      </c>
      <c r="J141" s="1">
        <v>8.5</v>
      </c>
      <c r="K141" s="1" t="s">
        <v>199</v>
      </c>
      <c r="L141" s="1">
        <v>600000</v>
      </c>
      <c r="M141" s="1" t="s">
        <v>101</v>
      </c>
      <c r="N141" s="1">
        <v>1124.77</v>
      </c>
      <c r="O141" s="1" t="s">
        <v>200</v>
      </c>
    </row>
    <row r="142" spans="1:15" x14ac:dyDescent="0.35">
      <c r="A142" s="1" t="s">
        <v>96</v>
      </c>
      <c r="B142" s="1" t="s">
        <v>97</v>
      </c>
      <c r="C142" s="1">
        <v>2005</v>
      </c>
      <c r="D142" s="1">
        <v>2003</v>
      </c>
      <c r="E142" s="1">
        <v>2003</v>
      </c>
      <c r="F142" s="1" t="s">
        <v>166</v>
      </c>
      <c r="G142" s="1" t="s">
        <v>196</v>
      </c>
      <c r="H142" s="1" t="s">
        <v>197</v>
      </c>
      <c r="I142" s="1" t="s">
        <v>198</v>
      </c>
      <c r="J142" s="1">
        <v>10.5</v>
      </c>
      <c r="K142" s="1" t="s">
        <v>199</v>
      </c>
      <c r="L142" s="1">
        <v>800000</v>
      </c>
      <c r="M142" s="1" t="s">
        <v>101</v>
      </c>
      <c r="N142" s="1">
        <v>1437.26</v>
      </c>
      <c r="O142" s="1" t="s">
        <v>200</v>
      </c>
    </row>
    <row r="143" spans="1:15" x14ac:dyDescent="0.35">
      <c r="A143" s="1" t="s">
        <v>96</v>
      </c>
      <c r="B143" s="1" t="s">
        <v>97</v>
      </c>
      <c r="C143" s="1">
        <v>2005</v>
      </c>
      <c r="D143" s="1">
        <v>2003</v>
      </c>
      <c r="E143" s="1">
        <v>2003</v>
      </c>
      <c r="F143" s="1" t="s">
        <v>166</v>
      </c>
      <c r="G143" s="1" t="s">
        <v>196</v>
      </c>
      <c r="H143" s="1" t="s">
        <v>197</v>
      </c>
      <c r="I143" s="1" t="s">
        <v>198</v>
      </c>
      <c r="J143" s="1">
        <v>12.5</v>
      </c>
      <c r="K143" s="1" t="s">
        <v>199</v>
      </c>
      <c r="L143" s="1">
        <v>1000000</v>
      </c>
      <c r="M143" s="1" t="s">
        <v>101</v>
      </c>
      <c r="N143" s="1">
        <v>1921.23</v>
      </c>
      <c r="O143" s="1" t="s">
        <v>200</v>
      </c>
    </row>
    <row r="144" spans="1:15" x14ac:dyDescent="0.35">
      <c r="A144" s="1" t="s">
        <v>96</v>
      </c>
      <c r="B144" s="1" t="s">
        <v>97</v>
      </c>
      <c r="C144" s="1">
        <v>2005</v>
      </c>
      <c r="D144" s="1">
        <v>2003</v>
      </c>
      <c r="E144" s="1">
        <v>2003</v>
      </c>
      <c r="F144" s="1" t="s">
        <v>166</v>
      </c>
      <c r="G144" s="1" t="s">
        <v>204</v>
      </c>
      <c r="H144" s="1" t="s">
        <v>201</v>
      </c>
      <c r="I144" s="1" t="s">
        <v>205</v>
      </c>
      <c r="J144" s="1">
        <v>7000</v>
      </c>
      <c r="K144" s="1" t="s">
        <v>203</v>
      </c>
      <c r="L144" s="1" t="s">
        <v>101</v>
      </c>
      <c r="M144" s="1" t="s">
        <v>101</v>
      </c>
      <c r="N144" s="1">
        <v>2.99</v>
      </c>
      <c r="O144" s="1" t="s">
        <v>206</v>
      </c>
    </row>
    <row r="145" spans="1:15" x14ac:dyDescent="0.35">
      <c r="A145" s="1" t="s">
        <v>96</v>
      </c>
      <c r="B145" s="1" t="s">
        <v>97</v>
      </c>
      <c r="C145" s="1">
        <v>2005</v>
      </c>
      <c r="D145" s="1">
        <v>2003</v>
      </c>
      <c r="E145" s="1">
        <v>2003</v>
      </c>
      <c r="F145" s="1" t="s">
        <v>166</v>
      </c>
      <c r="G145" s="1" t="s">
        <v>204</v>
      </c>
      <c r="H145" s="1" t="s">
        <v>201</v>
      </c>
      <c r="I145" s="1" t="s">
        <v>205</v>
      </c>
      <c r="J145" s="1">
        <v>257000</v>
      </c>
      <c r="K145" s="1" t="s">
        <v>203</v>
      </c>
      <c r="L145" s="1" t="s">
        <v>101</v>
      </c>
      <c r="M145" s="1" t="s">
        <v>101</v>
      </c>
      <c r="N145" s="1">
        <v>1.61</v>
      </c>
      <c r="O145" s="1" t="s">
        <v>206</v>
      </c>
    </row>
    <row r="146" spans="1:15" x14ac:dyDescent="0.35">
      <c r="A146" s="1" t="s">
        <v>96</v>
      </c>
      <c r="B146" s="1" t="s">
        <v>97</v>
      </c>
      <c r="C146" s="1">
        <v>2005</v>
      </c>
      <c r="D146" s="1">
        <v>2003</v>
      </c>
      <c r="E146" s="1">
        <v>2003</v>
      </c>
      <c r="F146" s="1" t="s">
        <v>166</v>
      </c>
      <c r="G146" s="1" t="s">
        <v>204</v>
      </c>
      <c r="H146" s="1" t="s">
        <v>201</v>
      </c>
      <c r="I146" s="1" t="s">
        <v>205</v>
      </c>
      <c r="J146" s="1" t="s">
        <v>208</v>
      </c>
      <c r="K146" s="1" t="s">
        <v>203</v>
      </c>
      <c r="L146" s="1" t="s">
        <v>101</v>
      </c>
      <c r="M146" s="1" t="s">
        <v>101</v>
      </c>
      <c r="N146" s="1">
        <v>1.0900000000000001</v>
      </c>
      <c r="O146" s="1" t="s">
        <v>206</v>
      </c>
    </row>
    <row r="147" spans="1:15" x14ac:dyDescent="0.35">
      <c r="A147" s="1" t="s">
        <v>96</v>
      </c>
      <c r="B147" s="1" t="s">
        <v>97</v>
      </c>
      <c r="C147" s="1">
        <v>2005</v>
      </c>
      <c r="D147" s="1">
        <v>2004</v>
      </c>
      <c r="E147" s="1">
        <v>2004</v>
      </c>
      <c r="F147" s="1" t="s">
        <v>166</v>
      </c>
      <c r="G147" s="1" t="s">
        <v>196</v>
      </c>
      <c r="H147" s="1" t="s">
        <v>197</v>
      </c>
      <c r="I147" s="1" t="s">
        <v>198</v>
      </c>
      <c r="J147" s="1">
        <f>5/8</f>
        <v>0.625</v>
      </c>
      <c r="K147" s="1" t="s">
        <v>199</v>
      </c>
      <c r="L147" s="1">
        <v>1000</v>
      </c>
      <c r="M147" s="1" t="s">
        <v>101</v>
      </c>
      <c r="N147" s="1">
        <v>12.67</v>
      </c>
      <c r="O147" s="1" t="s">
        <v>200</v>
      </c>
    </row>
    <row r="148" spans="1:15" x14ac:dyDescent="0.35">
      <c r="A148" s="1" t="s">
        <v>96</v>
      </c>
      <c r="B148" s="1" t="s">
        <v>97</v>
      </c>
      <c r="C148" s="1">
        <v>2005</v>
      </c>
      <c r="D148" s="1">
        <v>2004</v>
      </c>
      <c r="E148" s="1">
        <v>2004</v>
      </c>
      <c r="F148" s="1" t="s">
        <v>166</v>
      </c>
      <c r="G148" s="1" t="s">
        <v>196</v>
      </c>
      <c r="H148" s="1" t="s">
        <v>197</v>
      </c>
      <c r="I148" s="1" t="s">
        <v>198</v>
      </c>
      <c r="J148" s="1">
        <v>0.75</v>
      </c>
      <c r="K148" s="1" t="s">
        <v>199</v>
      </c>
      <c r="L148" s="1">
        <v>6000</v>
      </c>
      <c r="M148" s="1" t="s">
        <v>101</v>
      </c>
      <c r="N148" s="1">
        <v>34.020000000000003</v>
      </c>
      <c r="O148" s="1" t="s">
        <v>200</v>
      </c>
    </row>
    <row r="149" spans="1:15" x14ac:dyDescent="0.35">
      <c r="A149" s="1" t="s">
        <v>96</v>
      </c>
      <c r="B149" s="1" t="s">
        <v>97</v>
      </c>
      <c r="C149" s="1">
        <v>2005</v>
      </c>
      <c r="D149" s="1">
        <v>2004</v>
      </c>
      <c r="E149" s="1">
        <v>2004</v>
      </c>
      <c r="F149" s="1" t="s">
        <v>166</v>
      </c>
      <c r="G149" s="1" t="s">
        <v>196</v>
      </c>
      <c r="H149" s="1" t="s">
        <v>197</v>
      </c>
      <c r="I149" s="1" t="s">
        <v>198</v>
      </c>
      <c r="J149" s="1">
        <v>1</v>
      </c>
      <c r="K149" s="1" t="s">
        <v>199</v>
      </c>
      <c r="L149" s="1">
        <v>12000</v>
      </c>
      <c r="M149" s="1" t="s">
        <v>101</v>
      </c>
      <c r="N149" s="1">
        <v>48.44</v>
      </c>
      <c r="O149" s="1" t="s">
        <v>200</v>
      </c>
    </row>
    <row r="150" spans="1:15" x14ac:dyDescent="0.35">
      <c r="A150" s="1" t="s">
        <v>96</v>
      </c>
      <c r="B150" s="1" t="s">
        <v>97</v>
      </c>
      <c r="C150" s="1">
        <v>2005</v>
      </c>
      <c r="D150" s="1">
        <v>2004</v>
      </c>
      <c r="E150" s="1">
        <v>2004</v>
      </c>
      <c r="F150" s="1" t="s">
        <v>166</v>
      </c>
      <c r="G150" s="1" t="s">
        <v>196</v>
      </c>
      <c r="H150" s="1" t="s">
        <v>197</v>
      </c>
      <c r="I150" s="1" t="s">
        <v>198</v>
      </c>
      <c r="J150" s="1">
        <v>1.5</v>
      </c>
      <c r="K150" s="1" t="s">
        <v>199</v>
      </c>
      <c r="L150" s="1">
        <v>30000</v>
      </c>
      <c r="M150" s="1" t="s">
        <v>101</v>
      </c>
      <c r="N150" s="1">
        <v>92.77</v>
      </c>
      <c r="O150" s="1" t="s">
        <v>200</v>
      </c>
    </row>
    <row r="151" spans="1:15" x14ac:dyDescent="0.35">
      <c r="A151" s="1" t="s">
        <v>96</v>
      </c>
      <c r="B151" s="1" t="s">
        <v>97</v>
      </c>
      <c r="C151" s="1">
        <v>2005</v>
      </c>
      <c r="D151" s="1">
        <v>2004</v>
      </c>
      <c r="E151" s="1">
        <v>2004</v>
      </c>
      <c r="F151" s="1" t="s">
        <v>166</v>
      </c>
      <c r="G151" s="1" t="s">
        <v>196</v>
      </c>
      <c r="H151" s="1" t="s">
        <v>197</v>
      </c>
      <c r="I151" s="1" t="s">
        <v>198</v>
      </c>
      <c r="J151" s="1">
        <v>2.5</v>
      </c>
      <c r="K151" s="1" t="s">
        <v>199</v>
      </c>
      <c r="L151" s="1">
        <v>75000</v>
      </c>
      <c r="M151" s="1" t="s">
        <v>101</v>
      </c>
      <c r="N151" s="1">
        <v>193.06</v>
      </c>
      <c r="O151" s="1" t="s">
        <v>200</v>
      </c>
    </row>
    <row r="152" spans="1:15" x14ac:dyDescent="0.35">
      <c r="A152" s="1" t="s">
        <v>96</v>
      </c>
      <c r="B152" s="1" t="s">
        <v>97</v>
      </c>
      <c r="C152" s="1">
        <v>2005</v>
      </c>
      <c r="D152" s="1">
        <v>2004</v>
      </c>
      <c r="E152" s="1">
        <v>2004</v>
      </c>
      <c r="F152" s="1" t="s">
        <v>166</v>
      </c>
      <c r="G152" s="1" t="s">
        <v>196</v>
      </c>
      <c r="H152" s="1" t="s">
        <v>197</v>
      </c>
      <c r="I152" s="1" t="s">
        <v>198</v>
      </c>
      <c r="J152" s="1">
        <v>3.5</v>
      </c>
      <c r="K152" s="1" t="s">
        <v>199</v>
      </c>
      <c r="L152" s="1">
        <v>130000</v>
      </c>
      <c r="M152" s="1" t="s">
        <v>101</v>
      </c>
      <c r="N152" s="1">
        <v>322.7</v>
      </c>
      <c r="O152" s="1" t="s">
        <v>200</v>
      </c>
    </row>
    <row r="153" spans="1:15" x14ac:dyDescent="0.35">
      <c r="A153" s="1" t="s">
        <v>96</v>
      </c>
      <c r="B153" s="1" t="s">
        <v>97</v>
      </c>
      <c r="C153" s="1">
        <v>2005</v>
      </c>
      <c r="D153" s="1">
        <v>2004</v>
      </c>
      <c r="E153" s="1">
        <v>2004</v>
      </c>
      <c r="F153" s="1" t="s">
        <v>166</v>
      </c>
      <c r="G153" s="1" t="s">
        <v>196</v>
      </c>
      <c r="H153" s="1" t="s">
        <v>197</v>
      </c>
      <c r="I153" s="1" t="s">
        <v>198</v>
      </c>
      <c r="J153" s="1">
        <v>4.5</v>
      </c>
      <c r="K153" s="1" t="s">
        <v>199</v>
      </c>
      <c r="L153" s="1">
        <v>270000</v>
      </c>
      <c r="M153" s="1" t="s">
        <v>101</v>
      </c>
      <c r="N153" s="1">
        <v>633.89</v>
      </c>
      <c r="O153" s="1" t="s">
        <v>200</v>
      </c>
    </row>
    <row r="154" spans="1:15" x14ac:dyDescent="0.35">
      <c r="A154" s="1" t="s">
        <v>96</v>
      </c>
      <c r="B154" s="1" t="s">
        <v>97</v>
      </c>
      <c r="C154" s="1">
        <v>2005</v>
      </c>
      <c r="D154" s="1">
        <v>2004</v>
      </c>
      <c r="E154" s="1">
        <v>2004</v>
      </c>
      <c r="F154" s="1" t="s">
        <v>166</v>
      </c>
      <c r="G154" s="1" t="s">
        <v>196</v>
      </c>
      <c r="H154" s="1" t="s">
        <v>197</v>
      </c>
      <c r="I154" s="1" t="s">
        <v>198</v>
      </c>
      <c r="J154" s="1">
        <v>6.5</v>
      </c>
      <c r="K154" s="1" t="s">
        <v>199</v>
      </c>
      <c r="L154" s="1">
        <v>500000</v>
      </c>
      <c r="M154" s="1" t="s">
        <v>101</v>
      </c>
      <c r="N154" s="1">
        <v>1008.65</v>
      </c>
      <c r="O154" s="1" t="s">
        <v>200</v>
      </c>
    </row>
    <row r="155" spans="1:15" x14ac:dyDescent="0.35">
      <c r="A155" s="1" t="s">
        <v>96</v>
      </c>
      <c r="B155" s="1" t="s">
        <v>97</v>
      </c>
      <c r="C155" s="1">
        <v>2005</v>
      </c>
      <c r="D155" s="1">
        <v>2004</v>
      </c>
      <c r="E155" s="1">
        <v>2004</v>
      </c>
      <c r="F155" s="1" t="s">
        <v>166</v>
      </c>
      <c r="G155" s="1" t="s">
        <v>196</v>
      </c>
      <c r="H155" s="1" t="s">
        <v>197</v>
      </c>
      <c r="I155" s="1" t="s">
        <v>198</v>
      </c>
      <c r="J155" s="1">
        <v>8.5</v>
      </c>
      <c r="K155" s="1" t="s">
        <v>199</v>
      </c>
      <c r="L155" s="1">
        <v>600000</v>
      </c>
      <c r="M155" s="1" t="s">
        <v>101</v>
      </c>
      <c r="N155" s="1">
        <v>1118.01</v>
      </c>
      <c r="O155" s="1" t="s">
        <v>200</v>
      </c>
    </row>
    <row r="156" spans="1:15" x14ac:dyDescent="0.35">
      <c r="A156" s="1" t="s">
        <v>96</v>
      </c>
      <c r="B156" s="1" t="s">
        <v>97</v>
      </c>
      <c r="C156" s="1">
        <v>2005</v>
      </c>
      <c r="D156" s="1">
        <v>2004</v>
      </c>
      <c r="E156" s="1">
        <v>2004</v>
      </c>
      <c r="F156" s="1" t="s">
        <v>166</v>
      </c>
      <c r="G156" s="1" t="s">
        <v>196</v>
      </c>
      <c r="H156" s="1" t="s">
        <v>197</v>
      </c>
      <c r="I156" s="1" t="s">
        <v>198</v>
      </c>
      <c r="J156" s="1">
        <v>10.5</v>
      </c>
      <c r="K156" s="1" t="s">
        <v>199</v>
      </c>
      <c r="L156" s="1">
        <v>800000</v>
      </c>
      <c r="M156" s="1" t="s">
        <v>101</v>
      </c>
      <c r="N156" s="1">
        <v>1546.92</v>
      </c>
      <c r="O156" s="1" t="s">
        <v>200</v>
      </c>
    </row>
    <row r="157" spans="1:15" x14ac:dyDescent="0.35">
      <c r="A157" s="1" t="s">
        <v>96</v>
      </c>
      <c r="B157" s="1" t="s">
        <v>97</v>
      </c>
      <c r="C157" s="1">
        <v>2005</v>
      </c>
      <c r="D157" s="1">
        <v>2004</v>
      </c>
      <c r="E157" s="1">
        <v>2004</v>
      </c>
      <c r="F157" s="1" t="s">
        <v>166</v>
      </c>
      <c r="G157" s="1" t="s">
        <v>196</v>
      </c>
      <c r="H157" s="1" t="s">
        <v>197</v>
      </c>
      <c r="I157" s="1" t="s">
        <v>198</v>
      </c>
      <c r="J157" s="1">
        <v>12.5</v>
      </c>
      <c r="K157" s="1" t="s">
        <v>199</v>
      </c>
      <c r="L157" s="1">
        <v>1000000</v>
      </c>
      <c r="M157" s="1" t="s">
        <v>101</v>
      </c>
      <c r="N157" s="1">
        <v>2017.29</v>
      </c>
      <c r="O157" s="1" t="s">
        <v>200</v>
      </c>
    </row>
    <row r="158" spans="1:15" x14ac:dyDescent="0.35">
      <c r="A158" s="1" t="s">
        <v>96</v>
      </c>
      <c r="B158" s="1" t="s">
        <v>97</v>
      </c>
      <c r="C158" s="1">
        <v>2005</v>
      </c>
      <c r="D158" s="1">
        <v>2004</v>
      </c>
      <c r="E158" s="1">
        <v>2004</v>
      </c>
      <c r="F158" s="1" t="s">
        <v>166</v>
      </c>
      <c r="G158" s="1" t="s">
        <v>204</v>
      </c>
      <c r="H158" s="1" t="s">
        <v>201</v>
      </c>
      <c r="I158" s="1" t="s">
        <v>205</v>
      </c>
      <c r="J158" s="1">
        <v>7000</v>
      </c>
      <c r="K158" s="1" t="s">
        <v>203</v>
      </c>
      <c r="L158" s="1" t="s">
        <v>101</v>
      </c>
      <c r="M158" s="1" t="s">
        <v>101</v>
      </c>
      <c r="N158" s="1">
        <v>3.14</v>
      </c>
      <c r="O158" s="1" t="s">
        <v>206</v>
      </c>
    </row>
    <row r="159" spans="1:15" x14ac:dyDescent="0.35">
      <c r="A159" s="1" t="s">
        <v>96</v>
      </c>
      <c r="B159" s="1" t="s">
        <v>97</v>
      </c>
      <c r="C159" s="1">
        <v>2005</v>
      </c>
      <c r="D159" s="1">
        <v>2004</v>
      </c>
      <c r="E159" s="1">
        <v>2004</v>
      </c>
      <c r="F159" s="1" t="s">
        <v>166</v>
      </c>
      <c r="G159" s="1" t="s">
        <v>204</v>
      </c>
      <c r="H159" s="1" t="s">
        <v>201</v>
      </c>
      <c r="I159" s="1" t="s">
        <v>205</v>
      </c>
      <c r="J159" s="1">
        <v>257000</v>
      </c>
      <c r="K159" s="1" t="s">
        <v>203</v>
      </c>
      <c r="L159" s="1" t="s">
        <v>101</v>
      </c>
      <c r="M159" s="1" t="s">
        <v>101</v>
      </c>
      <c r="N159" s="1">
        <v>1.89</v>
      </c>
      <c r="O159" s="1" t="s">
        <v>206</v>
      </c>
    </row>
    <row r="160" spans="1:15" x14ac:dyDescent="0.35">
      <c r="A160" s="1" t="s">
        <v>96</v>
      </c>
      <c r="B160" s="1" t="s">
        <v>97</v>
      </c>
      <c r="C160" s="1">
        <v>2005</v>
      </c>
      <c r="D160" s="1">
        <v>2004</v>
      </c>
      <c r="E160" s="1">
        <v>2004</v>
      </c>
      <c r="F160" s="1" t="s">
        <v>166</v>
      </c>
      <c r="G160" s="1" t="s">
        <v>204</v>
      </c>
      <c r="H160" s="1" t="s">
        <v>201</v>
      </c>
      <c r="I160" s="1" t="s">
        <v>205</v>
      </c>
      <c r="J160" s="1" t="s">
        <v>208</v>
      </c>
      <c r="K160" s="1" t="s">
        <v>203</v>
      </c>
      <c r="L160" s="1" t="s">
        <v>101</v>
      </c>
      <c r="M160" s="1" t="s">
        <v>101</v>
      </c>
      <c r="N160" s="1">
        <v>1.28</v>
      </c>
      <c r="O160" s="1" t="s">
        <v>206</v>
      </c>
    </row>
    <row r="161" spans="1:15" x14ac:dyDescent="0.35">
      <c r="A161" s="1" t="s">
        <v>96</v>
      </c>
      <c r="B161" s="1" t="s">
        <v>97</v>
      </c>
      <c r="C161" s="1">
        <v>2007</v>
      </c>
      <c r="D161" s="1">
        <v>2005</v>
      </c>
      <c r="E161" s="1">
        <v>2005</v>
      </c>
      <c r="F161" s="1" t="s">
        <v>166</v>
      </c>
      <c r="G161" s="1" t="s">
        <v>196</v>
      </c>
      <c r="H161" s="1" t="s">
        <v>197</v>
      </c>
      <c r="I161" s="1" t="s">
        <v>198</v>
      </c>
      <c r="J161" s="1">
        <f>5/8</f>
        <v>0.625</v>
      </c>
      <c r="K161" s="1" t="s">
        <v>199</v>
      </c>
      <c r="L161" s="1">
        <v>1000</v>
      </c>
      <c r="M161" s="1" t="s">
        <v>101</v>
      </c>
      <c r="N161" s="1">
        <v>13.05</v>
      </c>
      <c r="O161" s="1" t="s">
        <v>200</v>
      </c>
    </row>
    <row r="162" spans="1:15" x14ac:dyDescent="0.35">
      <c r="A162" s="1" t="s">
        <v>96</v>
      </c>
      <c r="B162" s="1" t="s">
        <v>97</v>
      </c>
      <c r="C162" s="1">
        <v>2007</v>
      </c>
      <c r="D162" s="1">
        <v>2005</v>
      </c>
      <c r="E162" s="1">
        <v>2005</v>
      </c>
      <c r="F162" s="1" t="s">
        <v>166</v>
      </c>
      <c r="G162" s="1" t="s">
        <v>196</v>
      </c>
      <c r="H162" s="1" t="s">
        <v>197</v>
      </c>
      <c r="I162" s="1" t="s">
        <v>198</v>
      </c>
      <c r="J162" s="1">
        <v>0.75</v>
      </c>
      <c r="K162" s="1" t="s">
        <v>199</v>
      </c>
      <c r="L162" s="1">
        <v>6000</v>
      </c>
      <c r="M162" s="1" t="s">
        <v>101</v>
      </c>
      <c r="N162" s="1">
        <v>35.04</v>
      </c>
      <c r="O162" s="1" t="s">
        <v>200</v>
      </c>
    </row>
    <row r="163" spans="1:15" x14ac:dyDescent="0.35">
      <c r="A163" s="1" t="s">
        <v>96</v>
      </c>
      <c r="B163" s="1" t="s">
        <v>97</v>
      </c>
      <c r="C163" s="1">
        <v>2007</v>
      </c>
      <c r="D163" s="1">
        <v>2005</v>
      </c>
      <c r="E163" s="1">
        <v>2005</v>
      </c>
      <c r="F163" s="1" t="s">
        <v>166</v>
      </c>
      <c r="G163" s="1" t="s">
        <v>196</v>
      </c>
      <c r="H163" s="1" t="s">
        <v>197</v>
      </c>
      <c r="I163" s="1" t="s">
        <v>198</v>
      </c>
      <c r="J163" s="1">
        <v>1</v>
      </c>
      <c r="K163" s="1" t="s">
        <v>199</v>
      </c>
      <c r="L163" s="1">
        <v>12000</v>
      </c>
      <c r="M163" s="1" t="s">
        <v>101</v>
      </c>
      <c r="N163" s="1">
        <v>49.89</v>
      </c>
      <c r="O163" s="1" t="s">
        <v>200</v>
      </c>
    </row>
    <row r="164" spans="1:15" x14ac:dyDescent="0.35">
      <c r="A164" s="1" t="s">
        <v>96</v>
      </c>
      <c r="B164" s="1" t="s">
        <v>97</v>
      </c>
      <c r="C164" s="1">
        <v>2007</v>
      </c>
      <c r="D164" s="1">
        <v>2005</v>
      </c>
      <c r="E164" s="1">
        <v>2005</v>
      </c>
      <c r="F164" s="1" t="s">
        <v>166</v>
      </c>
      <c r="G164" s="1" t="s">
        <v>196</v>
      </c>
      <c r="H164" s="1" t="s">
        <v>197</v>
      </c>
      <c r="I164" s="1" t="s">
        <v>198</v>
      </c>
      <c r="J164" s="1">
        <v>1.5</v>
      </c>
      <c r="K164" s="1" t="s">
        <v>199</v>
      </c>
      <c r="L164" s="1">
        <v>30000</v>
      </c>
      <c r="M164" s="1" t="s">
        <v>101</v>
      </c>
      <c r="N164" s="1">
        <v>95.55</v>
      </c>
      <c r="O164" s="1" t="s">
        <v>200</v>
      </c>
    </row>
    <row r="165" spans="1:15" x14ac:dyDescent="0.35">
      <c r="A165" s="1" t="s">
        <v>96</v>
      </c>
      <c r="B165" s="1" t="s">
        <v>97</v>
      </c>
      <c r="C165" s="1">
        <v>2007</v>
      </c>
      <c r="D165" s="1">
        <v>2005</v>
      </c>
      <c r="E165" s="1">
        <v>2005</v>
      </c>
      <c r="F165" s="1" t="s">
        <v>166</v>
      </c>
      <c r="G165" s="1" t="s">
        <v>196</v>
      </c>
      <c r="H165" s="1" t="s">
        <v>197</v>
      </c>
      <c r="I165" s="1" t="s">
        <v>198</v>
      </c>
      <c r="J165" s="1">
        <v>2.5</v>
      </c>
      <c r="K165" s="1" t="s">
        <v>199</v>
      </c>
      <c r="L165" s="1">
        <v>75000</v>
      </c>
      <c r="M165" s="1" t="s">
        <v>101</v>
      </c>
      <c r="N165" s="1">
        <v>198.86</v>
      </c>
      <c r="O165" s="1" t="s">
        <v>200</v>
      </c>
    </row>
    <row r="166" spans="1:15" x14ac:dyDescent="0.35">
      <c r="A166" s="1" t="s">
        <v>96</v>
      </c>
      <c r="B166" s="1" t="s">
        <v>97</v>
      </c>
      <c r="C166" s="1">
        <v>2007</v>
      </c>
      <c r="D166" s="1">
        <v>2005</v>
      </c>
      <c r="E166" s="1">
        <v>2005</v>
      </c>
      <c r="F166" s="1" t="s">
        <v>166</v>
      </c>
      <c r="G166" s="1" t="s">
        <v>196</v>
      </c>
      <c r="H166" s="1" t="s">
        <v>197</v>
      </c>
      <c r="I166" s="1" t="s">
        <v>198</v>
      </c>
      <c r="J166" s="1">
        <v>3.5</v>
      </c>
      <c r="K166" s="1" t="s">
        <v>199</v>
      </c>
      <c r="L166" s="1">
        <v>130000</v>
      </c>
      <c r="M166" s="1" t="s">
        <v>101</v>
      </c>
      <c r="N166" s="1">
        <v>332.38</v>
      </c>
      <c r="O166" s="1" t="s">
        <v>200</v>
      </c>
    </row>
    <row r="167" spans="1:15" x14ac:dyDescent="0.35">
      <c r="A167" s="1" t="s">
        <v>96</v>
      </c>
      <c r="B167" s="1" t="s">
        <v>97</v>
      </c>
      <c r="C167" s="1">
        <v>2007</v>
      </c>
      <c r="D167" s="1">
        <v>2005</v>
      </c>
      <c r="E167" s="1">
        <v>2005</v>
      </c>
      <c r="F167" s="1" t="s">
        <v>166</v>
      </c>
      <c r="G167" s="1" t="s">
        <v>196</v>
      </c>
      <c r="H167" s="1" t="s">
        <v>197</v>
      </c>
      <c r="I167" s="1" t="s">
        <v>198</v>
      </c>
      <c r="J167" s="1">
        <v>4.5</v>
      </c>
      <c r="K167" s="1" t="s">
        <v>199</v>
      </c>
      <c r="L167" s="1">
        <v>270000</v>
      </c>
      <c r="M167" s="1" t="s">
        <v>101</v>
      </c>
      <c r="N167" s="1">
        <v>652.9</v>
      </c>
      <c r="O167" s="1" t="s">
        <v>200</v>
      </c>
    </row>
    <row r="168" spans="1:15" x14ac:dyDescent="0.35">
      <c r="A168" s="1" t="s">
        <v>96</v>
      </c>
      <c r="B168" s="1" t="s">
        <v>97</v>
      </c>
      <c r="C168" s="1">
        <v>2007</v>
      </c>
      <c r="D168" s="1">
        <v>2005</v>
      </c>
      <c r="E168" s="1">
        <v>2005</v>
      </c>
      <c r="F168" s="1" t="s">
        <v>166</v>
      </c>
      <c r="G168" s="1" t="s">
        <v>196</v>
      </c>
      <c r="H168" s="1" t="s">
        <v>197</v>
      </c>
      <c r="I168" s="1" t="s">
        <v>198</v>
      </c>
      <c r="J168" s="1">
        <v>6.5</v>
      </c>
      <c r="K168" s="1" t="s">
        <v>199</v>
      </c>
      <c r="L168" s="1">
        <v>500000</v>
      </c>
      <c r="M168" s="1" t="s">
        <v>101</v>
      </c>
      <c r="N168" s="1">
        <v>1038.9100000000001</v>
      </c>
      <c r="O168" s="1" t="s">
        <v>200</v>
      </c>
    </row>
    <row r="169" spans="1:15" x14ac:dyDescent="0.35">
      <c r="A169" s="1" t="s">
        <v>96</v>
      </c>
      <c r="B169" s="1" t="s">
        <v>97</v>
      </c>
      <c r="C169" s="1">
        <v>2007</v>
      </c>
      <c r="D169" s="1">
        <v>2005</v>
      </c>
      <c r="E169" s="1">
        <v>2005</v>
      </c>
      <c r="F169" s="1" t="s">
        <v>166</v>
      </c>
      <c r="G169" s="1" t="s">
        <v>196</v>
      </c>
      <c r="H169" s="1" t="s">
        <v>197</v>
      </c>
      <c r="I169" s="1" t="s">
        <v>198</v>
      </c>
      <c r="J169" s="1">
        <v>8.5</v>
      </c>
      <c r="K169" s="1" t="s">
        <v>199</v>
      </c>
      <c r="L169" s="1">
        <v>600000</v>
      </c>
      <c r="M169" s="1" t="s">
        <v>101</v>
      </c>
      <c r="N169" s="1">
        <v>1216.44</v>
      </c>
      <c r="O169" s="1" t="s">
        <v>200</v>
      </c>
    </row>
    <row r="170" spans="1:15" x14ac:dyDescent="0.35">
      <c r="A170" s="1" t="s">
        <v>96</v>
      </c>
      <c r="B170" s="1" t="s">
        <v>97</v>
      </c>
      <c r="C170" s="1">
        <v>2007</v>
      </c>
      <c r="D170" s="1">
        <v>2005</v>
      </c>
      <c r="E170" s="1">
        <v>2005</v>
      </c>
      <c r="F170" s="1" t="s">
        <v>166</v>
      </c>
      <c r="G170" s="1" t="s">
        <v>196</v>
      </c>
      <c r="H170" s="1" t="s">
        <v>197</v>
      </c>
      <c r="I170" s="1" t="s">
        <v>198</v>
      </c>
      <c r="J170" s="1">
        <v>10.5</v>
      </c>
      <c r="K170" s="1" t="s">
        <v>199</v>
      </c>
      <c r="L170" s="1">
        <v>800000</v>
      </c>
      <c r="M170" s="1" t="s">
        <v>101</v>
      </c>
      <c r="N170" s="1">
        <v>1593.33</v>
      </c>
      <c r="O170" s="1" t="s">
        <v>200</v>
      </c>
    </row>
    <row r="171" spans="1:15" x14ac:dyDescent="0.35">
      <c r="A171" s="1" t="s">
        <v>96</v>
      </c>
      <c r="B171" s="1" t="s">
        <v>97</v>
      </c>
      <c r="C171" s="1">
        <v>2007</v>
      </c>
      <c r="D171" s="1">
        <v>2005</v>
      </c>
      <c r="E171" s="1">
        <v>2005</v>
      </c>
      <c r="F171" s="1" t="s">
        <v>166</v>
      </c>
      <c r="G171" s="1" t="s">
        <v>196</v>
      </c>
      <c r="H171" s="1" t="s">
        <v>197</v>
      </c>
      <c r="I171" s="1" t="s">
        <v>198</v>
      </c>
      <c r="J171" s="1">
        <v>12.5</v>
      </c>
      <c r="K171" s="1" t="s">
        <v>199</v>
      </c>
      <c r="L171" s="1">
        <v>1000000</v>
      </c>
      <c r="M171" s="1" t="s">
        <v>101</v>
      </c>
      <c r="N171" s="1">
        <v>2077.81</v>
      </c>
      <c r="O171" s="1" t="s">
        <v>200</v>
      </c>
    </row>
    <row r="172" spans="1:15" x14ac:dyDescent="0.35">
      <c r="A172" s="1" t="s">
        <v>96</v>
      </c>
      <c r="B172" s="1" t="s">
        <v>97</v>
      </c>
      <c r="C172" s="1">
        <v>2007</v>
      </c>
      <c r="D172" s="1">
        <v>2005</v>
      </c>
      <c r="E172" s="1">
        <v>2005</v>
      </c>
      <c r="F172" s="1" t="s">
        <v>166</v>
      </c>
      <c r="G172" s="1" t="s">
        <v>204</v>
      </c>
      <c r="H172" s="1" t="s">
        <v>201</v>
      </c>
      <c r="I172" s="1" t="s">
        <v>205</v>
      </c>
      <c r="J172" s="1">
        <v>7000</v>
      </c>
      <c r="K172" s="1" t="s">
        <v>203</v>
      </c>
      <c r="L172" s="1" t="s">
        <v>101</v>
      </c>
      <c r="M172" s="1" t="s">
        <v>101</v>
      </c>
      <c r="N172" s="1">
        <v>3.23</v>
      </c>
      <c r="O172" s="1" t="s">
        <v>206</v>
      </c>
    </row>
    <row r="173" spans="1:15" x14ac:dyDescent="0.35">
      <c r="A173" s="1" t="s">
        <v>96</v>
      </c>
      <c r="B173" s="1" t="s">
        <v>97</v>
      </c>
      <c r="C173" s="1">
        <v>2007</v>
      </c>
      <c r="D173" s="1">
        <v>2005</v>
      </c>
      <c r="E173" s="1">
        <v>2005</v>
      </c>
      <c r="F173" s="1" t="s">
        <v>166</v>
      </c>
      <c r="G173" s="1" t="s">
        <v>204</v>
      </c>
      <c r="H173" s="1" t="s">
        <v>201</v>
      </c>
      <c r="I173" s="1" t="s">
        <v>205</v>
      </c>
      <c r="J173" s="1">
        <v>257000</v>
      </c>
      <c r="K173" s="1" t="s">
        <v>203</v>
      </c>
      <c r="L173" s="1" t="s">
        <v>101</v>
      </c>
      <c r="M173" s="1" t="s">
        <v>101</v>
      </c>
      <c r="N173" s="1">
        <v>1.95</v>
      </c>
      <c r="O173" s="1" t="s">
        <v>206</v>
      </c>
    </row>
    <row r="174" spans="1:15" x14ac:dyDescent="0.35">
      <c r="A174" s="1" t="s">
        <v>96</v>
      </c>
      <c r="B174" s="1" t="s">
        <v>97</v>
      </c>
      <c r="C174" s="1">
        <v>2007</v>
      </c>
      <c r="D174" s="1">
        <v>2005</v>
      </c>
      <c r="E174" s="1">
        <v>2005</v>
      </c>
      <c r="F174" s="1" t="s">
        <v>166</v>
      </c>
      <c r="G174" s="1" t="s">
        <v>204</v>
      </c>
      <c r="H174" s="1" t="s">
        <v>201</v>
      </c>
      <c r="I174" s="1" t="s">
        <v>205</v>
      </c>
      <c r="J174" s="1" t="s">
        <v>208</v>
      </c>
      <c r="K174" s="1" t="s">
        <v>203</v>
      </c>
      <c r="L174" s="1" t="s">
        <v>101</v>
      </c>
      <c r="M174" s="1" t="s">
        <v>101</v>
      </c>
      <c r="N174" s="1">
        <v>1.32</v>
      </c>
      <c r="O174" s="1" t="s">
        <v>206</v>
      </c>
    </row>
    <row r="175" spans="1:15" x14ac:dyDescent="0.35">
      <c r="A175" s="1" t="s">
        <v>96</v>
      </c>
      <c r="B175" s="1" t="s">
        <v>97</v>
      </c>
      <c r="C175" s="1">
        <v>2007</v>
      </c>
      <c r="D175" s="1">
        <v>2006</v>
      </c>
      <c r="E175" s="1">
        <v>2006</v>
      </c>
      <c r="F175" s="1" t="s">
        <v>166</v>
      </c>
      <c r="G175" s="1" t="s">
        <v>196</v>
      </c>
      <c r="H175" s="1" t="s">
        <v>197</v>
      </c>
      <c r="I175" s="1" t="s">
        <v>198</v>
      </c>
      <c r="J175" s="1">
        <f>5/8</f>
        <v>0.625</v>
      </c>
      <c r="K175" s="1" t="s">
        <v>199</v>
      </c>
      <c r="L175" s="1">
        <v>1000</v>
      </c>
      <c r="M175" s="1" t="s">
        <v>101</v>
      </c>
      <c r="N175" s="1">
        <v>13.44</v>
      </c>
      <c r="O175" s="1" t="s">
        <v>200</v>
      </c>
    </row>
    <row r="176" spans="1:15" x14ac:dyDescent="0.35">
      <c r="A176" s="1" t="s">
        <v>96</v>
      </c>
      <c r="B176" s="1" t="s">
        <v>97</v>
      </c>
      <c r="C176" s="1">
        <v>2007</v>
      </c>
      <c r="D176" s="1">
        <v>2006</v>
      </c>
      <c r="E176" s="1">
        <v>2006</v>
      </c>
      <c r="F176" s="1" t="s">
        <v>166</v>
      </c>
      <c r="G176" s="1" t="s">
        <v>196</v>
      </c>
      <c r="H176" s="1" t="s">
        <v>197</v>
      </c>
      <c r="I176" s="1" t="s">
        <v>198</v>
      </c>
      <c r="J176" s="1">
        <v>0.75</v>
      </c>
      <c r="K176" s="1" t="s">
        <v>199</v>
      </c>
      <c r="L176" s="1">
        <v>6000</v>
      </c>
      <c r="M176" s="1" t="s">
        <v>101</v>
      </c>
      <c r="N176" s="1">
        <v>36.090000000000003</v>
      </c>
      <c r="O176" s="1" t="s">
        <v>200</v>
      </c>
    </row>
    <row r="177" spans="1:15" x14ac:dyDescent="0.35">
      <c r="A177" s="1" t="s">
        <v>96</v>
      </c>
      <c r="B177" s="1" t="s">
        <v>97</v>
      </c>
      <c r="C177" s="1">
        <v>2007</v>
      </c>
      <c r="D177" s="1">
        <v>2006</v>
      </c>
      <c r="E177" s="1">
        <v>2006</v>
      </c>
      <c r="F177" s="1" t="s">
        <v>166</v>
      </c>
      <c r="G177" s="1" t="s">
        <v>196</v>
      </c>
      <c r="H177" s="1" t="s">
        <v>197</v>
      </c>
      <c r="I177" s="1" t="s">
        <v>198</v>
      </c>
      <c r="J177" s="1">
        <v>1</v>
      </c>
      <c r="K177" s="1" t="s">
        <v>199</v>
      </c>
      <c r="L177" s="1">
        <v>12000</v>
      </c>
      <c r="M177" s="1" t="s">
        <v>101</v>
      </c>
      <c r="N177" s="1">
        <v>51.39</v>
      </c>
      <c r="O177" s="1" t="s">
        <v>200</v>
      </c>
    </row>
    <row r="178" spans="1:15" x14ac:dyDescent="0.35">
      <c r="A178" s="1" t="s">
        <v>96</v>
      </c>
      <c r="B178" s="1" t="s">
        <v>97</v>
      </c>
      <c r="C178" s="1">
        <v>2007</v>
      </c>
      <c r="D178" s="1">
        <v>2006</v>
      </c>
      <c r="E178" s="1">
        <v>2006</v>
      </c>
      <c r="F178" s="1" t="s">
        <v>166</v>
      </c>
      <c r="G178" s="1" t="s">
        <v>196</v>
      </c>
      <c r="H178" s="1" t="s">
        <v>197</v>
      </c>
      <c r="I178" s="1" t="s">
        <v>198</v>
      </c>
      <c r="J178" s="1">
        <v>1.5</v>
      </c>
      <c r="K178" s="1" t="s">
        <v>199</v>
      </c>
      <c r="L178" s="1">
        <v>30000</v>
      </c>
      <c r="M178" s="1" t="s">
        <v>101</v>
      </c>
      <c r="N178" s="1">
        <v>98.42</v>
      </c>
      <c r="O178" s="1" t="s">
        <v>200</v>
      </c>
    </row>
    <row r="179" spans="1:15" x14ac:dyDescent="0.35">
      <c r="A179" s="1" t="s">
        <v>96</v>
      </c>
      <c r="B179" s="1" t="s">
        <v>97</v>
      </c>
      <c r="C179" s="1">
        <v>2007</v>
      </c>
      <c r="D179" s="1">
        <v>2006</v>
      </c>
      <c r="E179" s="1">
        <v>2006</v>
      </c>
      <c r="F179" s="1" t="s">
        <v>166</v>
      </c>
      <c r="G179" s="1" t="s">
        <v>196</v>
      </c>
      <c r="H179" s="1" t="s">
        <v>197</v>
      </c>
      <c r="I179" s="1" t="s">
        <v>198</v>
      </c>
      <c r="J179" s="1">
        <v>2.5</v>
      </c>
      <c r="K179" s="1" t="s">
        <v>199</v>
      </c>
      <c r="L179" s="1">
        <v>75000</v>
      </c>
      <c r="M179" s="1" t="s">
        <v>101</v>
      </c>
      <c r="N179" s="1">
        <v>204.83</v>
      </c>
      <c r="O179" s="1" t="s">
        <v>200</v>
      </c>
    </row>
    <row r="180" spans="1:15" x14ac:dyDescent="0.35">
      <c r="A180" s="1" t="s">
        <v>96</v>
      </c>
      <c r="B180" s="1" t="s">
        <v>97</v>
      </c>
      <c r="C180" s="1">
        <v>2007</v>
      </c>
      <c r="D180" s="1">
        <v>2006</v>
      </c>
      <c r="E180" s="1">
        <v>2006</v>
      </c>
      <c r="F180" s="1" t="s">
        <v>166</v>
      </c>
      <c r="G180" s="1" t="s">
        <v>196</v>
      </c>
      <c r="H180" s="1" t="s">
        <v>197</v>
      </c>
      <c r="I180" s="1" t="s">
        <v>198</v>
      </c>
      <c r="J180" s="1">
        <v>3.5</v>
      </c>
      <c r="K180" s="1" t="s">
        <v>199</v>
      </c>
      <c r="L180" s="1">
        <v>130000</v>
      </c>
      <c r="M180" s="1" t="s">
        <v>101</v>
      </c>
      <c r="N180" s="1">
        <v>342.35</v>
      </c>
      <c r="O180" s="1" t="s">
        <v>200</v>
      </c>
    </row>
    <row r="181" spans="1:15" x14ac:dyDescent="0.35">
      <c r="A181" s="1" t="s">
        <v>96</v>
      </c>
      <c r="B181" s="1" t="s">
        <v>97</v>
      </c>
      <c r="C181" s="1">
        <v>2007</v>
      </c>
      <c r="D181" s="1">
        <v>2006</v>
      </c>
      <c r="E181" s="1">
        <v>2006</v>
      </c>
      <c r="F181" s="1" t="s">
        <v>166</v>
      </c>
      <c r="G181" s="1" t="s">
        <v>196</v>
      </c>
      <c r="H181" s="1" t="s">
        <v>197</v>
      </c>
      <c r="I181" s="1" t="s">
        <v>198</v>
      </c>
      <c r="J181" s="1">
        <v>4.5</v>
      </c>
      <c r="K181" s="1" t="s">
        <v>199</v>
      </c>
      <c r="L181" s="1">
        <v>270000</v>
      </c>
      <c r="M181" s="1" t="s">
        <v>101</v>
      </c>
      <c r="N181" s="1">
        <v>672.49</v>
      </c>
      <c r="O181" s="1" t="s">
        <v>200</v>
      </c>
    </row>
    <row r="182" spans="1:15" x14ac:dyDescent="0.35">
      <c r="A182" s="1" t="s">
        <v>96</v>
      </c>
      <c r="B182" s="1" t="s">
        <v>97</v>
      </c>
      <c r="C182" s="1">
        <v>2007</v>
      </c>
      <c r="D182" s="1">
        <v>2006</v>
      </c>
      <c r="E182" s="1">
        <v>2006</v>
      </c>
      <c r="F182" s="1" t="s">
        <v>166</v>
      </c>
      <c r="G182" s="1" t="s">
        <v>196</v>
      </c>
      <c r="H182" s="1" t="s">
        <v>197</v>
      </c>
      <c r="I182" s="1" t="s">
        <v>198</v>
      </c>
      <c r="J182" s="1">
        <v>6.5</v>
      </c>
      <c r="K182" s="1" t="s">
        <v>199</v>
      </c>
      <c r="L182" s="1">
        <v>500000</v>
      </c>
      <c r="M182" s="1" t="s">
        <v>101</v>
      </c>
      <c r="N182" s="1">
        <v>1070.08</v>
      </c>
      <c r="O182" s="1" t="s">
        <v>200</v>
      </c>
    </row>
    <row r="183" spans="1:15" x14ac:dyDescent="0.35">
      <c r="A183" s="1" t="s">
        <v>96</v>
      </c>
      <c r="B183" s="1" t="s">
        <v>97</v>
      </c>
      <c r="C183" s="1">
        <v>2007</v>
      </c>
      <c r="D183" s="1">
        <v>2006</v>
      </c>
      <c r="E183" s="1">
        <v>2006</v>
      </c>
      <c r="F183" s="1" t="s">
        <v>166</v>
      </c>
      <c r="G183" s="1" t="s">
        <v>196</v>
      </c>
      <c r="H183" s="1" t="s">
        <v>197</v>
      </c>
      <c r="I183" s="1" t="s">
        <v>198</v>
      </c>
      <c r="J183" s="1">
        <v>8.5</v>
      </c>
      <c r="K183" s="1" t="s">
        <v>199</v>
      </c>
      <c r="L183" s="1">
        <v>600000</v>
      </c>
      <c r="M183" s="1" t="s">
        <v>101</v>
      </c>
      <c r="N183" s="1">
        <v>1252.93</v>
      </c>
      <c r="O183" s="1" t="s">
        <v>200</v>
      </c>
    </row>
    <row r="184" spans="1:15" x14ac:dyDescent="0.35">
      <c r="A184" s="1" t="s">
        <v>96</v>
      </c>
      <c r="B184" s="1" t="s">
        <v>97</v>
      </c>
      <c r="C184" s="1">
        <v>2007</v>
      </c>
      <c r="D184" s="1">
        <v>2006</v>
      </c>
      <c r="E184" s="1">
        <v>2006</v>
      </c>
      <c r="F184" s="1" t="s">
        <v>166</v>
      </c>
      <c r="G184" s="1" t="s">
        <v>196</v>
      </c>
      <c r="H184" s="1" t="s">
        <v>197</v>
      </c>
      <c r="I184" s="1" t="s">
        <v>198</v>
      </c>
      <c r="J184" s="1">
        <v>10.5</v>
      </c>
      <c r="K184" s="1" t="s">
        <v>199</v>
      </c>
      <c r="L184" s="1">
        <v>800000</v>
      </c>
      <c r="M184" s="1" t="s">
        <v>101</v>
      </c>
      <c r="N184" s="1">
        <v>1641.13</v>
      </c>
      <c r="O184" s="1" t="s">
        <v>200</v>
      </c>
    </row>
    <row r="185" spans="1:15" x14ac:dyDescent="0.35">
      <c r="A185" s="1" t="s">
        <v>96</v>
      </c>
      <c r="B185" s="1" t="s">
        <v>97</v>
      </c>
      <c r="C185" s="1">
        <v>2007</v>
      </c>
      <c r="D185" s="1">
        <v>2006</v>
      </c>
      <c r="E185" s="1">
        <v>2006</v>
      </c>
      <c r="F185" s="1" t="s">
        <v>166</v>
      </c>
      <c r="G185" s="1" t="s">
        <v>196</v>
      </c>
      <c r="H185" s="1" t="s">
        <v>197</v>
      </c>
      <c r="I185" s="1" t="s">
        <v>198</v>
      </c>
      <c r="J185" s="1">
        <v>12.5</v>
      </c>
      <c r="K185" s="1" t="s">
        <v>199</v>
      </c>
      <c r="L185" s="1">
        <v>1000000</v>
      </c>
      <c r="M185" s="1" t="s">
        <v>101</v>
      </c>
      <c r="N185" s="1">
        <v>2140.14</v>
      </c>
      <c r="O185" s="1" t="s">
        <v>200</v>
      </c>
    </row>
    <row r="186" spans="1:15" x14ac:dyDescent="0.35">
      <c r="A186" s="1" t="s">
        <v>96</v>
      </c>
      <c r="B186" s="1" t="s">
        <v>97</v>
      </c>
      <c r="C186" s="1">
        <v>2007</v>
      </c>
      <c r="D186" s="1">
        <v>2006</v>
      </c>
      <c r="E186" s="1">
        <v>2006</v>
      </c>
      <c r="F186" s="1" t="s">
        <v>166</v>
      </c>
      <c r="G186" s="1" t="s">
        <v>204</v>
      </c>
      <c r="H186" s="1" t="s">
        <v>201</v>
      </c>
      <c r="I186" s="1" t="s">
        <v>205</v>
      </c>
      <c r="J186" s="1">
        <v>7000</v>
      </c>
      <c r="K186" s="1" t="s">
        <v>203</v>
      </c>
      <c r="L186" s="1" t="s">
        <v>101</v>
      </c>
      <c r="M186" s="1" t="s">
        <v>101</v>
      </c>
      <c r="N186" s="1">
        <v>3.33</v>
      </c>
      <c r="O186" s="1" t="s">
        <v>206</v>
      </c>
    </row>
    <row r="187" spans="1:15" x14ac:dyDescent="0.35">
      <c r="A187" s="1" t="s">
        <v>96</v>
      </c>
      <c r="B187" s="1" t="s">
        <v>97</v>
      </c>
      <c r="C187" s="1">
        <v>2007</v>
      </c>
      <c r="D187" s="1">
        <v>2006</v>
      </c>
      <c r="E187" s="1">
        <v>2006</v>
      </c>
      <c r="F187" s="1" t="s">
        <v>166</v>
      </c>
      <c r="G187" s="1" t="s">
        <v>204</v>
      </c>
      <c r="H187" s="1" t="s">
        <v>201</v>
      </c>
      <c r="I187" s="1" t="s">
        <v>205</v>
      </c>
      <c r="J187" s="1">
        <v>257000</v>
      </c>
      <c r="K187" s="1" t="s">
        <v>203</v>
      </c>
      <c r="L187" s="1" t="s">
        <v>101</v>
      </c>
      <c r="M187" s="1" t="s">
        <v>101</v>
      </c>
      <c r="N187" s="1">
        <v>2.0099999999999998</v>
      </c>
      <c r="O187" s="1" t="s">
        <v>206</v>
      </c>
    </row>
    <row r="188" spans="1:15" x14ac:dyDescent="0.35">
      <c r="A188" s="1" t="s">
        <v>96</v>
      </c>
      <c r="B188" s="1" t="s">
        <v>97</v>
      </c>
      <c r="C188" s="1">
        <v>2007</v>
      </c>
      <c r="D188" s="1">
        <v>2006</v>
      </c>
      <c r="E188" s="1">
        <v>2006</v>
      </c>
      <c r="F188" s="1" t="s">
        <v>166</v>
      </c>
      <c r="G188" s="1" t="s">
        <v>204</v>
      </c>
      <c r="H188" s="1" t="s">
        <v>201</v>
      </c>
      <c r="I188" s="1" t="s">
        <v>205</v>
      </c>
      <c r="J188" s="1" t="s">
        <v>208</v>
      </c>
      <c r="K188" s="1" t="s">
        <v>203</v>
      </c>
      <c r="L188" s="1" t="s">
        <v>101</v>
      </c>
      <c r="M188" s="1" t="s">
        <v>101</v>
      </c>
      <c r="N188" s="1">
        <v>1.36</v>
      </c>
      <c r="O188" s="1" t="s">
        <v>206</v>
      </c>
    </row>
    <row r="189" spans="1:15" x14ac:dyDescent="0.35">
      <c r="A189" s="1" t="s">
        <v>96</v>
      </c>
      <c r="B189" s="1" t="s">
        <v>97</v>
      </c>
      <c r="C189" s="1">
        <v>2007</v>
      </c>
      <c r="D189" s="1">
        <v>2007</v>
      </c>
      <c r="E189" s="1">
        <v>2007</v>
      </c>
      <c r="F189" s="1" t="s">
        <v>166</v>
      </c>
      <c r="G189" s="1" t="s">
        <v>196</v>
      </c>
      <c r="H189" s="1" t="s">
        <v>197</v>
      </c>
      <c r="I189" s="1" t="s">
        <v>198</v>
      </c>
      <c r="J189" s="1">
        <f>5/8</f>
        <v>0.625</v>
      </c>
      <c r="K189" s="1" t="s">
        <v>199</v>
      </c>
      <c r="L189" s="1">
        <v>1000</v>
      </c>
      <c r="M189" s="1" t="s">
        <v>101</v>
      </c>
      <c r="N189" s="1">
        <v>13.84</v>
      </c>
      <c r="O189" s="1" t="s">
        <v>200</v>
      </c>
    </row>
    <row r="190" spans="1:15" x14ac:dyDescent="0.35">
      <c r="A190" s="1" t="s">
        <v>96</v>
      </c>
      <c r="B190" s="1" t="s">
        <v>97</v>
      </c>
      <c r="C190" s="1">
        <v>2007</v>
      </c>
      <c r="D190" s="1">
        <v>2007</v>
      </c>
      <c r="E190" s="1">
        <v>2007</v>
      </c>
      <c r="F190" s="1" t="s">
        <v>166</v>
      </c>
      <c r="G190" s="1" t="s">
        <v>196</v>
      </c>
      <c r="H190" s="1" t="s">
        <v>197</v>
      </c>
      <c r="I190" s="1" t="s">
        <v>198</v>
      </c>
      <c r="J190" s="1">
        <v>0.75</v>
      </c>
      <c r="K190" s="1" t="s">
        <v>199</v>
      </c>
      <c r="L190" s="1">
        <v>6000</v>
      </c>
      <c r="M190" s="1" t="s">
        <v>101</v>
      </c>
      <c r="N190" s="1">
        <v>37.17</v>
      </c>
      <c r="O190" s="1" t="s">
        <v>200</v>
      </c>
    </row>
    <row r="191" spans="1:15" x14ac:dyDescent="0.35">
      <c r="A191" s="1" t="s">
        <v>96</v>
      </c>
      <c r="B191" s="1" t="s">
        <v>97</v>
      </c>
      <c r="C191" s="1">
        <v>2007</v>
      </c>
      <c r="D191" s="1">
        <v>2007</v>
      </c>
      <c r="E191" s="1">
        <v>2007</v>
      </c>
      <c r="F191" s="1" t="s">
        <v>166</v>
      </c>
      <c r="G191" s="1" t="s">
        <v>196</v>
      </c>
      <c r="H191" s="1" t="s">
        <v>197</v>
      </c>
      <c r="I191" s="1" t="s">
        <v>198</v>
      </c>
      <c r="J191" s="1">
        <v>1</v>
      </c>
      <c r="K191" s="1" t="s">
        <v>199</v>
      </c>
      <c r="L191" s="1">
        <v>12000</v>
      </c>
      <c r="M191" s="1" t="s">
        <v>101</v>
      </c>
      <c r="N191" s="1">
        <v>52.93</v>
      </c>
      <c r="O191" s="1" t="s">
        <v>200</v>
      </c>
    </row>
    <row r="192" spans="1:15" x14ac:dyDescent="0.35">
      <c r="A192" s="1" t="s">
        <v>96</v>
      </c>
      <c r="B192" s="1" t="s">
        <v>97</v>
      </c>
      <c r="C192" s="1">
        <v>2007</v>
      </c>
      <c r="D192" s="1">
        <v>2007</v>
      </c>
      <c r="E192" s="1">
        <v>2007</v>
      </c>
      <c r="F192" s="1" t="s">
        <v>166</v>
      </c>
      <c r="G192" s="1" t="s">
        <v>196</v>
      </c>
      <c r="H192" s="1" t="s">
        <v>197</v>
      </c>
      <c r="I192" s="1" t="s">
        <v>198</v>
      </c>
      <c r="J192" s="1">
        <v>1.5</v>
      </c>
      <c r="K192" s="1" t="s">
        <v>199</v>
      </c>
      <c r="L192" s="1">
        <v>30000</v>
      </c>
      <c r="M192" s="1" t="s">
        <v>101</v>
      </c>
      <c r="N192" s="1">
        <v>101.37</v>
      </c>
      <c r="O192" s="1" t="s">
        <v>200</v>
      </c>
    </row>
    <row r="193" spans="1:15" x14ac:dyDescent="0.35">
      <c r="A193" s="1" t="s">
        <v>96</v>
      </c>
      <c r="B193" s="1" t="s">
        <v>97</v>
      </c>
      <c r="C193" s="1">
        <v>2007</v>
      </c>
      <c r="D193" s="1">
        <v>2007</v>
      </c>
      <c r="E193" s="1">
        <v>2007</v>
      </c>
      <c r="F193" s="1" t="s">
        <v>166</v>
      </c>
      <c r="G193" s="1" t="s">
        <v>196</v>
      </c>
      <c r="H193" s="1" t="s">
        <v>197</v>
      </c>
      <c r="I193" s="1" t="s">
        <v>198</v>
      </c>
      <c r="J193" s="1">
        <v>2.5</v>
      </c>
      <c r="K193" s="1" t="s">
        <v>199</v>
      </c>
      <c r="L193" s="1">
        <v>75000</v>
      </c>
      <c r="M193" s="1" t="s">
        <v>101</v>
      </c>
      <c r="N193" s="1">
        <v>210.97</v>
      </c>
      <c r="O193" s="1" t="s">
        <v>200</v>
      </c>
    </row>
    <row r="194" spans="1:15" x14ac:dyDescent="0.35">
      <c r="A194" s="1" t="s">
        <v>96</v>
      </c>
      <c r="B194" s="1" t="s">
        <v>97</v>
      </c>
      <c r="C194" s="1">
        <v>2007</v>
      </c>
      <c r="D194" s="1">
        <v>2007</v>
      </c>
      <c r="E194" s="1">
        <v>2007</v>
      </c>
      <c r="F194" s="1" t="s">
        <v>166</v>
      </c>
      <c r="G194" s="1" t="s">
        <v>196</v>
      </c>
      <c r="H194" s="1" t="s">
        <v>197</v>
      </c>
      <c r="I194" s="1" t="s">
        <v>198</v>
      </c>
      <c r="J194" s="1">
        <v>3.5</v>
      </c>
      <c r="K194" s="1" t="s">
        <v>199</v>
      </c>
      <c r="L194" s="1">
        <v>130000</v>
      </c>
      <c r="M194" s="1" t="s">
        <v>101</v>
      </c>
      <c r="N194" s="1">
        <v>352.62</v>
      </c>
      <c r="O194" s="1" t="s">
        <v>200</v>
      </c>
    </row>
    <row r="195" spans="1:15" x14ac:dyDescent="0.35">
      <c r="A195" s="1" t="s">
        <v>96</v>
      </c>
      <c r="B195" s="1" t="s">
        <v>97</v>
      </c>
      <c r="C195" s="1">
        <v>2007</v>
      </c>
      <c r="D195" s="1">
        <v>2007</v>
      </c>
      <c r="E195" s="1">
        <v>2007</v>
      </c>
      <c r="F195" s="1" t="s">
        <v>166</v>
      </c>
      <c r="G195" s="1" t="s">
        <v>196</v>
      </c>
      <c r="H195" s="1" t="s">
        <v>197</v>
      </c>
      <c r="I195" s="1" t="s">
        <v>198</v>
      </c>
      <c r="J195" s="1">
        <v>4.5</v>
      </c>
      <c r="K195" s="1" t="s">
        <v>199</v>
      </c>
      <c r="L195" s="1">
        <v>270000</v>
      </c>
      <c r="M195" s="1" t="s">
        <v>101</v>
      </c>
      <c r="N195" s="1">
        <v>692.66</v>
      </c>
      <c r="O195" s="1" t="s">
        <v>200</v>
      </c>
    </row>
    <row r="196" spans="1:15" x14ac:dyDescent="0.35">
      <c r="A196" s="1" t="s">
        <v>96</v>
      </c>
      <c r="B196" s="1" t="s">
        <v>97</v>
      </c>
      <c r="C196" s="1">
        <v>2007</v>
      </c>
      <c r="D196" s="1">
        <v>2007</v>
      </c>
      <c r="E196" s="1">
        <v>2007</v>
      </c>
      <c r="F196" s="1" t="s">
        <v>166</v>
      </c>
      <c r="G196" s="1" t="s">
        <v>196</v>
      </c>
      <c r="H196" s="1" t="s">
        <v>197</v>
      </c>
      <c r="I196" s="1" t="s">
        <v>198</v>
      </c>
      <c r="J196" s="1">
        <v>6.5</v>
      </c>
      <c r="K196" s="1" t="s">
        <v>199</v>
      </c>
      <c r="L196" s="1">
        <v>500000</v>
      </c>
      <c r="M196" s="1" t="s">
        <v>101</v>
      </c>
      <c r="N196" s="1">
        <v>1102.18</v>
      </c>
      <c r="O196" s="1" t="s">
        <v>200</v>
      </c>
    </row>
    <row r="197" spans="1:15" x14ac:dyDescent="0.35">
      <c r="A197" s="1" t="s">
        <v>96</v>
      </c>
      <c r="B197" s="1" t="s">
        <v>97</v>
      </c>
      <c r="C197" s="1">
        <v>2007</v>
      </c>
      <c r="D197" s="1">
        <v>2007</v>
      </c>
      <c r="E197" s="1">
        <v>2007</v>
      </c>
      <c r="F197" s="1" t="s">
        <v>166</v>
      </c>
      <c r="G197" s="1" t="s">
        <v>196</v>
      </c>
      <c r="H197" s="1" t="s">
        <v>197</v>
      </c>
      <c r="I197" s="1" t="s">
        <v>198</v>
      </c>
      <c r="J197" s="1">
        <v>8.5</v>
      </c>
      <c r="K197" s="1" t="s">
        <v>199</v>
      </c>
      <c r="L197" s="1">
        <v>600000</v>
      </c>
      <c r="M197" s="1" t="s">
        <v>101</v>
      </c>
      <c r="N197" s="1">
        <v>1290.52</v>
      </c>
      <c r="O197" s="1" t="s">
        <v>200</v>
      </c>
    </row>
    <row r="198" spans="1:15" x14ac:dyDescent="0.35">
      <c r="A198" s="1" t="s">
        <v>96</v>
      </c>
      <c r="B198" s="1" t="s">
        <v>97</v>
      </c>
      <c r="C198" s="1">
        <v>2007</v>
      </c>
      <c r="D198" s="1">
        <v>2007</v>
      </c>
      <c r="E198" s="1">
        <v>2007</v>
      </c>
      <c r="F198" s="1" t="s">
        <v>166</v>
      </c>
      <c r="G198" s="1" t="s">
        <v>196</v>
      </c>
      <c r="H198" s="1" t="s">
        <v>197</v>
      </c>
      <c r="I198" s="1" t="s">
        <v>198</v>
      </c>
      <c r="J198" s="1">
        <v>10.5</v>
      </c>
      <c r="K198" s="1" t="s">
        <v>199</v>
      </c>
      <c r="L198" s="1">
        <v>800000</v>
      </c>
      <c r="M198" s="1" t="s">
        <v>101</v>
      </c>
      <c r="N198" s="1">
        <v>1690.36</v>
      </c>
      <c r="O198" s="1" t="s">
        <v>200</v>
      </c>
    </row>
    <row r="199" spans="1:15" x14ac:dyDescent="0.35">
      <c r="A199" s="1" t="s">
        <v>96</v>
      </c>
      <c r="B199" s="1" t="s">
        <v>97</v>
      </c>
      <c r="C199" s="1">
        <v>2007</v>
      </c>
      <c r="D199" s="1">
        <v>2007</v>
      </c>
      <c r="E199" s="1">
        <v>2007</v>
      </c>
      <c r="F199" s="1" t="s">
        <v>166</v>
      </c>
      <c r="G199" s="1" t="s">
        <v>196</v>
      </c>
      <c r="H199" s="1" t="s">
        <v>197</v>
      </c>
      <c r="I199" s="1" t="s">
        <v>198</v>
      </c>
      <c r="J199" s="1">
        <v>12.5</v>
      </c>
      <c r="K199" s="1" t="s">
        <v>199</v>
      </c>
      <c r="L199" s="1">
        <v>1000000</v>
      </c>
      <c r="M199" s="1" t="s">
        <v>101</v>
      </c>
      <c r="N199" s="1">
        <v>2204.35</v>
      </c>
      <c r="O199" s="1" t="s">
        <v>200</v>
      </c>
    </row>
    <row r="200" spans="1:15" x14ac:dyDescent="0.35">
      <c r="A200" s="1" t="s">
        <v>96</v>
      </c>
      <c r="B200" s="1" t="s">
        <v>97</v>
      </c>
      <c r="C200" s="1">
        <v>2007</v>
      </c>
      <c r="D200" s="1">
        <v>2007</v>
      </c>
      <c r="E200" s="1">
        <v>2007</v>
      </c>
      <c r="F200" s="1" t="s">
        <v>166</v>
      </c>
      <c r="G200" s="1" t="s">
        <v>204</v>
      </c>
      <c r="H200" s="1" t="s">
        <v>201</v>
      </c>
      <c r="I200" s="1" t="s">
        <v>205</v>
      </c>
      <c r="J200" s="1">
        <v>7000</v>
      </c>
      <c r="K200" s="1" t="s">
        <v>203</v>
      </c>
      <c r="L200" s="1" t="s">
        <v>101</v>
      </c>
      <c r="M200" s="1" t="s">
        <v>101</v>
      </c>
      <c r="N200" s="1">
        <v>3.43</v>
      </c>
      <c r="O200" s="1" t="s">
        <v>206</v>
      </c>
    </row>
    <row r="201" spans="1:15" x14ac:dyDescent="0.35">
      <c r="A201" s="1" t="s">
        <v>96</v>
      </c>
      <c r="B201" s="1" t="s">
        <v>97</v>
      </c>
      <c r="C201" s="1">
        <v>2007</v>
      </c>
      <c r="D201" s="1">
        <v>2007</v>
      </c>
      <c r="E201" s="1">
        <v>2007</v>
      </c>
      <c r="F201" s="1" t="s">
        <v>166</v>
      </c>
      <c r="G201" s="1" t="s">
        <v>204</v>
      </c>
      <c r="H201" s="1" t="s">
        <v>201</v>
      </c>
      <c r="I201" s="1" t="s">
        <v>205</v>
      </c>
      <c r="J201" s="1">
        <v>257000</v>
      </c>
      <c r="K201" s="1" t="s">
        <v>203</v>
      </c>
      <c r="L201" s="1" t="s">
        <v>101</v>
      </c>
      <c r="M201" s="1" t="s">
        <v>101</v>
      </c>
      <c r="N201" s="1">
        <v>2.0699999999999998</v>
      </c>
      <c r="O201" s="1" t="s">
        <v>206</v>
      </c>
    </row>
    <row r="202" spans="1:15" x14ac:dyDescent="0.35">
      <c r="A202" s="1" t="s">
        <v>96</v>
      </c>
      <c r="B202" s="1" t="s">
        <v>97</v>
      </c>
      <c r="C202" s="1">
        <v>2007</v>
      </c>
      <c r="D202" s="1">
        <v>2007</v>
      </c>
      <c r="E202" s="1">
        <v>2007</v>
      </c>
      <c r="F202" s="1" t="s">
        <v>166</v>
      </c>
      <c r="G202" s="1" t="s">
        <v>204</v>
      </c>
      <c r="H202" s="1" t="s">
        <v>201</v>
      </c>
      <c r="I202" s="1" t="s">
        <v>205</v>
      </c>
      <c r="J202" s="1" t="s">
        <v>208</v>
      </c>
      <c r="K202" s="1" t="s">
        <v>203</v>
      </c>
      <c r="L202" s="1" t="s">
        <v>101</v>
      </c>
      <c r="M202" s="1" t="s">
        <v>101</v>
      </c>
      <c r="N202" s="1">
        <v>1.4</v>
      </c>
      <c r="O202" s="1" t="s">
        <v>206</v>
      </c>
    </row>
    <row r="203" spans="1:15" x14ac:dyDescent="0.35">
      <c r="A203" s="1" t="s">
        <v>96</v>
      </c>
      <c r="B203" s="1" t="s">
        <v>97</v>
      </c>
      <c r="C203" s="1">
        <v>2010</v>
      </c>
      <c r="D203" s="1">
        <v>2008</v>
      </c>
      <c r="E203" s="1">
        <v>2008</v>
      </c>
      <c r="F203" s="1" t="s">
        <v>166</v>
      </c>
      <c r="G203" s="1" t="s">
        <v>196</v>
      </c>
      <c r="H203" s="1" t="s">
        <v>197</v>
      </c>
      <c r="I203" s="1" t="s">
        <v>198</v>
      </c>
      <c r="J203" s="1">
        <f>5/8</f>
        <v>0.625</v>
      </c>
      <c r="K203" s="1" t="s">
        <v>199</v>
      </c>
      <c r="L203" s="1">
        <v>1000</v>
      </c>
      <c r="M203" s="1" t="s">
        <v>101</v>
      </c>
      <c r="N203" s="1">
        <v>14.26</v>
      </c>
      <c r="O203" s="1" t="s">
        <v>200</v>
      </c>
    </row>
    <row r="204" spans="1:15" x14ac:dyDescent="0.35">
      <c r="A204" s="1" t="s">
        <v>96</v>
      </c>
      <c r="B204" s="1" t="s">
        <v>97</v>
      </c>
      <c r="C204" s="1">
        <v>2010</v>
      </c>
      <c r="D204" s="1">
        <v>2008</v>
      </c>
      <c r="E204" s="1">
        <v>2008</v>
      </c>
      <c r="F204" s="1" t="s">
        <v>166</v>
      </c>
      <c r="G204" s="1" t="s">
        <v>196</v>
      </c>
      <c r="H204" s="1" t="s">
        <v>197</v>
      </c>
      <c r="I204" s="1" t="s">
        <v>198</v>
      </c>
      <c r="J204" s="1">
        <v>0.75</v>
      </c>
      <c r="K204" s="1" t="s">
        <v>199</v>
      </c>
      <c r="L204" s="1">
        <v>6000</v>
      </c>
      <c r="M204" s="1" t="s">
        <v>101</v>
      </c>
      <c r="N204" s="1">
        <v>38.29</v>
      </c>
      <c r="O204" s="1" t="s">
        <v>200</v>
      </c>
    </row>
    <row r="205" spans="1:15" x14ac:dyDescent="0.35">
      <c r="A205" s="1" t="s">
        <v>96</v>
      </c>
      <c r="B205" s="1" t="s">
        <v>97</v>
      </c>
      <c r="C205" s="1">
        <v>2010</v>
      </c>
      <c r="D205" s="1">
        <v>2008</v>
      </c>
      <c r="E205" s="1">
        <v>2008</v>
      </c>
      <c r="F205" s="1" t="s">
        <v>166</v>
      </c>
      <c r="G205" s="1" t="s">
        <v>196</v>
      </c>
      <c r="H205" s="1" t="s">
        <v>197</v>
      </c>
      <c r="I205" s="1" t="s">
        <v>198</v>
      </c>
      <c r="J205" s="1">
        <v>1</v>
      </c>
      <c r="K205" s="1" t="s">
        <v>199</v>
      </c>
      <c r="L205" s="1">
        <v>12000</v>
      </c>
      <c r="M205" s="1" t="s">
        <v>101</v>
      </c>
      <c r="N205" s="1">
        <v>54.52</v>
      </c>
      <c r="O205" s="1" t="s">
        <v>200</v>
      </c>
    </row>
    <row r="206" spans="1:15" x14ac:dyDescent="0.35">
      <c r="A206" s="1" t="s">
        <v>96</v>
      </c>
      <c r="B206" s="1" t="s">
        <v>97</v>
      </c>
      <c r="C206" s="1">
        <v>2010</v>
      </c>
      <c r="D206" s="1">
        <v>2008</v>
      </c>
      <c r="E206" s="1">
        <v>2008</v>
      </c>
      <c r="F206" s="1" t="s">
        <v>166</v>
      </c>
      <c r="G206" s="1" t="s">
        <v>196</v>
      </c>
      <c r="H206" s="1" t="s">
        <v>197</v>
      </c>
      <c r="I206" s="1" t="s">
        <v>198</v>
      </c>
      <c r="J206" s="1">
        <v>1.5</v>
      </c>
      <c r="K206" s="1" t="s">
        <v>199</v>
      </c>
      <c r="L206" s="1">
        <v>30000</v>
      </c>
      <c r="M206" s="1" t="s">
        <v>101</v>
      </c>
      <c r="N206" s="1">
        <v>104.41</v>
      </c>
      <c r="O206" s="1" t="s">
        <v>200</v>
      </c>
    </row>
    <row r="207" spans="1:15" x14ac:dyDescent="0.35">
      <c r="A207" s="1" t="s">
        <v>96</v>
      </c>
      <c r="B207" s="1" t="s">
        <v>97</v>
      </c>
      <c r="C207" s="1">
        <v>2010</v>
      </c>
      <c r="D207" s="1">
        <v>2008</v>
      </c>
      <c r="E207" s="1">
        <v>2008</v>
      </c>
      <c r="F207" s="1" t="s">
        <v>166</v>
      </c>
      <c r="G207" s="1" t="s">
        <v>196</v>
      </c>
      <c r="H207" s="1" t="s">
        <v>197</v>
      </c>
      <c r="I207" s="1" t="s">
        <v>198</v>
      </c>
      <c r="J207" s="1">
        <v>2.5</v>
      </c>
      <c r="K207" s="1" t="s">
        <v>199</v>
      </c>
      <c r="L207" s="1">
        <v>75000</v>
      </c>
      <c r="M207" s="1" t="s">
        <v>101</v>
      </c>
      <c r="N207" s="1">
        <v>217.3</v>
      </c>
      <c r="O207" s="1" t="s">
        <v>200</v>
      </c>
    </row>
    <row r="208" spans="1:15" x14ac:dyDescent="0.35">
      <c r="A208" s="1" t="s">
        <v>96</v>
      </c>
      <c r="B208" s="1" t="s">
        <v>97</v>
      </c>
      <c r="C208" s="1">
        <v>2010</v>
      </c>
      <c r="D208" s="1">
        <v>2008</v>
      </c>
      <c r="E208" s="1">
        <v>2008</v>
      </c>
      <c r="F208" s="1" t="s">
        <v>166</v>
      </c>
      <c r="G208" s="1" t="s">
        <v>196</v>
      </c>
      <c r="H208" s="1" t="s">
        <v>197</v>
      </c>
      <c r="I208" s="1" t="s">
        <v>198</v>
      </c>
      <c r="J208" s="1">
        <v>3.5</v>
      </c>
      <c r="K208" s="1" t="s">
        <v>199</v>
      </c>
      <c r="L208" s="1">
        <v>130000</v>
      </c>
      <c r="M208" s="1" t="s">
        <v>101</v>
      </c>
      <c r="N208" s="1">
        <v>363.2</v>
      </c>
      <c r="O208" s="1" t="s">
        <v>200</v>
      </c>
    </row>
    <row r="209" spans="1:15" x14ac:dyDescent="0.35">
      <c r="A209" s="1" t="s">
        <v>96</v>
      </c>
      <c r="B209" s="1" t="s">
        <v>97</v>
      </c>
      <c r="C209" s="1">
        <v>2010</v>
      </c>
      <c r="D209" s="1">
        <v>2008</v>
      </c>
      <c r="E209" s="1">
        <v>2008</v>
      </c>
      <c r="F209" s="1" t="s">
        <v>166</v>
      </c>
      <c r="G209" s="1" t="s">
        <v>196</v>
      </c>
      <c r="H209" s="1" t="s">
        <v>197</v>
      </c>
      <c r="I209" s="1" t="s">
        <v>198</v>
      </c>
      <c r="J209" s="1">
        <v>4.5</v>
      </c>
      <c r="K209" s="1" t="s">
        <v>199</v>
      </c>
      <c r="L209" s="1">
        <v>270000</v>
      </c>
      <c r="M209" s="1" t="s">
        <v>101</v>
      </c>
      <c r="N209" s="1">
        <v>713.44</v>
      </c>
      <c r="O209" s="1" t="s">
        <v>200</v>
      </c>
    </row>
    <row r="210" spans="1:15" x14ac:dyDescent="0.35">
      <c r="A210" s="1" t="s">
        <v>96</v>
      </c>
      <c r="B210" s="1" t="s">
        <v>97</v>
      </c>
      <c r="C210" s="1">
        <v>2010</v>
      </c>
      <c r="D210" s="1">
        <v>2008</v>
      </c>
      <c r="E210" s="1">
        <v>2008</v>
      </c>
      <c r="F210" s="1" t="s">
        <v>166</v>
      </c>
      <c r="G210" s="1" t="s">
        <v>196</v>
      </c>
      <c r="H210" s="1" t="s">
        <v>197</v>
      </c>
      <c r="I210" s="1" t="s">
        <v>198</v>
      </c>
      <c r="J210" s="1">
        <v>6.5</v>
      </c>
      <c r="K210" s="1" t="s">
        <v>199</v>
      </c>
      <c r="L210" s="1">
        <v>500000</v>
      </c>
      <c r="M210" s="1" t="s">
        <v>101</v>
      </c>
      <c r="N210" s="1">
        <v>1135.25</v>
      </c>
      <c r="O210" s="1" t="s">
        <v>200</v>
      </c>
    </row>
    <row r="211" spans="1:15" x14ac:dyDescent="0.35">
      <c r="A211" s="1" t="s">
        <v>96</v>
      </c>
      <c r="B211" s="1" t="s">
        <v>97</v>
      </c>
      <c r="C211" s="1">
        <v>2010</v>
      </c>
      <c r="D211" s="1">
        <v>2008</v>
      </c>
      <c r="E211" s="1">
        <v>2008</v>
      </c>
      <c r="F211" s="1" t="s">
        <v>166</v>
      </c>
      <c r="G211" s="1" t="s">
        <v>196</v>
      </c>
      <c r="H211" s="1" t="s">
        <v>197</v>
      </c>
      <c r="I211" s="1" t="s">
        <v>198</v>
      </c>
      <c r="J211" s="1">
        <v>8.5</v>
      </c>
      <c r="K211" s="1" t="s">
        <v>199</v>
      </c>
      <c r="L211" s="1">
        <v>600000</v>
      </c>
      <c r="M211" s="1" t="s">
        <v>101</v>
      </c>
      <c r="N211" s="1">
        <v>1329.24</v>
      </c>
      <c r="O211" s="1" t="s">
        <v>200</v>
      </c>
    </row>
    <row r="212" spans="1:15" x14ac:dyDescent="0.35">
      <c r="A212" s="1" t="s">
        <v>96</v>
      </c>
      <c r="B212" s="1" t="s">
        <v>97</v>
      </c>
      <c r="C212" s="1">
        <v>2010</v>
      </c>
      <c r="D212" s="1">
        <v>2008</v>
      </c>
      <c r="E212" s="1">
        <v>2008</v>
      </c>
      <c r="F212" s="1" t="s">
        <v>166</v>
      </c>
      <c r="G212" s="1" t="s">
        <v>196</v>
      </c>
      <c r="H212" s="1" t="s">
        <v>197</v>
      </c>
      <c r="I212" s="1" t="s">
        <v>198</v>
      </c>
      <c r="J212" s="1">
        <v>10.5</v>
      </c>
      <c r="K212" s="1" t="s">
        <v>199</v>
      </c>
      <c r="L212" s="1">
        <v>800000</v>
      </c>
      <c r="M212" s="1" t="s">
        <v>101</v>
      </c>
      <c r="N212" s="1">
        <v>1741.07</v>
      </c>
      <c r="O212" s="1" t="s">
        <v>200</v>
      </c>
    </row>
    <row r="213" spans="1:15" x14ac:dyDescent="0.35">
      <c r="A213" s="1" t="s">
        <v>96</v>
      </c>
      <c r="B213" s="1" t="s">
        <v>97</v>
      </c>
      <c r="C213" s="1">
        <v>2010</v>
      </c>
      <c r="D213" s="1">
        <v>2008</v>
      </c>
      <c r="E213" s="1">
        <v>2008</v>
      </c>
      <c r="F213" s="1" t="s">
        <v>166</v>
      </c>
      <c r="G213" s="1" t="s">
        <v>196</v>
      </c>
      <c r="H213" s="1" t="s">
        <v>197</v>
      </c>
      <c r="I213" s="1" t="s">
        <v>198</v>
      </c>
      <c r="J213" s="1">
        <v>12.5</v>
      </c>
      <c r="K213" s="1" t="s">
        <v>199</v>
      </c>
      <c r="L213" s="1">
        <v>1000000</v>
      </c>
      <c r="M213" s="1" t="s">
        <v>101</v>
      </c>
      <c r="N213" s="1">
        <v>2270.48</v>
      </c>
      <c r="O213" s="1" t="s">
        <v>200</v>
      </c>
    </row>
    <row r="214" spans="1:15" x14ac:dyDescent="0.35">
      <c r="A214" s="1" t="s">
        <v>96</v>
      </c>
      <c r="B214" s="1" t="s">
        <v>97</v>
      </c>
      <c r="C214" s="1">
        <v>2010</v>
      </c>
      <c r="D214" s="1">
        <v>2008</v>
      </c>
      <c r="E214" s="1">
        <v>2008</v>
      </c>
      <c r="F214" s="1" t="s">
        <v>166</v>
      </c>
      <c r="G214" s="1" t="s">
        <v>204</v>
      </c>
      <c r="H214" s="1" t="s">
        <v>201</v>
      </c>
      <c r="I214" s="1" t="s">
        <v>205</v>
      </c>
      <c r="J214" s="1">
        <v>7000</v>
      </c>
      <c r="K214" s="1" t="s">
        <v>203</v>
      </c>
      <c r="L214" s="1" t="s">
        <v>101</v>
      </c>
      <c r="M214" s="1" t="s">
        <v>101</v>
      </c>
      <c r="N214" s="1">
        <v>3.53</v>
      </c>
      <c r="O214" s="1" t="s">
        <v>206</v>
      </c>
    </row>
    <row r="215" spans="1:15" x14ac:dyDescent="0.35">
      <c r="A215" s="1" t="s">
        <v>96</v>
      </c>
      <c r="B215" s="1" t="s">
        <v>97</v>
      </c>
      <c r="C215" s="1">
        <v>2010</v>
      </c>
      <c r="D215" s="1">
        <v>2008</v>
      </c>
      <c r="E215" s="1">
        <v>2008</v>
      </c>
      <c r="F215" s="1" t="s">
        <v>166</v>
      </c>
      <c r="G215" s="1" t="s">
        <v>204</v>
      </c>
      <c r="H215" s="1" t="s">
        <v>201</v>
      </c>
      <c r="I215" s="1" t="s">
        <v>205</v>
      </c>
      <c r="J215" s="1">
        <v>257000</v>
      </c>
      <c r="K215" s="1" t="s">
        <v>203</v>
      </c>
      <c r="L215" s="1" t="s">
        <v>101</v>
      </c>
      <c r="M215" s="1" t="s">
        <v>101</v>
      </c>
      <c r="N215" s="1">
        <v>2.13</v>
      </c>
      <c r="O215" s="1" t="s">
        <v>206</v>
      </c>
    </row>
    <row r="216" spans="1:15" x14ac:dyDescent="0.35">
      <c r="A216" s="1" t="s">
        <v>96</v>
      </c>
      <c r="B216" s="1" t="s">
        <v>97</v>
      </c>
      <c r="C216" s="1">
        <v>2010</v>
      </c>
      <c r="D216" s="1">
        <v>2008</v>
      </c>
      <c r="E216" s="1">
        <v>2008</v>
      </c>
      <c r="F216" s="1" t="s">
        <v>166</v>
      </c>
      <c r="G216" s="1" t="s">
        <v>204</v>
      </c>
      <c r="H216" s="1" t="s">
        <v>201</v>
      </c>
      <c r="I216" s="1" t="s">
        <v>205</v>
      </c>
      <c r="J216" s="1" t="s">
        <v>208</v>
      </c>
      <c r="K216" s="1" t="s">
        <v>203</v>
      </c>
      <c r="L216" s="1" t="s">
        <v>101</v>
      </c>
      <c r="M216" s="1" t="s">
        <v>101</v>
      </c>
      <c r="N216" s="1">
        <v>1.44</v>
      </c>
      <c r="O216" s="1" t="s">
        <v>206</v>
      </c>
    </row>
    <row r="217" spans="1:15" x14ac:dyDescent="0.35">
      <c r="A217" s="1" t="s">
        <v>96</v>
      </c>
      <c r="B217" s="1" t="s">
        <v>97</v>
      </c>
      <c r="C217" s="1">
        <v>2010</v>
      </c>
      <c r="D217" s="1">
        <v>2009</v>
      </c>
      <c r="E217" s="1">
        <v>2009</v>
      </c>
      <c r="F217" s="1" t="s">
        <v>166</v>
      </c>
      <c r="G217" s="1" t="s">
        <v>196</v>
      </c>
      <c r="H217" s="1" t="s">
        <v>197</v>
      </c>
      <c r="I217" s="1" t="s">
        <v>198</v>
      </c>
      <c r="J217" s="1">
        <f>5/8</f>
        <v>0.625</v>
      </c>
      <c r="K217" s="1" t="s">
        <v>199</v>
      </c>
      <c r="L217" s="1">
        <v>1000</v>
      </c>
      <c r="M217" s="1" t="s">
        <v>101</v>
      </c>
      <c r="N217" s="1">
        <v>14.83</v>
      </c>
      <c r="O217" s="1" t="s">
        <v>200</v>
      </c>
    </row>
    <row r="218" spans="1:15" x14ac:dyDescent="0.35">
      <c r="A218" s="1" t="s">
        <v>96</v>
      </c>
      <c r="B218" s="1" t="s">
        <v>97</v>
      </c>
      <c r="C218" s="1">
        <v>2010</v>
      </c>
      <c r="D218" s="1">
        <v>2009</v>
      </c>
      <c r="E218" s="1">
        <v>2009</v>
      </c>
      <c r="F218" s="1" t="s">
        <v>166</v>
      </c>
      <c r="G218" s="1" t="s">
        <v>196</v>
      </c>
      <c r="H218" s="1" t="s">
        <v>197</v>
      </c>
      <c r="I218" s="1" t="s">
        <v>198</v>
      </c>
      <c r="J218" s="1">
        <v>0.75</v>
      </c>
      <c r="K218" s="1" t="s">
        <v>199</v>
      </c>
      <c r="L218" s="1">
        <v>6000</v>
      </c>
      <c r="M218" s="1" t="s">
        <v>101</v>
      </c>
      <c r="N218" s="1">
        <v>39.82</v>
      </c>
      <c r="O218" s="1" t="s">
        <v>200</v>
      </c>
    </row>
    <row r="219" spans="1:15" x14ac:dyDescent="0.35">
      <c r="A219" s="1" t="s">
        <v>96</v>
      </c>
      <c r="B219" s="1" t="s">
        <v>97</v>
      </c>
      <c r="C219" s="1">
        <v>2010</v>
      </c>
      <c r="D219" s="1">
        <v>2009</v>
      </c>
      <c r="E219" s="1">
        <v>2009</v>
      </c>
      <c r="F219" s="1" t="s">
        <v>166</v>
      </c>
      <c r="G219" s="1" t="s">
        <v>196</v>
      </c>
      <c r="H219" s="1" t="s">
        <v>197</v>
      </c>
      <c r="I219" s="1" t="s">
        <v>198</v>
      </c>
      <c r="J219" s="1">
        <v>1</v>
      </c>
      <c r="K219" s="1" t="s">
        <v>199</v>
      </c>
      <c r="L219" s="1">
        <v>12000</v>
      </c>
      <c r="M219" s="1" t="s">
        <v>101</v>
      </c>
      <c r="N219" s="1">
        <v>56.7</v>
      </c>
      <c r="O219" s="1" t="s">
        <v>200</v>
      </c>
    </row>
    <row r="220" spans="1:15" x14ac:dyDescent="0.35">
      <c r="A220" s="1" t="s">
        <v>96</v>
      </c>
      <c r="B220" s="1" t="s">
        <v>97</v>
      </c>
      <c r="C220" s="1">
        <v>2010</v>
      </c>
      <c r="D220" s="1">
        <v>2009</v>
      </c>
      <c r="E220" s="1">
        <v>2009</v>
      </c>
      <c r="F220" s="1" t="s">
        <v>166</v>
      </c>
      <c r="G220" s="1" t="s">
        <v>196</v>
      </c>
      <c r="H220" s="1" t="s">
        <v>197</v>
      </c>
      <c r="I220" s="1" t="s">
        <v>198</v>
      </c>
      <c r="J220" s="1">
        <v>1.5</v>
      </c>
      <c r="K220" s="1" t="s">
        <v>199</v>
      </c>
      <c r="L220" s="1">
        <v>30000</v>
      </c>
      <c r="M220" s="1" t="s">
        <v>101</v>
      </c>
      <c r="N220" s="1">
        <v>108.59</v>
      </c>
      <c r="O220" s="1" t="s">
        <v>200</v>
      </c>
    </row>
    <row r="221" spans="1:15" x14ac:dyDescent="0.35">
      <c r="A221" s="1" t="s">
        <v>96</v>
      </c>
      <c r="B221" s="1" t="s">
        <v>97</v>
      </c>
      <c r="C221" s="1">
        <v>2010</v>
      </c>
      <c r="D221" s="1">
        <v>2009</v>
      </c>
      <c r="E221" s="1">
        <v>2009</v>
      </c>
      <c r="F221" s="1" t="s">
        <v>166</v>
      </c>
      <c r="G221" s="1" t="s">
        <v>196</v>
      </c>
      <c r="H221" s="1" t="s">
        <v>197</v>
      </c>
      <c r="I221" s="1" t="s">
        <v>198</v>
      </c>
      <c r="J221" s="1">
        <v>2.5</v>
      </c>
      <c r="K221" s="1" t="s">
        <v>199</v>
      </c>
      <c r="L221" s="1">
        <v>75000</v>
      </c>
      <c r="M221" s="1" t="s">
        <v>101</v>
      </c>
      <c r="N221" s="1">
        <v>225.99</v>
      </c>
      <c r="O221" s="1" t="s">
        <v>200</v>
      </c>
    </row>
    <row r="222" spans="1:15" x14ac:dyDescent="0.35">
      <c r="A222" s="1" t="s">
        <v>96</v>
      </c>
      <c r="B222" s="1" t="s">
        <v>97</v>
      </c>
      <c r="C222" s="1">
        <v>2010</v>
      </c>
      <c r="D222" s="1">
        <v>2009</v>
      </c>
      <c r="E222" s="1">
        <v>2009</v>
      </c>
      <c r="F222" s="1" t="s">
        <v>166</v>
      </c>
      <c r="G222" s="1" t="s">
        <v>196</v>
      </c>
      <c r="H222" s="1" t="s">
        <v>197</v>
      </c>
      <c r="I222" s="1" t="s">
        <v>198</v>
      </c>
      <c r="J222" s="1">
        <v>3.5</v>
      </c>
      <c r="K222" s="1" t="s">
        <v>199</v>
      </c>
      <c r="L222" s="1">
        <v>130000</v>
      </c>
      <c r="M222" s="1" t="s">
        <v>101</v>
      </c>
      <c r="N222" s="1">
        <v>377.73</v>
      </c>
      <c r="O222" s="1" t="s">
        <v>200</v>
      </c>
    </row>
    <row r="223" spans="1:15" x14ac:dyDescent="0.35">
      <c r="A223" s="1" t="s">
        <v>96</v>
      </c>
      <c r="B223" s="1" t="s">
        <v>97</v>
      </c>
      <c r="C223" s="1">
        <v>2010</v>
      </c>
      <c r="D223" s="1">
        <v>2009</v>
      </c>
      <c r="E223" s="1">
        <v>2009</v>
      </c>
      <c r="F223" s="1" t="s">
        <v>166</v>
      </c>
      <c r="G223" s="1" t="s">
        <v>196</v>
      </c>
      <c r="H223" s="1" t="s">
        <v>197</v>
      </c>
      <c r="I223" s="1" t="s">
        <v>198</v>
      </c>
      <c r="J223" s="1">
        <v>4.5</v>
      </c>
      <c r="K223" s="1" t="s">
        <v>199</v>
      </c>
      <c r="L223" s="1">
        <v>270000</v>
      </c>
      <c r="M223" s="1" t="s">
        <v>101</v>
      </c>
      <c r="N223" s="1">
        <v>741.98</v>
      </c>
      <c r="O223" s="1" t="s">
        <v>200</v>
      </c>
    </row>
    <row r="224" spans="1:15" x14ac:dyDescent="0.35">
      <c r="A224" s="1" t="s">
        <v>96</v>
      </c>
      <c r="B224" s="1" t="s">
        <v>97</v>
      </c>
      <c r="C224" s="1">
        <v>2010</v>
      </c>
      <c r="D224" s="1">
        <v>2009</v>
      </c>
      <c r="E224" s="1">
        <v>2009</v>
      </c>
      <c r="F224" s="1" t="s">
        <v>166</v>
      </c>
      <c r="G224" s="1" t="s">
        <v>196</v>
      </c>
      <c r="H224" s="1" t="s">
        <v>197</v>
      </c>
      <c r="I224" s="1" t="s">
        <v>198</v>
      </c>
      <c r="J224" s="1">
        <v>6.5</v>
      </c>
      <c r="K224" s="1" t="s">
        <v>199</v>
      </c>
      <c r="L224" s="1">
        <v>500000</v>
      </c>
      <c r="M224" s="1" t="s">
        <v>101</v>
      </c>
      <c r="N224" s="1">
        <v>1180.6500000000001</v>
      </c>
      <c r="O224" s="1" t="s">
        <v>200</v>
      </c>
    </row>
    <row r="225" spans="1:15" x14ac:dyDescent="0.35">
      <c r="A225" s="1" t="s">
        <v>96</v>
      </c>
      <c r="B225" s="1" t="s">
        <v>97</v>
      </c>
      <c r="C225" s="1">
        <v>2010</v>
      </c>
      <c r="D225" s="1">
        <v>2009</v>
      </c>
      <c r="E225" s="1">
        <v>2009</v>
      </c>
      <c r="F225" s="1" t="s">
        <v>166</v>
      </c>
      <c r="G225" s="1" t="s">
        <v>196</v>
      </c>
      <c r="H225" s="1" t="s">
        <v>197</v>
      </c>
      <c r="I225" s="1" t="s">
        <v>198</v>
      </c>
      <c r="J225" s="1">
        <v>8.5</v>
      </c>
      <c r="K225" s="1" t="s">
        <v>199</v>
      </c>
      <c r="L225" s="1">
        <v>600000</v>
      </c>
      <c r="M225" s="1" t="s">
        <v>101</v>
      </c>
      <c r="N225" s="1">
        <v>1382.41</v>
      </c>
      <c r="O225" s="1" t="s">
        <v>200</v>
      </c>
    </row>
    <row r="226" spans="1:15" x14ac:dyDescent="0.35">
      <c r="A226" s="1" t="s">
        <v>96</v>
      </c>
      <c r="B226" s="1" t="s">
        <v>97</v>
      </c>
      <c r="C226" s="1">
        <v>2010</v>
      </c>
      <c r="D226" s="1">
        <v>2009</v>
      </c>
      <c r="E226" s="1">
        <v>2009</v>
      </c>
      <c r="F226" s="1" t="s">
        <v>166</v>
      </c>
      <c r="G226" s="1" t="s">
        <v>196</v>
      </c>
      <c r="H226" s="1" t="s">
        <v>197</v>
      </c>
      <c r="I226" s="1" t="s">
        <v>198</v>
      </c>
      <c r="J226" s="1">
        <v>10.5</v>
      </c>
      <c r="K226" s="1" t="s">
        <v>199</v>
      </c>
      <c r="L226" s="1">
        <v>800000</v>
      </c>
      <c r="M226" s="1" t="s">
        <v>101</v>
      </c>
      <c r="N226" s="1">
        <v>1810.72</v>
      </c>
      <c r="O226" s="1" t="s">
        <v>200</v>
      </c>
    </row>
    <row r="227" spans="1:15" x14ac:dyDescent="0.35">
      <c r="A227" s="1" t="s">
        <v>96</v>
      </c>
      <c r="B227" s="1" t="s">
        <v>97</v>
      </c>
      <c r="C227" s="1">
        <v>2010</v>
      </c>
      <c r="D227" s="1">
        <v>2009</v>
      </c>
      <c r="E227" s="1">
        <v>2009</v>
      </c>
      <c r="F227" s="1" t="s">
        <v>166</v>
      </c>
      <c r="G227" s="1" t="s">
        <v>196</v>
      </c>
      <c r="H227" s="1" t="s">
        <v>197</v>
      </c>
      <c r="I227" s="1" t="s">
        <v>198</v>
      </c>
      <c r="J227" s="1">
        <v>12.5</v>
      </c>
      <c r="K227" s="1" t="s">
        <v>199</v>
      </c>
      <c r="L227" s="1">
        <v>1000000</v>
      </c>
      <c r="M227" s="1" t="s">
        <v>101</v>
      </c>
      <c r="N227" s="1">
        <v>2361.3000000000002</v>
      </c>
      <c r="O227" s="1" t="s">
        <v>200</v>
      </c>
    </row>
    <row r="228" spans="1:15" x14ac:dyDescent="0.35">
      <c r="A228" s="1" t="s">
        <v>96</v>
      </c>
      <c r="B228" s="1" t="s">
        <v>97</v>
      </c>
      <c r="C228" s="1">
        <v>2010</v>
      </c>
      <c r="D228" s="1">
        <v>2009</v>
      </c>
      <c r="E228" s="1">
        <v>2009</v>
      </c>
      <c r="F228" s="1" t="s">
        <v>166</v>
      </c>
      <c r="G228" s="1" t="s">
        <v>204</v>
      </c>
      <c r="H228" s="1" t="s">
        <v>201</v>
      </c>
      <c r="I228" s="1" t="s">
        <v>205</v>
      </c>
      <c r="J228" s="1">
        <v>7000</v>
      </c>
      <c r="K228" s="1" t="s">
        <v>203</v>
      </c>
      <c r="L228" s="1" t="s">
        <v>101</v>
      </c>
      <c r="M228" s="1" t="s">
        <v>101</v>
      </c>
      <c r="N228" s="1">
        <v>3.67</v>
      </c>
      <c r="O228" s="1" t="s">
        <v>206</v>
      </c>
    </row>
    <row r="229" spans="1:15" x14ac:dyDescent="0.35">
      <c r="A229" s="1" t="s">
        <v>96</v>
      </c>
      <c r="B229" s="1" t="s">
        <v>97</v>
      </c>
      <c r="C229" s="1">
        <v>2010</v>
      </c>
      <c r="D229" s="1">
        <v>2009</v>
      </c>
      <c r="E229" s="1">
        <v>2009</v>
      </c>
      <c r="F229" s="1" t="s">
        <v>166</v>
      </c>
      <c r="G229" s="1" t="s">
        <v>204</v>
      </c>
      <c r="H229" s="1" t="s">
        <v>201</v>
      </c>
      <c r="I229" s="1" t="s">
        <v>205</v>
      </c>
      <c r="J229" s="1">
        <v>257000</v>
      </c>
      <c r="K229" s="1" t="s">
        <v>203</v>
      </c>
      <c r="L229" s="1" t="s">
        <v>101</v>
      </c>
      <c r="M229" s="1" t="s">
        <v>101</v>
      </c>
      <c r="N229" s="1">
        <v>2.2200000000000002</v>
      </c>
      <c r="O229" s="1" t="s">
        <v>206</v>
      </c>
    </row>
    <row r="230" spans="1:15" x14ac:dyDescent="0.35">
      <c r="A230" s="1" t="s">
        <v>96</v>
      </c>
      <c r="B230" s="1" t="s">
        <v>97</v>
      </c>
      <c r="C230" s="1">
        <v>2010</v>
      </c>
      <c r="D230" s="1">
        <v>2009</v>
      </c>
      <c r="E230" s="1">
        <v>2009</v>
      </c>
      <c r="F230" s="1" t="s">
        <v>166</v>
      </c>
      <c r="G230" s="1" t="s">
        <v>204</v>
      </c>
      <c r="H230" s="1" t="s">
        <v>201</v>
      </c>
      <c r="I230" s="1" t="s">
        <v>205</v>
      </c>
      <c r="J230" s="1" t="s">
        <v>208</v>
      </c>
      <c r="K230" s="1" t="s">
        <v>203</v>
      </c>
      <c r="L230" s="1" t="s">
        <v>101</v>
      </c>
      <c r="M230" s="1" t="s">
        <v>101</v>
      </c>
      <c r="N230" s="1">
        <v>1.5</v>
      </c>
      <c r="O230" s="1" t="s">
        <v>206</v>
      </c>
    </row>
    <row r="231" spans="1:15" x14ac:dyDescent="0.35">
      <c r="A231" s="1" t="s">
        <v>96</v>
      </c>
      <c r="B231" s="1" t="s">
        <v>97</v>
      </c>
      <c r="C231" s="1">
        <v>2010</v>
      </c>
      <c r="D231" s="1">
        <v>2010</v>
      </c>
      <c r="E231" s="1">
        <v>2010</v>
      </c>
      <c r="F231" s="1" t="s">
        <v>166</v>
      </c>
      <c r="G231" s="1" t="s">
        <v>196</v>
      </c>
      <c r="H231" s="1" t="s">
        <v>197</v>
      </c>
      <c r="I231" s="1" t="s">
        <v>198</v>
      </c>
      <c r="J231" s="1">
        <f>5/8</f>
        <v>0.625</v>
      </c>
      <c r="K231" s="1" t="s">
        <v>199</v>
      </c>
      <c r="L231" s="1">
        <v>1000</v>
      </c>
      <c r="M231" s="1" t="s">
        <v>101</v>
      </c>
      <c r="N231" s="1">
        <v>15.13</v>
      </c>
      <c r="O231" s="1" t="s">
        <v>200</v>
      </c>
    </row>
    <row r="232" spans="1:15" x14ac:dyDescent="0.35">
      <c r="A232" s="1" t="s">
        <v>96</v>
      </c>
      <c r="B232" s="1" t="s">
        <v>97</v>
      </c>
      <c r="C232" s="1">
        <v>2010</v>
      </c>
      <c r="D232" s="1">
        <v>2010</v>
      </c>
      <c r="E232" s="1">
        <v>2010</v>
      </c>
      <c r="F232" s="1" t="s">
        <v>166</v>
      </c>
      <c r="G232" s="1" t="s">
        <v>196</v>
      </c>
      <c r="H232" s="1" t="s">
        <v>197</v>
      </c>
      <c r="I232" s="1" t="s">
        <v>198</v>
      </c>
      <c r="J232" s="1">
        <v>0.75</v>
      </c>
      <c r="K232" s="1" t="s">
        <v>199</v>
      </c>
      <c r="L232" s="1">
        <v>6000</v>
      </c>
      <c r="M232" s="1" t="s">
        <v>101</v>
      </c>
      <c r="N232" s="1">
        <v>40.619999999999997</v>
      </c>
      <c r="O232" s="1" t="s">
        <v>200</v>
      </c>
    </row>
    <row r="233" spans="1:15" x14ac:dyDescent="0.35">
      <c r="A233" s="1" t="s">
        <v>96</v>
      </c>
      <c r="B233" s="1" t="s">
        <v>97</v>
      </c>
      <c r="C233" s="1">
        <v>2010</v>
      </c>
      <c r="D233" s="1">
        <v>2010</v>
      </c>
      <c r="E233" s="1">
        <v>2010</v>
      </c>
      <c r="F233" s="1" t="s">
        <v>166</v>
      </c>
      <c r="G233" s="1" t="s">
        <v>196</v>
      </c>
      <c r="H233" s="1" t="s">
        <v>197</v>
      </c>
      <c r="I233" s="1" t="s">
        <v>198</v>
      </c>
      <c r="J233" s="1">
        <v>1</v>
      </c>
      <c r="K233" s="1" t="s">
        <v>199</v>
      </c>
      <c r="L233" s="1">
        <v>12000</v>
      </c>
      <c r="M233" s="1" t="s">
        <v>101</v>
      </c>
      <c r="N233" s="1">
        <v>57.83</v>
      </c>
      <c r="O233" s="1" t="s">
        <v>200</v>
      </c>
    </row>
    <row r="234" spans="1:15" x14ac:dyDescent="0.35">
      <c r="A234" s="1" t="s">
        <v>96</v>
      </c>
      <c r="B234" s="1" t="s">
        <v>97</v>
      </c>
      <c r="C234" s="1">
        <v>2010</v>
      </c>
      <c r="D234" s="1">
        <v>2010</v>
      </c>
      <c r="E234" s="1">
        <v>2010</v>
      </c>
      <c r="F234" s="1" t="s">
        <v>166</v>
      </c>
      <c r="G234" s="1" t="s">
        <v>196</v>
      </c>
      <c r="H234" s="1" t="s">
        <v>197</v>
      </c>
      <c r="I234" s="1" t="s">
        <v>198</v>
      </c>
      <c r="J234" s="1">
        <v>1.5</v>
      </c>
      <c r="K234" s="1" t="s">
        <v>199</v>
      </c>
      <c r="L234" s="1">
        <v>30000</v>
      </c>
      <c r="M234" s="1" t="s">
        <v>101</v>
      </c>
      <c r="N234" s="1">
        <v>110.76</v>
      </c>
      <c r="O234" s="1" t="s">
        <v>200</v>
      </c>
    </row>
    <row r="235" spans="1:15" x14ac:dyDescent="0.35">
      <c r="A235" s="1" t="s">
        <v>96</v>
      </c>
      <c r="B235" s="1" t="s">
        <v>97</v>
      </c>
      <c r="C235" s="1">
        <v>2010</v>
      </c>
      <c r="D235" s="1">
        <v>2010</v>
      </c>
      <c r="E235" s="1">
        <v>2010</v>
      </c>
      <c r="F235" s="1" t="s">
        <v>166</v>
      </c>
      <c r="G235" s="1" t="s">
        <v>196</v>
      </c>
      <c r="H235" s="1" t="s">
        <v>197</v>
      </c>
      <c r="I235" s="1" t="s">
        <v>198</v>
      </c>
      <c r="J235" s="1">
        <v>2.5</v>
      </c>
      <c r="K235" s="1" t="s">
        <v>199</v>
      </c>
      <c r="L235" s="1">
        <v>75000</v>
      </c>
      <c r="M235" s="1" t="s">
        <v>101</v>
      </c>
      <c r="N235" s="1">
        <v>230.51</v>
      </c>
      <c r="O235" s="1" t="s">
        <v>200</v>
      </c>
    </row>
    <row r="236" spans="1:15" x14ac:dyDescent="0.35">
      <c r="A236" s="1" t="s">
        <v>96</v>
      </c>
      <c r="B236" s="1" t="s">
        <v>97</v>
      </c>
      <c r="C236" s="1">
        <v>2010</v>
      </c>
      <c r="D236" s="1">
        <v>2010</v>
      </c>
      <c r="E236" s="1">
        <v>2010</v>
      </c>
      <c r="F236" s="1" t="s">
        <v>166</v>
      </c>
      <c r="G236" s="1" t="s">
        <v>196</v>
      </c>
      <c r="H236" s="1" t="s">
        <v>197</v>
      </c>
      <c r="I236" s="1" t="s">
        <v>198</v>
      </c>
      <c r="J236" s="1">
        <v>3.5</v>
      </c>
      <c r="K236" s="1" t="s">
        <v>199</v>
      </c>
      <c r="L236" s="1">
        <v>130000</v>
      </c>
      <c r="M236" s="1" t="s">
        <v>101</v>
      </c>
      <c r="N236" s="1">
        <v>385.28</v>
      </c>
      <c r="O236" s="1" t="s">
        <v>200</v>
      </c>
    </row>
    <row r="237" spans="1:15" x14ac:dyDescent="0.35">
      <c r="A237" s="1" t="s">
        <v>96</v>
      </c>
      <c r="B237" s="1" t="s">
        <v>97</v>
      </c>
      <c r="C237" s="1">
        <v>2010</v>
      </c>
      <c r="D237" s="1">
        <v>2010</v>
      </c>
      <c r="E237" s="1">
        <v>2010</v>
      </c>
      <c r="F237" s="1" t="s">
        <v>166</v>
      </c>
      <c r="G237" s="1" t="s">
        <v>196</v>
      </c>
      <c r="H237" s="1" t="s">
        <v>197</v>
      </c>
      <c r="I237" s="1" t="s">
        <v>198</v>
      </c>
      <c r="J237" s="1">
        <v>4.5</v>
      </c>
      <c r="K237" s="1" t="s">
        <v>199</v>
      </c>
      <c r="L237" s="1">
        <v>270000</v>
      </c>
      <c r="M237" s="1" t="s">
        <v>101</v>
      </c>
      <c r="N237" s="1">
        <v>756.82</v>
      </c>
      <c r="O237" s="1" t="s">
        <v>200</v>
      </c>
    </row>
    <row r="238" spans="1:15" x14ac:dyDescent="0.35">
      <c r="A238" s="1" t="s">
        <v>96</v>
      </c>
      <c r="B238" s="1" t="s">
        <v>97</v>
      </c>
      <c r="C238" s="1">
        <v>2010</v>
      </c>
      <c r="D238" s="1">
        <v>2010</v>
      </c>
      <c r="E238" s="1">
        <v>2010</v>
      </c>
      <c r="F238" s="1" t="s">
        <v>166</v>
      </c>
      <c r="G238" s="1" t="s">
        <v>196</v>
      </c>
      <c r="H238" s="1" t="s">
        <v>197</v>
      </c>
      <c r="I238" s="1" t="s">
        <v>198</v>
      </c>
      <c r="J238" s="1">
        <v>6.5</v>
      </c>
      <c r="K238" s="1" t="s">
        <v>199</v>
      </c>
      <c r="L238" s="1">
        <v>500000</v>
      </c>
      <c r="M238" s="1" t="s">
        <v>101</v>
      </c>
      <c r="N238" s="1">
        <v>1204.26</v>
      </c>
      <c r="O238" s="1" t="s">
        <v>200</v>
      </c>
    </row>
    <row r="239" spans="1:15" x14ac:dyDescent="0.35">
      <c r="A239" s="1" t="s">
        <v>96</v>
      </c>
      <c r="B239" s="1" t="s">
        <v>97</v>
      </c>
      <c r="C239" s="1">
        <v>2010</v>
      </c>
      <c r="D239" s="1">
        <v>2010</v>
      </c>
      <c r="E239" s="1">
        <v>2010</v>
      </c>
      <c r="F239" s="1" t="s">
        <v>166</v>
      </c>
      <c r="G239" s="1" t="s">
        <v>196</v>
      </c>
      <c r="H239" s="1" t="s">
        <v>197</v>
      </c>
      <c r="I239" s="1" t="s">
        <v>198</v>
      </c>
      <c r="J239" s="1">
        <v>8.5</v>
      </c>
      <c r="K239" s="1" t="s">
        <v>199</v>
      </c>
      <c r="L239" s="1">
        <v>600000</v>
      </c>
      <c r="M239" s="1" t="s">
        <v>101</v>
      </c>
      <c r="N239" s="1">
        <v>1410.06</v>
      </c>
      <c r="O239" s="1" t="s">
        <v>200</v>
      </c>
    </row>
    <row r="240" spans="1:15" x14ac:dyDescent="0.35">
      <c r="A240" s="1" t="s">
        <v>96</v>
      </c>
      <c r="B240" s="1" t="s">
        <v>97</v>
      </c>
      <c r="C240" s="1">
        <v>2010</v>
      </c>
      <c r="D240" s="1">
        <v>2010</v>
      </c>
      <c r="E240" s="1">
        <v>2010</v>
      </c>
      <c r="F240" s="1" t="s">
        <v>166</v>
      </c>
      <c r="G240" s="1" t="s">
        <v>196</v>
      </c>
      <c r="H240" s="1" t="s">
        <v>197</v>
      </c>
      <c r="I240" s="1" t="s">
        <v>198</v>
      </c>
      <c r="J240" s="1">
        <v>10.5</v>
      </c>
      <c r="K240" s="1" t="s">
        <v>199</v>
      </c>
      <c r="L240" s="1">
        <v>800000</v>
      </c>
      <c r="M240" s="1" t="s">
        <v>101</v>
      </c>
      <c r="N240" s="1">
        <v>1846.93</v>
      </c>
      <c r="O240" s="1" t="s">
        <v>200</v>
      </c>
    </row>
    <row r="241" spans="1:15" x14ac:dyDescent="0.35">
      <c r="A241" s="1" t="s">
        <v>96</v>
      </c>
      <c r="B241" s="1" t="s">
        <v>97</v>
      </c>
      <c r="C241" s="1">
        <v>2010</v>
      </c>
      <c r="D241" s="1">
        <v>2010</v>
      </c>
      <c r="E241" s="1">
        <v>2010</v>
      </c>
      <c r="F241" s="1" t="s">
        <v>166</v>
      </c>
      <c r="G241" s="1" t="s">
        <v>196</v>
      </c>
      <c r="H241" s="1" t="s">
        <v>197</v>
      </c>
      <c r="I241" s="1" t="s">
        <v>198</v>
      </c>
      <c r="J241" s="1">
        <v>12.5</v>
      </c>
      <c r="K241" s="1" t="s">
        <v>199</v>
      </c>
      <c r="L241" s="1">
        <v>1000000</v>
      </c>
      <c r="M241" s="1" t="s">
        <v>101</v>
      </c>
      <c r="N241" s="1">
        <v>2408.5300000000002</v>
      </c>
      <c r="O241" s="1" t="s">
        <v>200</v>
      </c>
    </row>
    <row r="242" spans="1:15" x14ac:dyDescent="0.35">
      <c r="A242" s="1" t="s">
        <v>96</v>
      </c>
      <c r="B242" s="1" t="s">
        <v>97</v>
      </c>
      <c r="C242" s="1">
        <v>2010</v>
      </c>
      <c r="D242" s="1">
        <v>2010</v>
      </c>
      <c r="E242" s="1">
        <v>2010</v>
      </c>
      <c r="F242" s="1" t="s">
        <v>166</v>
      </c>
      <c r="G242" s="1" t="s">
        <v>204</v>
      </c>
      <c r="H242" s="1" t="s">
        <v>201</v>
      </c>
      <c r="I242" s="1" t="s">
        <v>205</v>
      </c>
      <c r="J242" s="1">
        <v>7000</v>
      </c>
      <c r="K242" s="1" t="s">
        <v>203</v>
      </c>
      <c r="L242" s="1" t="s">
        <v>101</v>
      </c>
      <c r="M242" s="1" t="s">
        <v>101</v>
      </c>
      <c r="N242" s="1">
        <v>3.74</v>
      </c>
      <c r="O242" s="1" t="s">
        <v>206</v>
      </c>
    </row>
    <row r="243" spans="1:15" x14ac:dyDescent="0.35">
      <c r="A243" s="1" t="s">
        <v>96</v>
      </c>
      <c r="B243" s="1" t="s">
        <v>97</v>
      </c>
      <c r="C243" s="1">
        <v>2010</v>
      </c>
      <c r="D243" s="1">
        <v>2010</v>
      </c>
      <c r="E243" s="1">
        <v>2010</v>
      </c>
      <c r="F243" s="1" t="s">
        <v>166</v>
      </c>
      <c r="G243" s="1" t="s">
        <v>204</v>
      </c>
      <c r="H243" s="1" t="s">
        <v>201</v>
      </c>
      <c r="I243" s="1" t="s">
        <v>205</v>
      </c>
      <c r="J243" s="1">
        <v>257000</v>
      </c>
      <c r="K243" s="1" t="s">
        <v>203</v>
      </c>
      <c r="L243" s="1" t="s">
        <v>101</v>
      </c>
      <c r="M243" s="1" t="s">
        <v>101</v>
      </c>
      <c r="N243" s="1">
        <v>2.2599999999999998</v>
      </c>
      <c r="O243" s="1" t="s">
        <v>206</v>
      </c>
    </row>
    <row r="244" spans="1:15" x14ac:dyDescent="0.35">
      <c r="A244" s="1" t="s">
        <v>96</v>
      </c>
      <c r="B244" s="1" t="s">
        <v>97</v>
      </c>
      <c r="C244" s="1">
        <v>2010</v>
      </c>
      <c r="D244" s="1">
        <v>2010</v>
      </c>
      <c r="E244" s="1">
        <v>2010</v>
      </c>
      <c r="F244" s="1" t="s">
        <v>166</v>
      </c>
      <c r="G244" s="1" t="s">
        <v>204</v>
      </c>
      <c r="H244" s="1" t="s">
        <v>201</v>
      </c>
      <c r="I244" s="1" t="s">
        <v>205</v>
      </c>
      <c r="J244" s="1" t="s">
        <v>208</v>
      </c>
      <c r="K244" s="1" t="s">
        <v>203</v>
      </c>
      <c r="L244" s="1" t="s">
        <v>101</v>
      </c>
      <c r="M244" s="1" t="s">
        <v>101</v>
      </c>
      <c r="N244" s="1">
        <v>1.53</v>
      </c>
      <c r="O244" s="1" t="s">
        <v>206</v>
      </c>
    </row>
    <row r="245" spans="1:15" x14ac:dyDescent="0.35">
      <c r="A245" s="1" t="s">
        <v>96</v>
      </c>
      <c r="B245" s="1" t="s">
        <v>97</v>
      </c>
      <c r="C245" s="1">
        <v>2014</v>
      </c>
      <c r="D245" s="1">
        <v>2011</v>
      </c>
      <c r="E245" s="1">
        <v>2011</v>
      </c>
      <c r="F245" s="1" t="s">
        <v>166</v>
      </c>
      <c r="G245" s="1" t="s">
        <v>196</v>
      </c>
      <c r="H245" s="1" t="s">
        <v>197</v>
      </c>
      <c r="I245" s="1" t="s">
        <v>198</v>
      </c>
      <c r="J245" s="1">
        <f>5/8</f>
        <v>0.625</v>
      </c>
      <c r="K245" s="1" t="s">
        <v>199</v>
      </c>
      <c r="L245" s="1">
        <v>1000</v>
      </c>
      <c r="M245" s="1" t="s">
        <v>101</v>
      </c>
      <c r="N245" s="1">
        <v>16.190000000000001</v>
      </c>
      <c r="O245" s="1" t="s">
        <v>200</v>
      </c>
    </row>
    <row r="246" spans="1:15" x14ac:dyDescent="0.35">
      <c r="A246" s="1" t="s">
        <v>96</v>
      </c>
      <c r="B246" s="1" t="s">
        <v>97</v>
      </c>
      <c r="C246" s="1">
        <v>2014</v>
      </c>
      <c r="D246" s="1">
        <v>2011</v>
      </c>
      <c r="E246" s="1">
        <v>2011</v>
      </c>
      <c r="F246" s="1" t="s">
        <v>166</v>
      </c>
      <c r="G246" s="1" t="s">
        <v>196</v>
      </c>
      <c r="H246" s="1" t="s">
        <v>197</v>
      </c>
      <c r="I246" s="1" t="s">
        <v>198</v>
      </c>
      <c r="J246" s="1">
        <v>0.75</v>
      </c>
      <c r="K246" s="1" t="s">
        <v>199</v>
      </c>
      <c r="L246" s="1">
        <v>6000</v>
      </c>
      <c r="M246" s="1" t="s">
        <v>101</v>
      </c>
      <c r="N246" s="1">
        <v>43.46</v>
      </c>
      <c r="O246" s="1" t="s">
        <v>200</v>
      </c>
    </row>
    <row r="247" spans="1:15" x14ac:dyDescent="0.35">
      <c r="A247" s="1" t="s">
        <v>96</v>
      </c>
      <c r="B247" s="1" t="s">
        <v>97</v>
      </c>
      <c r="C247" s="1">
        <v>2014</v>
      </c>
      <c r="D247" s="1">
        <v>2011</v>
      </c>
      <c r="E247" s="1">
        <v>2011</v>
      </c>
      <c r="F247" s="1" t="s">
        <v>166</v>
      </c>
      <c r="G247" s="1" t="s">
        <v>196</v>
      </c>
      <c r="H247" s="1" t="s">
        <v>197</v>
      </c>
      <c r="I247" s="1" t="s">
        <v>198</v>
      </c>
      <c r="J247" s="1">
        <v>1</v>
      </c>
      <c r="K247" s="1" t="s">
        <v>199</v>
      </c>
      <c r="L247" s="1">
        <v>12000</v>
      </c>
      <c r="M247" s="1" t="s">
        <v>101</v>
      </c>
      <c r="N247" s="1">
        <v>61.88</v>
      </c>
      <c r="O247" s="1" t="s">
        <v>200</v>
      </c>
    </row>
    <row r="248" spans="1:15" x14ac:dyDescent="0.35">
      <c r="A248" s="1" t="s">
        <v>96</v>
      </c>
      <c r="B248" s="1" t="s">
        <v>97</v>
      </c>
      <c r="C248" s="1">
        <v>2014</v>
      </c>
      <c r="D248" s="1">
        <v>2011</v>
      </c>
      <c r="E248" s="1">
        <v>2011</v>
      </c>
      <c r="F248" s="1" t="s">
        <v>166</v>
      </c>
      <c r="G248" s="1" t="s">
        <v>196</v>
      </c>
      <c r="H248" s="1" t="s">
        <v>197</v>
      </c>
      <c r="I248" s="1" t="s">
        <v>198</v>
      </c>
      <c r="J248" s="1">
        <v>1.5</v>
      </c>
      <c r="K248" s="1" t="s">
        <v>199</v>
      </c>
      <c r="L248" s="1">
        <v>30000</v>
      </c>
      <c r="M248" s="1" t="s">
        <v>101</v>
      </c>
      <c r="N248" s="1">
        <v>118.51</v>
      </c>
      <c r="O248" s="1" t="s">
        <v>200</v>
      </c>
    </row>
    <row r="249" spans="1:15" x14ac:dyDescent="0.35">
      <c r="A249" s="1" t="s">
        <v>96</v>
      </c>
      <c r="B249" s="1" t="s">
        <v>97</v>
      </c>
      <c r="C249" s="1">
        <v>2014</v>
      </c>
      <c r="D249" s="1">
        <v>2011</v>
      </c>
      <c r="E249" s="1">
        <v>2011</v>
      </c>
      <c r="F249" s="1" t="s">
        <v>166</v>
      </c>
      <c r="G249" s="1" t="s">
        <v>196</v>
      </c>
      <c r="H249" s="1" t="s">
        <v>197</v>
      </c>
      <c r="I249" s="1" t="s">
        <v>198</v>
      </c>
      <c r="J249" s="1">
        <v>2.5</v>
      </c>
      <c r="K249" s="1" t="s">
        <v>199</v>
      </c>
      <c r="L249" s="1">
        <v>75000</v>
      </c>
      <c r="M249" s="1" t="s">
        <v>101</v>
      </c>
      <c r="N249" s="1">
        <v>246.65</v>
      </c>
      <c r="O249" s="1" t="s">
        <v>200</v>
      </c>
    </row>
    <row r="250" spans="1:15" x14ac:dyDescent="0.35">
      <c r="A250" s="1" t="s">
        <v>96</v>
      </c>
      <c r="B250" s="1" t="s">
        <v>97</v>
      </c>
      <c r="C250" s="1">
        <v>2014</v>
      </c>
      <c r="D250" s="1">
        <v>2011</v>
      </c>
      <c r="E250" s="1">
        <v>2011</v>
      </c>
      <c r="F250" s="1" t="s">
        <v>166</v>
      </c>
      <c r="G250" s="1" t="s">
        <v>196</v>
      </c>
      <c r="H250" s="1" t="s">
        <v>197</v>
      </c>
      <c r="I250" s="1" t="s">
        <v>198</v>
      </c>
      <c r="J250" s="1">
        <v>3.5</v>
      </c>
      <c r="K250" s="1" t="s">
        <v>199</v>
      </c>
      <c r="L250" s="1">
        <v>130000</v>
      </c>
      <c r="M250" s="1" t="s">
        <v>101</v>
      </c>
      <c r="N250" s="1">
        <v>412.25</v>
      </c>
      <c r="O250" s="1" t="s">
        <v>200</v>
      </c>
    </row>
    <row r="251" spans="1:15" x14ac:dyDescent="0.35">
      <c r="A251" s="1" t="s">
        <v>96</v>
      </c>
      <c r="B251" s="1" t="s">
        <v>97</v>
      </c>
      <c r="C251" s="1">
        <v>2014</v>
      </c>
      <c r="D251" s="1">
        <v>2011</v>
      </c>
      <c r="E251" s="1">
        <v>2011</v>
      </c>
      <c r="F251" s="1" t="s">
        <v>166</v>
      </c>
      <c r="G251" s="1" t="s">
        <v>196</v>
      </c>
      <c r="H251" s="1" t="s">
        <v>197</v>
      </c>
      <c r="I251" s="1" t="s">
        <v>198</v>
      </c>
      <c r="J251" s="1">
        <v>4.5</v>
      </c>
      <c r="K251" s="1" t="s">
        <v>199</v>
      </c>
      <c r="L251" s="1">
        <v>270000</v>
      </c>
      <c r="M251" s="1" t="s">
        <v>101</v>
      </c>
      <c r="N251" s="1">
        <v>809.8</v>
      </c>
      <c r="O251" s="1" t="s">
        <v>200</v>
      </c>
    </row>
    <row r="252" spans="1:15" x14ac:dyDescent="0.35">
      <c r="A252" s="1" t="s">
        <v>96</v>
      </c>
      <c r="B252" s="1" t="s">
        <v>97</v>
      </c>
      <c r="C252" s="1">
        <v>2014</v>
      </c>
      <c r="D252" s="1">
        <v>2011</v>
      </c>
      <c r="E252" s="1">
        <v>2011</v>
      </c>
      <c r="F252" s="1" t="s">
        <v>166</v>
      </c>
      <c r="G252" s="1" t="s">
        <v>196</v>
      </c>
      <c r="H252" s="1" t="s">
        <v>197</v>
      </c>
      <c r="I252" s="1" t="s">
        <v>198</v>
      </c>
      <c r="J252" s="1">
        <v>6.5</v>
      </c>
      <c r="K252" s="1" t="s">
        <v>199</v>
      </c>
      <c r="L252" s="1">
        <v>500000</v>
      </c>
      <c r="M252" s="1" t="s">
        <v>101</v>
      </c>
      <c r="N252" s="1">
        <v>1288.56</v>
      </c>
      <c r="O252" s="1" t="s">
        <v>200</v>
      </c>
    </row>
    <row r="253" spans="1:15" x14ac:dyDescent="0.35">
      <c r="A253" s="1" t="s">
        <v>96</v>
      </c>
      <c r="B253" s="1" t="s">
        <v>97</v>
      </c>
      <c r="C253" s="1">
        <v>2014</v>
      </c>
      <c r="D253" s="1">
        <v>2011</v>
      </c>
      <c r="E253" s="1">
        <v>2011</v>
      </c>
      <c r="F253" s="1" t="s">
        <v>166</v>
      </c>
      <c r="G253" s="1" t="s">
        <v>196</v>
      </c>
      <c r="H253" s="1" t="s">
        <v>197</v>
      </c>
      <c r="I253" s="1" t="s">
        <v>198</v>
      </c>
      <c r="J253" s="1">
        <v>8.5</v>
      </c>
      <c r="K253" s="1" t="s">
        <v>199</v>
      </c>
      <c r="L253" s="1">
        <v>600000</v>
      </c>
      <c r="M253" s="1" t="s">
        <v>101</v>
      </c>
      <c r="N253" s="1">
        <v>1508.76</v>
      </c>
      <c r="O253" s="1" t="s">
        <v>200</v>
      </c>
    </row>
    <row r="254" spans="1:15" x14ac:dyDescent="0.35">
      <c r="A254" s="1" t="s">
        <v>96</v>
      </c>
      <c r="B254" s="1" t="s">
        <v>97</v>
      </c>
      <c r="C254" s="1">
        <v>2014</v>
      </c>
      <c r="D254" s="1">
        <v>2011</v>
      </c>
      <c r="E254" s="1">
        <v>2011</v>
      </c>
      <c r="F254" s="1" t="s">
        <v>166</v>
      </c>
      <c r="G254" s="1" t="s">
        <v>196</v>
      </c>
      <c r="H254" s="1" t="s">
        <v>197</v>
      </c>
      <c r="I254" s="1" t="s">
        <v>198</v>
      </c>
      <c r="J254" s="1">
        <v>10.5</v>
      </c>
      <c r="K254" s="1" t="s">
        <v>199</v>
      </c>
      <c r="L254" s="1">
        <v>800000</v>
      </c>
      <c r="M254" s="1" t="s">
        <v>101</v>
      </c>
      <c r="N254" s="1">
        <v>1976.22</v>
      </c>
      <c r="O254" s="1" t="s">
        <v>200</v>
      </c>
    </row>
    <row r="255" spans="1:15" x14ac:dyDescent="0.35">
      <c r="A255" s="1" t="s">
        <v>96</v>
      </c>
      <c r="B255" s="1" t="s">
        <v>97</v>
      </c>
      <c r="C255" s="1">
        <v>2014</v>
      </c>
      <c r="D255" s="1">
        <v>2011</v>
      </c>
      <c r="E255" s="1">
        <v>2011</v>
      </c>
      <c r="F255" s="1" t="s">
        <v>166</v>
      </c>
      <c r="G255" s="1" t="s">
        <v>196</v>
      </c>
      <c r="H255" s="1" t="s">
        <v>197</v>
      </c>
      <c r="I255" s="1" t="s">
        <v>198</v>
      </c>
      <c r="J255" s="1">
        <v>12.5</v>
      </c>
      <c r="K255" s="1" t="s">
        <v>199</v>
      </c>
      <c r="L255" s="1">
        <v>1000000</v>
      </c>
      <c r="M255" s="1" t="s">
        <v>101</v>
      </c>
      <c r="N255" s="1">
        <v>2577.13</v>
      </c>
      <c r="O255" s="1" t="s">
        <v>200</v>
      </c>
    </row>
    <row r="256" spans="1:15" x14ac:dyDescent="0.35">
      <c r="A256" s="1" t="s">
        <v>96</v>
      </c>
      <c r="B256" s="1" t="s">
        <v>97</v>
      </c>
      <c r="C256" s="1">
        <v>2014</v>
      </c>
      <c r="D256" s="1">
        <v>2011</v>
      </c>
      <c r="E256" s="1">
        <v>2011</v>
      </c>
      <c r="F256" s="1" t="s">
        <v>166</v>
      </c>
      <c r="G256" s="1" t="s">
        <v>204</v>
      </c>
      <c r="H256" s="1" t="s">
        <v>201</v>
      </c>
      <c r="I256" s="1" t="s">
        <v>205</v>
      </c>
      <c r="J256" s="1">
        <v>7000</v>
      </c>
      <c r="K256" s="1" t="s">
        <v>203</v>
      </c>
      <c r="L256" s="1" t="s">
        <v>101</v>
      </c>
      <c r="M256" s="1" t="s">
        <v>101</v>
      </c>
      <c r="N256" s="1">
        <v>4</v>
      </c>
      <c r="O256" s="1" t="s">
        <v>206</v>
      </c>
    </row>
    <row r="257" spans="1:15" x14ac:dyDescent="0.35">
      <c r="A257" s="1" t="s">
        <v>96</v>
      </c>
      <c r="B257" s="1" t="s">
        <v>97</v>
      </c>
      <c r="C257" s="1">
        <v>2014</v>
      </c>
      <c r="D257" s="1">
        <v>2011</v>
      </c>
      <c r="E257" s="1">
        <v>2011</v>
      </c>
      <c r="F257" s="1" t="s">
        <v>166</v>
      </c>
      <c r="G257" s="1" t="s">
        <v>204</v>
      </c>
      <c r="H257" s="1" t="s">
        <v>201</v>
      </c>
      <c r="I257" s="1" t="s">
        <v>205</v>
      </c>
      <c r="J257" s="1">
        <v>257000</v>
      </c>
      <c r="K257" s="1" t="s">
        <v>203</v>
      </c>
      <c r="L257" s="1" t="s">
        <v>101</v>
      </c>
      <c r="M257" s="1" t="s">
        <v>101</v>
      </c>
      <c r="N257" s="1">
        <v>2.42</v>
      </c>
      <c r="O257" s="1" t="s">
        <v>206</v>
      </c>
    </row>
    <row r="258" spans="1:15" x14ac:dyDescent="0.35">
      <c r="A258" s="1" t="s">
        <v>96</v>
      </c>
      <c r="B258" s="1" t="s">
        <v>97</v>
      </c>
      <c r="C258" s="1">
        <v>2014</v>
      </c>
      <c r="D258" s="1">
        <v>2011</v>
      </c>
      <c r="E258" s="1">
        <v>2011</v>
      </c>
      <c r="F258" s="1" t="s">
        <v>166</v>
      </c>
      <c r="G258" s="1" t="s">
        <v>204</v>
      </c>
      <c r="H258" s="1" t="s">
        <v>201</v>
      </c>
      <c r="I258" s="1" t="s">
        <v>205</v>
      </c>
      <c r="J258" s="1" t="s">
        <v>208</v>
      </c>
      <c r="K258" s="1" t="s">
        <v>203</v>
      </c>
      <c r="L258" s="1" t="s">
        <v>101</v>
      </c>
      <c r="M258" s="1" t="s">
        <v>101</v>
      </c>
      <c r="N258" s="1">
        <v>1.64</v>
      </c>
      <c r="O258" s="1" t="s">
        <v>206</v>
      </c>
    </row>
    <row r="259" spans="1:15" x14ac:dyDescent="0.35">
      <c r="A259" s="1" t="s">
        <v>96</v>
      </c>
      <c r="B259" s="1" t="s">
        <v>97</v>
      </c>
      <c r="C259" s="1">
        <v>2014</v>
      </c>
      <c r="D259" s="1">
        <v>2012</v>
      </c>
      <c r="E259" s="1">
        <v>2012</v>
      </c>
      <c r="F259" s="1" t="s">
        <v>166</v>
      </c>
      <c r="G259" s="1" t="s">
        <v>196</v>
      </c>
      <c r="H259" s="1" t="s">
        <v>197</v>
      </c>
      <c r="I259" s="1" t="s">
        <v>198</v>
      </c>
      <c r="J259" s="1">
        <f>5/8</f>
        <v>0.625</v>
      </c>
      <c r="K259" s="1" t="s">
        <v>199</v>
      </c>
      <c r="L259" s="1">
        <v>1000</v>
      </c>
      <c r="M259" s="1" t="s">
        <v>101</v>
      </c>
      <c r="N259" s="1">
        <v>16.68</v>
      </c>
      <c r="O259" s="1" t="s">
        <v>200</v>
      </c>
    </row>
    <row r="260" spans="1:15" x14ac:dyDescent="0.35">
      <c r="A260" s="1" t="s">
        <v>96</v>
      </c>
      <c r="B260" s="1" t="s">
        <v>97</v>
      </c>
      <c r="C260" s="1">
        <v>2014</v>
      </c>
      <c r="D260" s="1">
        <v>2012</v>
      </c>
      <c r="E260" s="1">
        <v>2012</v>
      </c>
      <c r="F260" s="1" t="s">
        <v>166</v>
      </c>
      <c r="G260" s="1" t="s">
        <v>196</v>
      </c>
      <c r="H260" s="1" t="s">
        <v>197</v>
      </c>
      <c r="I260" s="1" t="s">
        <v>198</v>
      </c>
      <c r="J260" s="1">
        <v>0.75</v>
      </c>
      <c r="K260" s="1" t="s">
        <v>199</v>
      </c>
      <c r="L260" s="1">
        <v>6000</v>
      </c>
      <c r="M260" s="1" t="s">
        <v>101</v>
      </c>
      <c r="N260" s="1">
        <v>44.76</v>
      </c>
      <c r="O260" s="1" t="s">
        <v>200</v>
      </c>
    </row>
    <row r="261" spans="1:15" x14ac:dyDescent="0.35">
      <c r="A261" s="1" t="s">
        <v>96</v>
      </c>
      <c r="B261" s="1" t="s">
        <v>97</v>
      </c>
      <c r="C261" s="1">
        <v>2014</v>
      </c>
      <c r="D261" s="1">
        <v>2012</v>
      </c>
      <c r="E261" s="1">
        <v>2012</v>
      </c>
      <c r="F261" s="1" t="s">
        <v>166</v>
      </c>
      <c r="G261" s="1" t="s">
        <v>196</v>
      </c>
      <c r="H261" s="1" t="s">
        <v>197</v>
      </c>
      <c r="I261" s="1" t="s">
        <v>198</v>
      </c>
      <c r="J261" s="1">
        <v>1</v>
      </c>
      <c r="K261" s="1" t="s">
        <v>199</v>
      </c>
      <c r="L261" s="1">
        <v>12000</v>
      </c>
      <c r="M261" s="1" t="s">
        <v>101</v>
      </c>
      <c r="N261" s="1">
        <v>63.74</v>
      </c>
      <c r="O261" s="1" t="s">
        <v>200</v>
      </c>
    </row>
    <row r="262" spans="1:15" x14ac:dyDescent="0.35">
      <c r="A262" s="1" t="s">
        <v>96</v>
      </c>
      <c r="B262" s="1" t="s">
        <v>97</v>
      </c>
      <c r="C262" s="1">
        <v>2014</v>
      </c>
      <c r="D262" s="1">
        <v>2012</v>
      </c>
      <c r="E262" s="1">
        <v>2012</v>
      </c>
      <c r="F262" s="1" t="s">
        <v>166</v>
      </c>
      <c r="G262" s="1" t="s">
        <v>196</v>
      </c>
      <c r="H262" s="1" t="s">
        <v>197</v>
      </c>
      <c r="I262" s="1" t="s">
        <v>198</v>
      </c>
      <c r="J262" s="1">
        <v>1.5</v>
      </c>
      <c r="K262" s="1" t="s">
        <v>199</v>
      </c>
      <c r="L262" s="1">
        <v>30000</v>
      </c>
      <c r="M262" s="1" t="s">
        <v>101</v>
      </c>
      <c r="N262" s="1">
        <v>122.07</v>
      </c>
      <c r="O262" s="1" t="s">
        <v>200</v>
      </c>
    </row>
    <row r="263" spans="1:15" x14ac:dyDescent="0.35">
      <c r="A263" s="1" t="s">
        <v>96</v>
      </c>
      <c r="B263" s="1" t="s">
        <v>97</v>
      </c>
      <c r="C263" s="1">
        <v>2014</v>
      </c>
      <c r="D263" s="1">
        <v>2012</v>
      </c>
      <c r="E263" s="1">
        <v>2012</v>
      </c>
      <c r="F263" s="1" t="s">
        <v>166</v>
      </c>
      <c r="G263" s="1" t="s">
        <v>196</v>
      </c>
      <c r="H263" s="1" t="s">
        <v>197</v>
      </c>
      <c r="I263" s="1" t="s">
        <v>198</v>
      </c>
      <c r="J263" s="1">
        <v>2.5</v>
      </c>
      <c r="K263" s="1" t="s">
        <v>199</v>
      </c>
      <c r="L263" s="1">
        <v>75000</v>
      </c>
      <c r="M263" s="1" t="s">
        <v>101</v>
      </c>
      <c r="N263" s="1">
        <v>254.05</v>
      </c>
      <c r="O263" s="1" t="s">
        <v>200</v>
      </c>
    </row>
    <row r="264" spans="1:15" x14ac:dyDescent="0.35">
      <c r="A264" s="1" t="s">
        <v>96</v>
      </c>
      <c r="B264" s="1" t="s">
        <v>97</v>
      </c>
      <c r="C264" s="1">
        <v>2014</v>
      </c>
      <c r="D264" s="1">
        <v>2012</v>
      </c>
      <c r="E264" s="1">
        <v>2012</v>
      </c>
      <c r="F264" s="1" t="s">
        <v>166</v>
      </c>
      <c r="G264" s="1" t="s">
        <v>196</v>
      </c>
      <c r="H264" s="1" t="s">
        <v>197</v>
      </c>
      <c r="I264" s="1" t="s">
        <v>198</v>
      </c>
      <c r="J264" s="1">
        <v>3.5</v>
      </c>
      <c r="K264" s="1" t="s">
        <v>199</v>
      </c>
      <c r="L264" s="1">
        <v>130000</v>
      </c>
      <c r="M264" s="1" t="s">
        <v>101</v>
      </c>
      <c r="N264" s="1">
        <v>424.62</v>
      </c>
      <c r="O264" s="1" t="s">
        <v>200</v>
      </c>
    </row>
    <row r="265" spans="1:15" x14ac:dyDescent="0.35">
      <c r="A265" s="1" t="s">
        <v>96</v>
      </c>
      <c r="B265" s="1" t="s">
        <v>97</v>
      </c>
      <c r="C265" s="1">
        <v>2014</v>
      </c>
      <c r="D265" s="1">
        <v>2012</v>
      </c>
      <c r="E265" s="1">
        <v>2012</v>
      </c>
      <c r="F265" s="1" t="s">
        <v>166</v>
      </c>
      <c r="G265" s="1" t="s">
        <v>196</v>
      </c>
      <c r="H265" s="1" t="s">
        <v>197</v>
      </c>
      <c r="I265" s="1" t="s">
        <v>198</v>
      </c>
      <c r="J265" s="1">
        <v>4.5</v>
      </c>
      <c r="K265" s="1" t="s">
        <v>199</v>
      </c>
      <c r="L265" s="1">
        <v>270000</v>
      </c>
      <c r="M265" s="1" t="s">
        <v>101</v>
      </c>
      <c r="N265" s="1">
        <v>834.09</v>
      </c>
      <c r="O265" s="1" t="s">
        <v>200</v>
      </c>
    </row>
    <row r="266" spans="1:15" x14ac:dyDescent="0.35">
      <c r="A266" s="1" t="s">
        <v>96</v>
      </c>
      <c r="B266" s="1" t="s">
        <v>97</v>
      </c>
      <c r="C266" s="1">
        <v>2014</v>
      </c>
      <c r="D266" s="1">
        <v>2012</v>
      </c>
      <c r="E266" s="1">
        <v>2012</v>
      </c>
      <c r="F266" s="1" t="s">
        <v>166</v>
      </c>
      <c r="G266" s="1" t="s">
        <v>196</v>
      </c>
      <c r="H266" s="1" t="s">
        <v>197</v>
      </c>
      <c r="I266" s="1" t="s">
        <v>198</v>
      </c>
      <c r="J266" s="1">
        <v>6.5</v>
      </c>
      <c r="K266" s="1" t="s">
        <v>199</v>
      </c>
      <c r="L266" s="1">
        <v>500000</v>
      </c>
      <c r="M266" s="1" t="s">
        <v>101</v>
      </c>
      <c r="N266" s="1">
        <v>1327.22</v>
      </c>
      <c r="O266" s="1" t="s">
        <v>200</v>
      </c>
    </row>
    <row r="267" spans="1:15" x14ac:dyDescent="0.35">
      <c r="A267" s="1" t="s">
        <v>96</v>
      </c>
      <c r="B267" s="1" t="s">
        <v>97</v>
      </c>
      <c r="C267" s="1">
        <v>2014</v>
      </c>
      <c r="D267" s="1">
        <v>2012</v>
      </c>
      <c r="E267" s="1">
        <v>2012</v>
      </c>
      <c r="F267" s="1" t="s">
        <v>166</v>
      </c>
      <c r="G267" s="1" t="s">
        <v>196</v>
      </c>
      <c r="H267" s="1" t="s">
        <v>197</v>
      </c>
      <c r="I267" s="1" t="s">
        <v>198</v>
      </c>
      <c r="J267" s="1">
        <v>8.5</v>
      </c>
      <c r="K267" s="1" t="s">
        <v>199</v>
      </c>
      <c r="L267" s="1">
        <v>600000</v>
      </c>
      <c r="M267" s="1" t="s">
        <v>101</v>
      </c>
      <c r="N267" s="1">
        <v>1554.02</v>
      </c>
      <c r="O267" s="1" t="s">
        <v>200</v>
      </c>
    </row>
    <row r="268" spans="1:15" x14ac:dyDescent="0.35">
      <c r="A268" s="1" t="s">
        <v>96</v>
      </c>
      <c r="B268" s="1" t="s">
        <v>97</v>
      </c>
      <c r="C268" s="1">
        <v>2014</v>
      </c>
      <c r="D268" s="1">
        <v>2012</v>
      </c>
      <c r="E268" s="1">
        <v>2012</v>
      </c>
      <c r="F268" s="1" t="s">
        <v>166</v>
      </c>
      <c r="G268" s="1" t="s">
        <v>196</v>
      </c>
      <c r="H268" s="1" t="s">
        <v>197</v>
      </c>
      <c r="I268" s="1" t="s">
        <v>198</v>
      </c>
      <c r="J268" s="1">
        <v>10.5</v>
      </c>
      <c r="K268" s="1" t="s">
        <v>199</v>
      </c>
      <c r="L268" s="1">
        <v>800000</v>
      </c>
      <c r="M268" s="1" t="s">
        <v>101</v>
      </c>
      <c r="N268" s="1">
        <v>2035.5</v>
      </c>
      <c r="O268" s="1" t="s">
        <v>200</v>
      </c>
    </row>
    <row r="269" spans="1:15" x14ac:dyDescent="0.35">
      <c r="A269" s="1" t="s">
        <v>96</v>
      </c>
      <c r="B269" s="1" t="s">
        <v>97</v>
      </c>
      <c r="C269" s="1">
        <v>2014</v>
      </c>
      <c r="D269" s="1">
        <v>2012</v>
      </c>
      <c r="E269" s="1">
        <v>2012</v>
      </c>
      <c r="F269" s="1" t="s">
        <v>166</v>
      </c>
      <c r="G269" s="1" t="s">
        <v>196</v>
      </c>
      <c r="H269" s="1" t="s">
        <v>197</v>
      </c>
      <c r="I269" s="1" t="s">
        <v>198</v>
      </c>
      <c r="J269" s="1">
        <v>12.5</v>
      </c>
      <c r="K269" s="1" t="s">
        <v>199</v>
      </c>
      <c r="L269" s="1">
        <v>1000000</v>
      </c>
      <c r="M269" s="1" t="s">
        <v>101</v>
      </c>
      <c r="N269" s="1">
        <v>2654.44</v>
      </c>
      <c r="O269" s="1" t="s">
        <v>200</v>
      </c>
    </row>
    <row r="270" spans="1:15" x14ac:dyDescent="0.35">
      <c r="A270" s="1" t="s">
        <v>96</v>
      </c>
      <c r="B270" s="1" t="s">
        <v>97</v>
      </c>
      <c r="C270" s="1">
        <v>2014</v>
      </c>
      <c r="D270" s="1">
        <v>2012</v>
      </c>
      <c r="E270" s="1">
        <v>2012</v>
      </c>
      <c r="F270" s="1" t="s">
        <v>166</v>
      </c>
      <c r="G270" s="1" t="s">
        <v>204</v>
      </c>
      <c r="H270" s="1" t="s">
        <v>201</v>
      </c>
      <c r="I270" s="1" t="s">
        <v>205</v>
      </c>
      <c r="J270" s="1">
        <v>7000</v>
      </c>
      <c r="K270" s="1" t="s">
        <v>203</v>
      </c>
      <c r="L270" s="1" t="s">
        <v>101</v>
      </c>
      <c r="M270" s="1" t="s">
        <v>101</v>
      </c>
      <c r="N270" s="1">
        <v>4.12</v>
      </c>
      <c r="O270" s="1" t="s">
        <v>206</v>
      </c>
    </row>
    <row r="271" spans="1:15" x14ac:dyDescent="0.35">
      <c r="A271" s="1" t="s">
        <v>96</v>
      </c>
      <c r="B271" s="1" t="s">
        <v>97</v>
      </c>
      <c r="C271" s="1">
        <v>2014</v>
      </c>
      <c r="D271" s="1">
        <v>2012</v>
      </c>
      <c r="E271" s="1">
        <v>2012</v>
      </c>
      <c r="F271" s="1" t="s">
        <v>166</v>
      </c>
      <c r="G271" s="1" t="s">
        <v>204</v>
      </c>
      <c r="H271" s="1" t="s">
        <v>201</v>
      </c>
      <c r="I271" s="1" t="s">
        <v>205</v>
      </c>
      <c r="J271" s="1">
        <v>257000</v>
      </c>
      <c r="K271" s="1" t="s">
        <v>203</v>
      </c>
      <c r="L271" s="1" t="s">
        <v>101</v>
      </c>
      <c r="M271" s="1" t="s">
        <v>101</v>
      </c>
      <c r="N271" s="1">
        <v>2.4900000000000002</v>
      </c>
      <c r="O271" s="1" t="s">
        <v>206</v>
      </c>
    </row>
    <row r="272" spans="1:15" x14ac:dyDescent="0.35">
      <c r="A272" s="1" t="s">
        <v>96</v>
      </c>
      <c r="B272" s="1" t="s">
        <v>97</v>
      </c>
      <c r="C272" s="1">
        <v>2014</v>
      </c>
      <c r="D272" s="1">
        <v>2012</v>
      </c>
      <c r="E272" s="1">
        <v>2012</v>
      </c>
      <c r="F272" s="1" t="s">
        <v>166</v>
      </c>
      <c r="G272" s="1" t="s">
        <v>204</v>
      </c>
      <c r="H272" s="1" t="s">
        <v>201</v>
      </c>
      <c r="I272" s="1" t="s">
        <v>205</v>
      </c>
      <c r="J272" s="1" t="s">
        <v>208</v>
      </c>
      <c r="K272" s="1" t="s">
        <v>203</v>
      </c>
      <c r="L272" s="1" t="s">
        <v>101</v>
      </c>
      <c r="M272" s="1" t="s">
        <v>101</v>
      </c>
      <c r="N272" s="1">
        <v>1.69</v>
      </c>
      <c r="O272" s="1" t="s">
        <v>206</v>
      </c>
    </row>
    <row r="273" spans="1:15" x14ac:dyDescent="0.35">
      <c r="A273" s="1" t="s">
        <v>96</v>
      </c>
      <c r="B273" s="1" t="s">
        <v>97</v>
      </c>
      <c r="C273" s="1">
        <v>2014</v>
      </c>
      <c r="D273" s="1">
        <v>2013</v>
      </c>
      <c r="E273" s="1">
        <v>2013</v>
      </c>
      <c r="F273" s="1" t="s">
        <v>166</v>
      </c>
      <c r="G273" s="1" t="s">
        <v>196</v>
      </c>
      <c r="H273" s="1" t="s">
        <v>197</v>
      </c>
      <c r="I273" s="1" t="s">
        <v>198</v>
      </c>
      <c r="J273" s="1">
        <f>5/8</f>
        <v>0.625</v>
      </c>
      <c r="K273" s="1" t="s">
        <v>199</v>
      </c>
      <c r="L273" s="1">
        <v>1000</v>
      </c>
      <c r="M273" s="1" t="s">
        <v>101</v>
      </c>
      <c r="N273" s="1">
        <v>17.18</v>
      </c>
      <c r="O273" s="1" t="s">
        <v>200</v>
      </c>
    </row>
    <row r="274" spans="1:15" x14ac:dyDescent="0.35">
      <c r="A274" s="1" t="s">
        <v>96</v>
      </c>
      <c r="B274" s="1" t="s">
        <v>97</v>
      </c>
      <c r="C274" s="1">
        <v>2014</v>
      </c>
      <c r="D274" s="1">
        <v>2013</v>
      </c>
      <c r="E274" s="1">
        <v>2013</v>
      </c>
      <c r="F274" s="1" t="s">
        <v>166</v>
      </c>
      <c r="G274" s="1" t="s">
        <v>196</v>
      </c>
      <c r="H274" s="1" t="s">
        <v>197</v>
      </c>
      <c r="I274" s="1" t="s">
        <v>198</v>
      </c>
      <c r="J274" s="1">
        <v>0.75</v>
      </c>
      <c r="K274" s="1" t="s">
        <v>199</v>
      </c>
      <c r="L274" s="1">
        <v>6000</v>
      </c>
      <c r="M274" s="1" t="s">
        <v>101</v>
      </c>
      <c r="N274" s="1">
        <v>46.1</v>
      </c>
      <c r="O274" s="1" t="s">
        <v>200</v>
      </c>
    </row>
    <row r="275" spans="1:15" x14ac:dyDescent="0.35">
      <c r="A275" s="1" t="s">
        <v>96</v>
      </c>
      <c r="B275" s="1" t="s">
        <v>97</v>
      </c>
      <c r="C275" s="1">
        <v>2014</v>
      </c>
      <c r="D275" s="1">
        <v>2013</v>
      </c>
      <c r="E275" s="1">
        <v>2013</v>
      </c>
      <c r="F275" s="1" t="s">
        <v>166</v>
      </c>
      <c r="G275" s="1" t="s">
        <v>196</v>
      </c>
      <c r="H275" s="1" t="s">
        <v>197</v>
      </c>
      <c r="I275" s="1" t="s">
        <v>198</v>
      </c>
      <c r="J275" s="1">
        <v>1</v>
      </c>
      <c r="K275" s="1" t="s">
        <v>199</v>
      </c>
      <c r="L275" s="1">
        <v>12000</v>
      </c>
      <c r="M275" s="1" t="s">
        <v>101</v>
      </c>
      <c r="N275" s="1">
        <v>65.650000000000006</v>
      </c>
      <c r="O275" s="1" t="s">
        <v>200</v>
      </c>
    </row>
    <row r="276" spans="1:15" x14ac:dyDescent="0.35">
      <c r="A276" s="1" t="s">
        <v>96</v>
      </c>
      <c r="B276" s="1" t="s">
        <v>97</v>
      </c>
      <c r="C276" s="1">
        <v>2014</v>
      </c>
      <c r="D276" s="1">
        <v>2013</v>
      </c>
      <c r="E276" s="1">
        <v>2013</v>
      </c>
      <c r="F276" s="1" t="s">
        <v>166</v>
      </c>
      <c r="G276" s="1" t="s">
        <v>196</v>
      </c>
      <c r="H276" s="1" t="s">
        <v>197</v>
      </c>
      <c r="I276" s="1" t="s">
        <v>198</v>
      </c>
      <c r="J276" s="1">
        <v>1.5</v>
      </c>
      <c r="K276" s="1" t="s">
        <v>199</v>
      </c>
      <c r="L276" s="1">
        <v>30000</v>
      </c>
      <c r="M276" s="1" t="s">
        <v>101</v>
      </c>
      <c r="N276" s="1">
        <v>125.73</v>
      </c>
      <c r="O276" s="1" t="s">
        <v>200</v>
      </c>
    </row>
    <row r="277" spans="1:15" x14ac:dyDescent="0.35">
      <c r="A277" s="1" t="s">
        <v>96</v>
      </c>
      <c r="B277" s="1" t="s">
        <v>97</v>
      </c>
      <c r="C277" s="1">
        <v>2014</v>
      </c>
      <c r="D277" s="1">
        <v>2013</v>
      </c>
      <c r="E277" s="1">
        <v>2013</v>
      </c>
      <c r="F277" s="1" t="s">
        <v>166</v>
      </c>
      <c r="G277" s="1" t="s">
        <v>196</v>
      </c>
      <c r="H277" s="1" t="s">
        <v>197</v>
      </c>
      <c r="I277" s="1" t="s">
        <v>198</v>
      </c>
      <c r="J277" s="1">
        <v>2.5</v>
      </c>
      <c r="K277" s="1" t="s">
        <v>199</v>
      </c>
      <c r="L277" s="1">
        <v>75000</v>
      </c>
      <c r="M277" s="1" t="s">
        <v>101</v>
      </c>
      <c r="N277" s="1">
        <v>261.67</v>
      </c>
      <c r="O277" s="1" t="s">
        <v>200</v>
      </c>
    </row>
    <row r="278" spans="1:15" x14ac:dyDescent="0.35">
      <c r="A278" s="1" t="s">
        <v>96</v>
      </c>
      <c r="B278" s="1" t="s">
        <v>97</v>
      </c>
      <c r="C278" s="1">
        <v>2014</v>
      </c>
      <c r="D278" s="1">
        <v>2013</v>
      </c>
      <c r="E278" s="1">
        <v>2013</v>
      </c>
      <c r="F278" s="1" t="s">
        <v>166</v>
      </c>
      <c r="G278" s="1" t="s">
        <v>196</v>
      </c>
      <c r="H278" s="1" t="s">
        <v>197</v>
      </c>
      <c r="I278" s="1" t="s">
        <v>198</v>
      </c>
      <c r="J278" s="1">
        <v>3.5</v>
      </c>
      <c r="K278" s="1" t="s">
        <v>199</v>
      </c>
      <c r="L278" s="1">
        <v>130000</v>
      </c>
      <c r="M278" s="1" t="s">
        <v>101</v>
      </c>
      <c r="N278" s="1">
        <v>437.36</v>
      </c>
      <c r="O278" s="1" t="s">
        <v>200</v>
      </c>
    </row>
    <row r="279" spans="1:15" x14ac:dyDescent="0.35">
      <c r="A279" s="1" t="s">
        <v>96</v>
      </c>
      <c r="B279" s="1" t="s">
        <v>97</v>
      </c>
      <c r="C279" s="1">
        <v>2014</v>
      </c>
      <c r="D279" s="1">
        <v>2013</v>
      </c>
      <c r="E279" s="1">
        <v>2013</v>
      </c>
      <c r="F279" s="1" t="s">
        <v>166</v>
      </c>
      <c r="G279" s="1" t="s">
        <v>196</v>
      </c>
      <c r="H279" s="1" t="s">
        <v>197</v>
      </c>
      <c r="I279" s="1" t="s">
        <v>198</v>
      </c>
      <c r="J279" s="1">
        <v>4.5</v>
      </c>
      <c r="K279" s="1" t="s">
        <v>199</v>
      </c>
      <c r="L279" s="1">
        <v>270000</v>
      </c>
      <c r="M279" s="1" t="s">
        <v>101</v>
      </c>
      <c r="N279" s="1">
        <v>859.11</v>
      </c>
      <c r="O279" s="1" t="s">
        <v>200</v>
      </c>
    </row>
    <row r="280" spans="1:15" x14ac:dyDescent="0.35">
      <c r="A280" s="1" t="s">
        <v>96</v>
      </c>
      <c r="B280" s="1" t="s">
        <v>97</v>
      </c>
      <c r="C280" s="1">
        <v>2014</v>
      </c>
      <c r="D280" s="1">
        <v>2013</v>
      </c>
      <c r="E280" s="1">
        <v>2013</v>
      </c>
      <c r="F280" s="1" t="s">
        <v>166</v>
      </c>
      <c r="G280" s="1" t="s">
        <v>196</v>
      </c>
      <c r="H280" s="1" t="s">
        <v>197</v>
      </c>
      <c r="I280" s="1" t="s">
        <v>198</v>
      </c>
      <c r="J280" s="1">
        <v>6.5</v>
      </c>
      <c r="K280" s="1" t="s">
        <v>199</v>
      </c>
      <c r="L280" s="1">
        <v>500000</v>
      </c>
      <c r="M280" s="1" t="s">
        <v>101</v>
      </c>
      <c r="N280" s="1">
        <v>1367.04</v>
      </c>
      <c r="O280" s="1" t="s">
        <v>200</v>
      </c>
    </row>
    <row r="281" spans="1:15" x14ac:dyDescent="0.35">
      <c r="A281" s="1" t="s">
        <v>96</v>
      </c>
      <c r="B281" s="1" t="s">
        <v>97</v>
      </c>
      <c r="C281" s="1">
        <v>2014</v>
      </c>
      <c r="D281" s="1">
        <v>2013</v>
      </c>
      <c r="E281" s="1">
        <v>2013</v>
      </c>
      <c r="F281" s="1" t="s">
        <v>166</v>
      </c>
      <c r="G281" s="1" t="s">
        <v>196</v>
      </c>
      <c r="H281" s="1" t="s">
        <v>197</v>
      </c>
      <c r="I281" s="1" t="s">
        <v>198</v>
      </c>
      <c r="J281" s="1">
        <v>8.5</v>
      </c>
      <c r="K281" s="1" t="s">
        <v>199</v>
      </c>
      <c r="L281" s="1">
        <v>600000</v>
      </c>
      <c r="M281" s="1" t="s">
        <v>101</v>
      </c>
      <c r="N281" s="1">
        <v>1600.64</v>
      </c>
      <c r="O281" s="1" t="s">
        <v>200</v>
      </c>
    </row>
    <row r="282" spans="1:15" x14ac:dyDescent="0.35">
      <c r="A282" s="1" t="s">
        <v>96</v>
      </c>
      <c r="B282" s="1" t="s">
        <v>97</v>
      </c>
      <c r="C282" s="1">
        <v>2014</v>
      </c>
      <c r="D282" s="1">
        <v>2013</v>
      </c>
      <c r="E282" s="1">
        <v>2013</v>
      </c>
      <c r="F282" s="1" t="s">
        <v>166</v>
      </c>
      <c r="G282" s="1" t="s">
        <v>196</v>
      </c>
      <c r="H282" s="1" t="s">
        <v>197</v>
      </c>
      <c r="I282" s="1" t="s">
        <v>198</v>
      </c>
      <c r="J282" s="1">
        <v>10.5</v>
      </c>
      <c r="K282" s="1" t="s">
        <v>199</v>
      </c>
      <c r="L282" s="1">
        <v>800000</v>
      </c>
      <c r="M282" s="1" t="s">
        <v>101</v>
      </c>
      <c r="N282" s="1">
        <v>2096.58</v>
      </c>
      <c r="O282" s="1" t="s">
        <v>200</v>
      </c>
    </row>
    <row r="283" spans="1:15" x14ac:dyDescent="0.35">
      <c r="A283" s="1" t="s">
        <v>96</v>
      </c>
      <c r="B283" s="1" t="s">
        <v>97</v>
      </c>
      <c r="C283" s="1">
        <v>2014</v>
      </c>
      <c r="D283" s="1">
        <v>2013</v>
      </c>
      <c r="E283" s="1">
        <v>2013</v>
      </c>
      <c r="F283" s="1" t="s">
        <v>166</v>
      </c>
      <c r="G283" s="1" t="s">
        <v>196</v>
      </c>
      <c r="H283" s="1" t="s">
        <v>197</v>
      </c>
      <c r="I283" s="1" t="s">
        <v>198</v>
      </c>
      <c r="J283" s="1">
        <v>12.5</v>
      </c>
      <c r="K283" s="1" t="s">
        <v>199</v>
      </c>
      <c r="L283" s="1">
        <v>1000000</v>
      </c>
      <c r="M283" s="1" t="s">
        <v>101</v>
      </c>
      <c r="N283" s="1">
        <v>2734.07</v>
      </c>
      <c r="O283" s="1" t="s">
        <v>200</v>
      </c>
    </row>
    <row r="284" spans="1:15" x14ac:dyDescent="0.35">
      <c r="A284" s="1" t="s">
        <v>96</v>
      </c>
      <c r="B284" s="1" t="s">
        <v>97</v>
      </c>
      <c r="C284" s="1">
        <v>2014</v>
      </c>
      <c r="D284" s="1">
        <v>2013</v>
      </c>
      <c r="E284" s="1">
        <v>2013</v>
      </c>
      <c r="F284" s="1" t="s">
        <v>166</v>
      </c>
      <c r="G284" s="1" t="s">
        <v>204</v>
      </c>
      <c r="H284" s="1" t="s">
        <v>201</v>
      </c>
      <c r="I284" s="1" t="s">
        <v>205</v>
      </c>
      <c r="J284" s="1">
        <v>7000</v>
      </c>
      <c r="K284" s="1" t="s">
        <v>203</v>
      </c>
      <c r="L284" s="1" t="s">
        <v>101</v>
      </c>
      <c r="M284" s="1" t="s">
        <v>101</v>
      </c>
      <c r="N284" s="1">
        <v>4.24</v>
      </c>
      <c r="O284" s="1" t="s">
        <v>206</v>
      </c>
    </row>
    <row r="285" spans="1:15" x14ac:dyDescent="0.35">
      <c r="A285" s="1" t="s">
        <v>96</v>
      </c>
      <c r="B285" s="1" t="s">
        <v>97</v>
      </c>
      <c r="C285" s="1">
        <v>2014</v>
      </c>
      <c r="D285" s="1">
        <v>2013</v>
      </c>
      <c r="E285" s="1">
        <v>2013</v>
      </c>
      <c r="F285" s="1" t="s">
        <v>166</v>
      </c>
      <c r="G285" s="1" t="s">
        <v>204</v>
      </c>
      <c r="H285" s="1" t="s">
        <v>201</v>
      </c>
      <c r="I285" s="1" t="s">
        <v>205</v>
      </c>
      <c r="J285" s="1">
        <v>257000</v>
      </c>
      <c r="K285" s="1" t="s">
        <v>203</v>
      </c>
      <c r="L285" s="1" t="s">
        <v>101</v>
      </c>
      <c r="M285" s="1" t="s">
        <v>101</v>
      </c>
      <c r="N285" s="1">
        <v>2.56</v>
      </c>
      <c r="O285" s="1" t="s">
        <v>206</v>
      </c>
    </row>
    <row r="286" spans="1:15" x14ac:dyDescent="0.35">
      <c r="A286" s="1" t="s">
        <v>96</v>
      </c>
      <c r="B286" s="1" t="s">
        <v>97</v>
      </c>
      <c r="C286" s="1">
        <v>2014</v>
      </c>
      <c r="D286" s="1">
        <v>2013</v>
      </c>
      <c r="E286" s="1">
        <v>2013</v>
      </c>
      <c r="F286" s="1" t="s">
        <v>166</v>
      </c>
      <c r="G286" s="1" t="s">
        <v>204</v>
      </c>
      <c r="H286" s="1" t="s">
        <v>201</v>
      </c>
      <c r="I286" s="1" t="s">
        <v>205</v>
      </c>
      <c r="J286" s="1" t="s">
        <v>208</v>
      </c>
      <c r="K286" s="1" t="s">
        <v>203</v>
      </c>
      <c r="L286" s="1" t="s">
        <v>101</v>
      </c>
      <c r="M286" s="1" t="s">
        <v>101</v>
      </c>
      <c r="N286" s="1">
        <v>1.74</v>
      </c>
      <c r="O286" s="1" t="s">
        <v>206</v>
      </c>
    </row>
    <row r="287" spans="1:15" x14ac:dyDescent="0.35">
      <c r="A287" s="1" t="s">
        <v>96</v>
      </c>
      <c r="B287" s="1" t="s">
        <v>97</v>
      </c>
      <c r="C287" s="1">
        <v>2014</v>
      </c>
      <c r="D287" s="1">
        <v>2014</v>
      </c>
      <c r="E287" s="1">
        <v>2014</v>
      </c>
      <c r="F287" s="1" t="s">
        <v>166</v>
      </c>
      <c r="G287" s="1" t="s">
        <v>196</v>
      </c>
      <c r="H287" s="1" t="s">
        <v>197</v>
      </c>
      <c r="I287" s="1" t="s">
        <v>198</v>
      </c>
      <c r="J287" s="1">
        <f>5/8</f>
        <v>0.625</v>
      </c>
      <c r="K287" s="1" t="s">
        <v>199</v>
      </c>
      <c r="L287" s="1">
        <v>1000</v>
      </c>
      <c r="M287" s="1" t="s">
        <v>101</v>
      </c>
      <c r="N287" s="1">
        <v>17.52</v>
      </c>
      <c r="O287" s="1" t="s">
        <v>200</v>
      </c>
    </row>
    <row r="288" spans="1:15" x14ac:dyDescent="0.35">
      <c r="A288" s="1" t="s">
        <v>96</v>
      </c>
      <c r="B288" s="1" t="s">
        <v>97</v>
      </c>
      <c r="C288" s="1">
        <v>2014</v>
      </c>
      <c r="D288" s="1">
        <v>2014</v>
      </c>
      <c r="E288" s="1">
        <v>2014</v>
      </c>
      <c r="F288" s="1" t="s">
        <v>166</v>
      </c>
      <c r="G288" s="1" t="s">
        <v>196</v>
      </c>
      <c r="H288" s="1" t="s">
        <v>197</v>
      </c>
      <c r="I288" s="1" t="s">
        <v>198</v>
      </c>
      <c r="J288" s="1">
        <v>0.75</v>
      </c>
      <c r="K288" s="1" t="s">
        <v>199</v>
      </c>
      <c r="L288" s="1">
        <v>6000</v>
      </c>
      <c r="M288" s="1" t="s">
        <v>101</v>
      </c>
      <c r="N288" s="1">
        <v>47.02</v>
      </c>
      <c r="O288" s="1" t="s">
        <v>200</v>
      </c>
    </row>
    <row r="289" spans="1:15" x14ac:dyDescent="0.35">
      <c r="A289" s="1" t="s">
        <v>96</v>
      </c>
      <c r="B289" s="1" t="s">
        <v>97</v>
      </c>
      <c r="C289" s="1">
        <v>2014</v>
      </c>
      <c r="D289" s="1">
        <v>2014</v>
      </c>
      <c r="E289" s="1">
        <v>2014</v>
      </c>
      <c r="F289" s="1" t="s">
        <v>166</v>
      </c>
      <c r="G289" s="1" t="s">
        <v>196</v>
      </c>
      <c r="H289" s="1" t="s">
        <v>197</v>
      </c>
      <c r="I289" s="1" t="s">
        <v>198</v>
      </c>
      <c r="J289" s="1">
        <v>1</v>
      </c>
      <c r="K289" s="1" t="s">
        <v>199</v>
      </c>
      <c r="L289" s="1">
        <v>12000</v>
      </c>
      <c r="M289" s="1" t="s">
        <v>101</v>
      </c>
      <c r="N289" s="1">
        <v>66.959999999999994</v>
      </c>
      <c r="O289" s="1" t="s">
        <v>200</v>
      </c>
    </row>
    <row r="290" spans="1:15" x14ac:dyDescent="0.35">
      <c r="A290" s="1" t="s">
        <v>96</v>
      </c>
      <c r="B290" s="1" t="s">
        <v>97</v>
      </c>
      <c r="C290" s="1">
        <v>2014</v>
      </c>
      <c r="D290" s="1">
        <v>2014</v>
      </c>
      <c r="E290" s="1">
        <v>2014</v>
      </c>
      <c r="F290" s="1" t="s">
        <v>166</v>
      </c>
      <c r="G290" s="1" t="s">
        <v>196</v>
      </c>
      <c r="H290" s="1" t="s">
        <v>197</v>
      </c>
      <c r="I290" s="1" t="s">
        <v>198</v>
      </c>
      <c r="J290" s="1">
        <v>1.5</v>
      </c>
      <c r="K290" s="1" t="s">
        <v>199</v>
      </c>
      <c r="L290" s="1">
        <v>30000</v>
      </c>
      <c r="M290" s="1" t="s">
        <v>101</v>
      </c>
      <c r="N290" s="1">
        <v>128.25</v>
      </c>
      <c r="O290" s="1" t="s">
        <v>200</v>
      </c>
    </row>
    <row r="291" spans="1:15" x14ac:dyDescent="0.35">
      <c r="A291" s="1" t="s">
        <v>96</v>
      </c>
      <c r="B291" s="1" t="s">
        <v>97</v>
      </c>
      <c r="C291" s="1">
        <v>2014</v>
      </c>
      <c r="D291" s="1">
        <v>2014</v>
      </c>
      <c r="E291" s="1">
        <v>2014</v>
      </c>
      <c r="F291" s="1" t="s">
        <v>166</v>
      </c>
      <c r="G291" s="1" t="s">
        <v>196</v>
      </c>
      <c r="H291" s="1" t="s">
        <v>197</v>
      </c>
      <c r="I291" s="1" t="s">
        <v>198</v>
      </c>
      <c r="J291" s="1">
        <v>2.5</v>
      </c>
      <c r="K291" s="1" t="s">
        <v>199</v>
      </c>
      <c r="L291" s="1">
        <v>75000</v>
      </c>
      <c r="M291" s="1" t="s">
        <v>101</v>
      </c>
      <c r="N291" s="1">
        <v>266.89999999999998</v>
      </c>
      <c r="O291" s="1" t="s">
        <v>200</v>
      </c>
    </row>
    <row r="292" spans="1:15" x14ac:dyDescent="0.35">
      <c r="A292" s="1" t="s">
        <v>96</v>
      </c>
      <c r="B292" s="1" t="s">
        <v>97</v>
      </c>
      <c r="C292" s="1">
        <v>2014</v>
      </c>
      <c r="D292" s="1">
        <v>2014</v>
      </c>
      <c r="E292" s="1">
        <v>2014</v>
      </c>
      <c r="F292" s="1" t="s">
        <v>166</v>
      </c>
      <c r="G292" s="1" t="s">
        <v>196</v>
      </c>
      <c r="H292" s="1" t="s">
        <v>197</v>
      </c>
      <c r="I292" s="1" t="s">
        <v>198</v>
      </c>
      <c r="J292" s="1">
        <v>3.5</v>
      </c>
      <c r="K292" s="1" t="s">
        <v>199</v>
      </c>
      <c r="L292" s="1">
        <v>130000</v>
      </c>
      <c r="M292" s="1" t="s">
        <v>101</v>
      </c>
      <c r="N292" s="1">
        <v>446.11</v>
      </c>
      <c r="O292" s="1" t="s">
        <v>200</v>
      </c>
    </row>
    <row r="293" spans="1:15" x14ac:dyDescent="0.35">
      <c r="A293" s="1" t="s">
        <v>96</v>
      </c>
      <c r="B293" s="1" t="s">
        <v>97</v>
      </c>
      <c r="C293" s="1">
        <v>2014</v>
      </c>
      <c r="D293" s="1">
        <v>2014</v>
      </c>
      <c r="E293" s="1">
        <v>2014</v>
      </c>
      <c r="F293" s="1" t="s">
        <v>166</v>
      </c>
      <c r="G293" s="1" t="s">
        <v>196</v>
      </c>
      <c r="H293" s="1" t="s">
        <v>197</v>
      </c>
      <c r="I293" s="1" t="s">
        <v>198</v>
      </c>
      <c r="J293" s="1">
        <v>4.5</v>
      </c>
      <c r="K293" s="1" t="s">
        <v>199</v>
      </c>
      <c r="L293" s="1">
        <v>270000</v>
      </c>
      <c r="M293" s="1" t="s">
        <v>101</v>
      </c>
      <c r="N293" s="1">
        <v>876.29</v>
      </c>
      <c r="O293" s="1" t="s">
        <v>200</v>
      </c>
    </row>
    <row r="294" spans="1:15" x14ac:dyDescent="0.35">
      <c r="A294" s="1" t="s">
        <v>96</v>
      </c>
      <c r="B294" s="1" t="s">
        <v>97</v>
      </c>
      <c r="C294" s="1">
        <v>2014</v>
      </c>
      <c r="D294" s="1">
        <v>2014</v>
      </c>
      <c r="E294" s="1">
        <v>2014</v>
      </c>
      <c r="F294" s="1" t="s">
        <v>166</v>
      </c>
      <c r="G294" s="1" t="s">
        <v>196</v>
      </c>
      <c r="H294" s="1" t="s">
        <v>197</v>
      </c>
      <c r="I294" s="1" t="s">
        <v>198</v>
      </c>
      <c r="J294" s="1">
        <v>6.5</v>
      </c>
      <c r="K294" s="1" t="s">
        <v>199</v>
      </c>
      <c r="L294" s="1">
        <v>500000</v>
      </c>
      <c r="M294" s="1" t="s">
        <v>101</v>
      </c>
      <c r="N294" s="1">
        <v>1394.38</v>
      </c>
      <c r="O294" s="1" t="s">
        <v>200</v>
      </c>
    </row>
    <row r="295" spans="1:15" x14ac:dyDescent="0.35">
      <c r="A295" s="1" t="s">
        <v>96</v>
      </c>
      <c r="B295" s="1" t="s">
        <v>97</v>
      </c>
      <c r="C295" s="1">
        <v>2014</v>
      </c>
      <c r="D295" s="1">
        <v>2014</v>
      </c>
      <c r="E295" s="1">
        <v>2014</v>
      </c>
      <c r="F295" s="1" t="s">
        <v>166</v>
      </c>
      <c r="G295" s="1" t="s">
        <v>196</v>
      </c>
      <c r="H295" s="1" t="s">
        <v>197</v>
      </c>
      <c r="I295" s="1" t="s">
        <v>198</v>
      </c>
      <c r="J295" s="1">
        <v>8.5</v>
      </c>
      <c r="K295" s="1" t="s">
        <v>199</v>
      </c>
      <c r="L295" s="1">
        <v>600000</v>
      </c>
      <c r="M295" s="1" t="s">
        <v>101</v>
      </c>
      <c r="N295" s="1">
        <v>1632.65</v>
      </c>
      <c r="O295" s="1" t="s">
        <v>200</v>
      </c>
    </row>
    <row r="296" spans="1:15" x14ac:dyDescent="0.35">
      <c r="A296" s="1" t="s">
        <v>96</v>
      </c>
      <c r="B296" s="1" t="s">
        <v>97</v>
      </c>
      <c r="C296" s="1">
        <v>2014</v>
      </c>
      <c r="D296" s="1">
        <v>2014</v>
      </c>
      <c r="E296" s="1">
        <v>2014</v>
      </c>
      <c r="F296" s="1" t="s">
        <v>166</v>
      </c>
      <c r="G296" s="1" t="s">
        <v>196</v>
      </c>
      <c r="H296" s="1" t="s">
        <v>197</v>
      </c>
      <c r="I296" s="1" t="s">
        <v>198</v>
      </c>
      <c r="J296" s="1">
        <v>10.5</v>
      </c>
      <c r="K296" s="1" t="s">
        <v>199</v>
      </c>
      <c r="L296" s="1">
        <v>800000</v>
      </c>
      <c r="M296" s="1" t="s">
        <v>101</v>
      </c>
      <c r="N296" s="1">
        <v>2138.5100000000002</v>
      </c>
      <c r="O296" s="1" t="s">
        <v>200</v>
      </c>
    </row>
    <row r="297" spans="1:15" x14ac:dyDescent="0.35">
      <c r="A297" s="1" t="s">
        <v>96</v>
      </c>
      <c r="B297" s="1" t="s">
        <v>97</v>
      </c>
      <c r="C297" s="1">
        <v>2014</v>
      </c>
      <c r="D297" s="1">
        <v>2014</v>
      </c>
      <c r="E297" s="1">
        <v>2014</v>
      </c>
      <c r="F297" s="1" t="s">
        <v>166</v>
      </c>
      <c r="G297" s="1" t="s">
        <v>196</v>
      </c>
      <c r="H297" s="1" t="s">
        <v>197</v>
      </c>
      <c r="I297" s="1" t="s">
        <v>198</v>
      </c>
      <c r="J297" s="1">
        <v>12.5</v>
      </c>
      <c r="K297" s="1" t="s">
        <v>199</v>
      </c>
      <c r="L297" s="1">
        <v>1000000</v>
      </c>
      <c r="M297" s="1" t="s">
        <v>101</v>
      </c>
      <c r="N297" s="1">
        <v>2788.75</v>
      </c>
      <c r="O297" s="1" t="s">
        <v>200</v>
      </c>
    </row>
    <row r="298" spans="1:15" x14ac:dyDescent="0.35">
      <c r="A298" s="1" t="s">
        <v>96</v>
      </c>
      <c r="B298" s="1" t="s">
        <v>97</v>
      </c>
      <c r="C298" s="1">
        <v>2014</v>
      </c>
      <c r="D298" s="1">
        <v>2014</v>
      </c>
      <c r="E298" s="1">
        <v>2014</v>
      </c>
      <c r="F298" s="1" t="s">
        <v>166</v>
      </c>
      <c r="G298" s="1" t="s">
        <v>204</v>
      </c>
      <c r="H298" s="1" t="s">
        <v>201</v>
      </c>
      <c r="I298" s="1" t="s">
        <v>205</v>
      </c>
      <c r="J298" s="1">
        <v>7000</v>
      </c>
      <c r="K298" s="1" t="s">
        <v>203</v>
      </c>
      <c r="L298" s="1" t="s">
        <v>101</v>
      </c>
      <c r="M298" s="1" t="s">
        <v>101</v>
      </c>
      <c r="N298" s="1">
        <v>4.33</v>
      </c>
      <c r="O298" s="1" t="s">
        <v>206</v>
      </c>
    </row>
    <row r="299" spans="1:15" x14ac:dyDescent="0.35">
      <c r="A299" s="1" t="s">
        <v>96</v>
      </c>
      <c r="B299" s="1" t="s">
        <v>97</v>
      </c>
      <c r="C299" s="1">
        <v>2014</v>
      </c>
      <c r="D299" s="1">
        <v>2014</v>
      </c>
      <c r="E299" s="1">
        <v>2014</v>
      </c>
      <c r="F299" s="1" t="s">
        <v>166</v>
      </c>
      <c r="G299" s="1" t="s">
        <v>204</v>
      </c>
      <c r="H299" s="1" t="s">
        <v>201</v>
      </c>
      <c r="I299" s="1" t="s">
        <v>205</v>
      </c>
      <c r="J299" s="1">
        <v>257000</v>
      </c>
      <c r="K299" s="1" t="s">
        <v>203</v>
      </c>
      <c r="L299" s="1" t="s">
        <v>101</v>
      </c>
      <c r="M299" s="1" t="s">
        <v>101</v>
      </c>
      <c r="N299" s="1">
        <v>2.61</v>
      </c>
      <c r="O299" s="1" t="s">
        <v>206</v>
      </c>
    </row>
    <row r="300" spans="1:15" x14ac:dyDescent="0.35">
      <c r="A300" s="1" t="s">
        <v>96</v>
      </c>
      <c r="B300" s="1" t="s">
        <v>97</v>
      </c>
      <c r="C300" s="1">
        <v>2014</v>
      </c>
      <c r="D300" s="1">
        <v>2014</v>
      </c>
      <c r="E300" s="1">
        <v>2014</v>
      </c>
      <c r="F300" s="1" t="s">
        <v>166</v>
      </c>
      <c r="G300" s="1" t="s">
        <v>204</v>
      </c>
      <c r="H300" s="1" t="s">
        <v>201</v>
      </c>
      <c r="I300" s="1" t="s">
        <v>205</v>
      </c>
      <c r="J300" s="1" t="s">
        <v>208</v>
      </c>
      <c r="K300" s="1" t="s">
        <v>203</v>
      </c>
      <c r="L300" s="1" t="s">
        <v>101</v>
      </c>
      <c r="M300" s="1" t="s">
        <v>101</v>
      </c>
      <c r="N300" s="1">
        <v>1.78</v>
      </c>
      <c r="O300" s="1" t="s">
        <v>206</v>
      </c>
    </row>
    <row r="301" spans="1:15" x14ac:dyDescent="0.35">
      <c r="A301" s="1" t="s">
        <v>96</v>
      </c>
      <c r="B301" s="1" t="s">
        <v>97</v>
      </c>
      <c r="C301" s="1">
        <v>2018</v>
      </c>
      <c r="D301" s="1">
        <v>2015</v>
      </c>
      <c r="E301" s="1">
        <v>2015</v>
      </c>
      <c r="F301" s="1" t="s">
        <v>166</v>
      </c>
      <c r="G301" s="1" t="s">
        <v>196</v>
      </c>
      <c r="H301" s="1" t="s">
        <v>197</v>
      </c>
      <c r="I301" s="1" t="s">
        <v>198</v>
      </c>
      <c r="J301" s="1">
        <v>0.625</v>
      </c>
      <c r="K301" s="1" t="s">
        <v>199</v>
      </c>
      <c r="L301" s="1">
        <v>1000</v>
      </c>
      <c r="M301" s="1" t="s">
        <v>101</v>
      </c>
      <c r="N301" s="1">
        <v>18.399999999999999</v>
      </c>
      <c r="O301" s="1" t="s">
        <v>200</v>
      </c>
    </row>
    <row r="302" spans="1:15" x14ac:dyDescent="0.35">
      <c r="A302" s="1" t="s">
        <v>96</v>
      </c>
      <c r="B302" s="1" t="s">
        <v>97</v>
      </c>
      <c r="C302" s="1">
        <v>2018</v>
      </c>
      <c r="D302" s="1">
        <v>2015</v>
      </c>
      <c r="E302" s="1">
        <v>2015</v>
      </c>
      <c r="F302" s="1" t="s">
        <v>166</v>
      </c>
      <c r="G302" s="1" t="s">
        <v>196</v>
      </c>
      <c r="H302" s="1" t="s">
        <v>197</v>
      </c>
      <c r="I302" s="1" t="s">
        <v>198</v>
      </c>
      <c r="J302" s="1">
        <v>0.75</v>
      </c>
      <c r="K302" s="1" t="s">
        <v>199</v>
      </c>
      <c r="L302" s="1">
        <v>6000</v>
      </c>
      <c r="M302" s="1" t="s">
        <v>101</v>
      </c>
      <c r="N302" s="1">
        <v>49.38</v>
      </c>
      <c r="O302" s="1" t="s">
        <v>200</v>
      </c>
    </row>
    <row r="303" spans="1:15" x14ac:dyDescent="0.35">
      <c r="A303" s="1" t="s">
        <v>96</v>
      </c>
      <c r="B303" s="1" t="s">
        <v>97</v>
      </c>
      <c r="C303" s="1">
        <v>2018</v>
      </c>
      <c r="D303" s="1">
        <v>2015</v>
      </c>
      <c r="E303" s="1">
        <v>2015</v>
      </c>
      <c r="F303" s="1" t="s">
        <v>166</v>
      </c>
      <c r="G303" s="1" t="s">
        <v>196</v>
      </c>
      <c r="H303" s="1" t="s">
        <v>197</v>
      </c>
      <c r="I303" s="1" t="s">
        <v>198</v>
      </c>
      <c r="J303" s="1">
        <v>1</v>
      </c>
      <c r="K303" s="1" t="s">
        <v>199</v>
      </c>
      <c r="L303" s="1">
        <v>12000</v>
      </c>
      <c r="M303" s="1" t="s">
        <v>101</v>
      </c>
      <c r="N303" s="1">
        <v>70.290000000000006</v>
      </c>
      <c r="O303" s="1" t="s">
        <v>200</v>
      </c>
    </row>
    <row r="304" spans="1:15" x14ac:dyDescent="0.35">
      <c r="A304" s="1" t="s">
        <v>96</v>
      </c>
      <c r="B304" s="1" t="s">
        <v>97</v>
      </c>
      <c r="C304" s="1">
        <v>2018</v>
      </c>
      <c r="D304" s="1">
        <v>2015</v>
      </c>
      <c r="E304" s="1">
        <v>2015</v>
      </c>
      <c r="F304" s="1" t="s">
        <v>166</v>
      </c>
      <c r="G304" s="1" t="s">
        <v>196</v>
      </c>
      <c r="H304" s="1" t="s">
        <v>197</v>
      </c>
      <c r="I304" s="1" t="s">
        <v>198</v>
      </c>
      <c r="J304" s="1">
        <v>1.5</v>
      </c>
      <c r="K304" s="1" t="s">
        <v>199</v>
      </c>
      <c r="L304" s="1">
        <v>30000</v>
      </c>
      <c r="M304" s="1" t="s">
        <v>101</v>
      </c>
      <c r="N304" s="1">
        <v>134.66</v>
      </c>
      <c r="O304" s="1" t="s">
        <v>200</v>
      </c>
    </row>
    <row r="305" spans="1:15" x14ac:dyDescent="0.35">
      <c r="A305" s="1" t="s">
        <v>96</v>
      </c>
      <c r="B305" s="1" t="s">
        <v>97</v>
      </c>
      <c r="C305" s="1">
        <v>2018</v>
      </c>
      <c r="D305" s="1">
        <v>2015</v>
      </c>
      <c r="E305" s="1">
        <v>2015</v>
      </c>
      <c r="F305" s="1" t="s">
        <v>166</v>
      </c>
      <c r="G305" s="1" t="s">
        <v>196</v>
      </c>
      <c r="H305" s="1" t="s">
        <v>197</v>
      </c>
      <c r="I305" s="1" t="s">
        <v>198</v>
      </c>
      <c r="J305" s="1">
        <v>2.5</v>
      </c>
      <c r="K305" s="1" t="s">
        <v>199</v>
      </c>
      <c r="L305" s="1">
        <v>75000</v>
      </c>
      <c r="M305" s="1" t="s">
        <v>101</v>
      </c>
      <c r="N305" s="1">
        <v>280.25</v>
      </c>
      <c r="O305" s="1" t="s">
        <v>200</v>
      </c>
    </row>
    <row r="306" spans="1:15" x14ac:dyDescent="0.35">
      <c r="A306" s="1" t="s">
        <v>96</v>
      </c>
      <c r="B306" s="1" t="s">
        <v>97</v>
      </c>
      <c r="C306" s="1">
        <v>2018</v>
      </c>
      <c r="D306" s="1">
        <v>2015</v>
      </c>
      <c r="E306" s="1">
        <v>2015</v>
      </c>
      <c r="F306" s="1" t="s">
        <v>166</v>
      </c>
      <c r="G306" s="1" t="s">
        <v>196</v>
      </c>
      <c r="H306" s="1" t="s">
        <v>197</v>
      </c>
      <c r="I306" s="1" t="s">
        <v>198</v>
      </c>
      <c r="J306" s="1">
        <v>3.5</v>
      </c>
      <c r="K306" s="1" t="s">
        <v>199</v>
      </c>
      <c r="L306" s="1">
        <v>130000</v>
      </c>
      <c r="M306" s="1" t="s">
        <v>101</v>
      </c>
      <c r="N306" s="1">
        <v>468.41</v>
      </c>
      <c r="O306" s="1" t="s">
        <v>200</v>
      </c>
    </row>
    <row r="307" spans="1:15" x14ac:dyDescent="0.35">
      <c r="A307" s="1" t="s">
        <v>96</v>
      </c>
      <c r="B307" s="1" t="s">
        <v>97</v>
      </c>
      <c r="C307" s="1">
        <v>2018</v>
      </c>
      <c r="D307" s="1">
        <v>2015</v>
      </c>
      <c r="E307" s="1">
        <v>2015</v>
      </c>
      <c r="F307" s="1" t="s">
        <v>166</v>
      </c>
      <c r="G307" s="1" t="s">
        <v>196</v>
      </c>
      <c r="H307" s="1" t="s">
        <v>197</v>
      </c>
      <c r="I307" s="1" t="s">
        <v>198</v>
      </c>
      <c r="J307" s="1">
        <v>4.5</v>
      </c>
      <c r="K307" s="1" t="s">
        <v>199</v>
      </c>
      <c r="L307" s="1">
        <v>270000</v>
      </c>
      <c r="M307" s="1" t="s">
        <v>101</v>
      </c>
      <c r="N307" s="1">
        <v>920.11</v>
      </c>
      <c r="O307" s="1" t="s">
        <v>200</v>
      </c>
    </row>
    <row r="308" spans="1:15" x14ac:dyDescent="0.35">
      <c r="A308" s="1" t="s">
        <v>96</v>
      </c>
      <c r="B308" s="1" t="s">
        <v>97</v>
      </c>
      <c r="C308" s="1">
        <v>2018</v>
      </c>
      <c r="D308" s="1">
        <v>2015</v>
      </c>
      <c r="E308" s="1">
        <v>2015</v>
      </c>
      <c r="F308" s="1" t="s">
        <v>166</v>
      </c>
      <c r="G308" s="1" t="s">
        <v>196</v>
      </c>
      <c r="H308" s="1" t="s">
        <v>197</v>
      </c>
      <c r="I308" s="1" t="s">
        <v>198</v>
      </c>
      <c r="J308" s="1">
        <v>6.5</v>
      </c>
      <c r="K308" s="1" t="s">
        <v>199</v>
      </c>
      <c r="L308" s="1">
        <v>500000</v>
      </c>
      <c r="M308" s="1" t="s">
        <v>101</v>
      </c>
      <c r="N308" s="1">
        <v>1464.1</v>
      </c>
      <c r="O308" s="1" t="s">
        <v>200</v>
      </c>
    </row>
    <row r="309" spans="1:15" x14ac:dyDescent="0.35">
      <c r="A309" s="1" t="s">
        <v>96</v>
      </c>
      <c r="B309" s="1" t="s">
        <v>97</v>
      </c>
      <c r="C309" s="1">
        <v>2018</v>
      </c>
      <c r="D309" s="1">
        <v>2015</v>
      </c>
      <c r="E309" s="1">
        <v>2015</v>
      </c>
      <c r="F309" s="1" t="s">
        <v>166</v>
      </c>
      <c r="G309" s="1" t="s">
        <v>196</v>
      </c>
      <c r="H309" s="1" t="s">
        <v>197</v>
      </c>
      <c r="I309" s="1" t="s">
        <v>198</v>
      </c>
      <c r="J309" s="1">
        <v>8.5</v>
      </c>
      <c r="K309" s="1" t="s">
        <v>199</v>
      </c>
      <c r="L309" s="1">
        <v>600000</v>
      </c>
      <c r="M309" s="1" t="s">
        <v>101</v>
      </c>
      <c r="N309" s="1">
        <v>1714.29</v>
      </c>
      <c r="O309" s="1" t="s">
        <v>200</v>
      </c>
    </row>
    <row r="310" spans="1:15" x14ac:dyDescent="0.35">
      <c r="A310" s="1" t="s">
        <v>96</v>
      </c>
      <c r="B310" s="1" t="s">
        <v>97</v>
      </c>
      <c r="C310" s="1">
        <v>2018</v>
      </c>
      <c r="D310" s="1">
        <v>2015</v>
      </c>
      <c r="E310" s="1">
        <v>2015</v>
      </c>
      <c r="F310" s="1" t="s">
        <v>166</v>
      </c>
      <c r="G310" s="1" t="s">
        <v>196</v>
      </c>
      <c r="H310" s="1" t="s">
        <v>197</v>
      </c>
      <c r="I310" s="1" t="s">
        <v>198</v>
      </c>
      <c r="J310" s="1">
        <v>10.5</v>
      </c>
      <c r="K310" s="1" t="s">
        <v>199</v>
      </c>
      <c r="L310" s="1">
        <v>800000</v>
      </c>
      <c r="M310" s="1" t="s">
        <v>101</v>
      </c>
      <c r="N310" s="1">
        <v>2245.4299999999998</v>
      </c>
      <c r="O310" s="1" t="s">
        <v>200</v>
      </c>
    </row>
    <row r="311" spans="1:15" x14ac:dyDescent="0.35">
      <c r="A311" s="1" t="s">
        <v>96</v>
      </c>
      <c r="B311" s="1" t="s">
        <v>97</v>
      </c>
      <c r="C311" s="1">
        <v>2018</v>
      </c>
      <c r="D311" s="1">
        <v>2015</v>
      </c>
      <c r="E311" s="1">
        <v>2015</v>
      </c>
      <c r="F311" s="1" t="s">
        <v>166</v>
      </c>
      <c r="G311" s="1" t="s">
        <v>196</v>
      </c>
      <c r="H311" s="1" t="s">
        <v>197</v>
      </c>
      <c r="I311" s="1" t="s">
        <v>198</v>
      </c>
      <c r="J311" s="1">
        <v>12.5</v>
      </c>
      <c r="K311" s="1" t="s">
        <v>199</v>
      </c>
      <c r="L311" s="1">
        <v>1000000</v>
      </c>
      <c r="M311" s="1" t="s">
        <v>101</v>
      </c>
      <c r="N311" s="1">
        <v>2928.19</v>
      </c>
      <c r="O311" s="1" t="s">
        <v>200</v>
      </c>
    </row>
    <row r="312" spans="1:15" x14ac:dyDescent="0.35">
      <c r="A312" s="1" t="s">
        <v>96</v>
      </c>
      <c r="B312" s="1" t="s">
        <v>97</v>
      </c>
      <c r="C312" s="1">
        <v>2018</v>
      </c>
      <c r="D312" s="1">
        <v>2015</v>
      </c>
      <c r="E312" s="1">
        <v>2015</v>
      </c>
      <c r="F312" s="1" t="s">
        <v>166</v>
      </c>
      <c r="G312" s="1" t="s">
        <v>204</v>
      </c>
      <c r="H312" s="1" t="s">
        <v>201</v>
      </c>
      <c r="I312" s="1" t="s">
        <v>205</v>
      </c>
      <c r="J312" s="1">
        <v>7000</v>
      </c>
      <c r="K312" s="1" t="s">
        <v>203</v>
      </c>
      <c r="L312" s="1" t="s">
        <v>101</v>
      </c>
      <c r="M312" s="1" t="s">
        <v>101</v>
      </c>
      <c r="N312" s="1">
        <v>4.54</v>
      </c>
      <c r="O312" s="1" t="s">
        <v>206</v>
      </c>
    </row>
    <row r="313" spans="1:15" x14ac:dyDescent="0.35">
      <c r="A313" s="1" t="s">
        <v>96</v>
      </c>
      <c r="B313" s="1" t="s">
        <v>97</v>
      </c>
      <c r="C313" s="1">
        <v>2018</v>
      </c>
      <c r="D313" s="1">
        <v>2015</v>
      </c>
      <c r="E313" s="1">
        <v>2015</v>
      </c>
      <c r="F313" s="1" t="s">
        <v>166</v>
      </c>
      <c r="G313" s="1" t="s">
        <v>204</v>
      </c>
      <c r="H313" s="1" t="s">
        <v>201</v>
      </c>
      <c r="I313" s="1" t="s">
        <v>205</v>
      </c>
      <c r="J313" s="1">
        <v>257000</v>
      </c>
      <c r="K313" s="1" t="s">
        <v>203</v>
      </c>
      <c r="L313" s="1" t="s">
        <v>101</v>
      </c>
      <c r="M313" s="1" t="s">
        <v>101</v>
      </c>
      <c r="N313" s="1">
        <v>2.73</v>
      </c>
      <c r="O313" s="1" t="s">
        <v>206</v>
      </c>
    </row>
    <row r="314" spans="1:15" x14ac:dyDescent="0.35">
      <c r="A314" s="1" t="s">
        <v>96</v>
      </c>
      <c r="B314" s="1" t="s">
        <v>97</v>
      </c>
      <c r="C314" s="1">
        <v>2018</v>
      </c>
      <c r="D314" s="1">
        <v>2015</v>
      </c>
      <c r="E314" s="1">
        <v>2015</v>
      </c>
      <c r="F314" s="1" t="s">
        <v>166</v>
      </c>
      <c r="G314" s="1" t="s">
        <v>204</v>
      </c>
      <c r="H314" s="1" t="s">
        <v>201</v>
      </c>
      <c r="I314" s="1" t="s">
        <v>205</v>
      </c>
      <c r="J314" s="1" t="s">
        <v>208</v>
      </c>
      <c r="K314" s="1" t="s">
        <v>203</v>
      </c>
      <c r="L314" s="1" t="s">
        <v>101</v>
      </c>
      <c r="M314" s="1" t="s">
        <v>101</v>
      </c>
      <c r="N314" s="1">
        <v>1.86</v>
      </c>
      <c r="O314" s="1" t="s">
        <v>206</v>
      </c>
    </row>
    <row r="315" spans="1:15" x14ac:dyDescent="0.35">
      <c r="A315" s="1" t="s">
        <v>96</v>
      </c>
      <c r="B315" s="1" t="s">
        <v>97</v>
      </c>
      <c r="C315" s="1">
        <v>2018</v>
      </c>
      <c r="D315" s="1">
        <v>2016</v>
      </c>
      <c r="E315" s="1">
        <v>2016</v>
      </c>
      <c r="F315" s="1" t="s">
        <v>166</v>
      </c>
      <c r="G315" s="1" t="s">
        <v>196</v>
      </c>
      <c r="H315" s="1" t="s">
        <v>197</v>
      </c>
      <c r="I315" s="1" t="s">
        <v>198</v>
      </c>
      <c r="J315" s="1">
        <v>0.625</v>
      </c>
      <c r="K315" s="1" t="s">
        <v>199</v>
      </c>
      <c r="L315" s="1">
        <v>1000</v>
      </c>
      <c r="M315" s="1" t="s">
        <v>101</v>
      </c>
      <c r="N315" s="1">
        <v>18.95</v>
      </c>
      <c r="O315" s="1" t="s">
        <v>200</v>
      </c>
    </row>
    <row r="316" spans="1:15" x14ac:dyDescent="0.35">
      <c r="A316" s="1" t="s">
        <v>96</v>
      </c>
      <c r="B316" s="1" t="s">
        <v>97</v>
      </c>
      <c r="C316" s="1">
        <v>2018</v>
      </c>
      <c r="D316" s="1">
        <v>2016</v>
      </c>
      <c r="E316" s="1">
        <v>2016</v>
      </c>
      <c r="F316" s="1" t="s">
        <v>166</v>
      </c>
      <c r="G316" s="1" t="s">
        <v>196</v>
      </c>
      <c r="H316" s="1" t="s">
        <v>197</v>
      </c>
      <c r="I316" s="1" t="s">
        <v>198</v>
      </c>
      <c r="J316" s="1">
        <v>0.75</v>
      </c>
      <c r="K316" s="1" t="s">
        <v>199</v>
      </c>
      <c r="L316" s="1">
        <v>6000</v>
      </c>
      <c r="M316" s="1" t="s">
        <v>101</v>
      </c>
      <c r="N316" s="1">
        <v>50.86</v>
      </c>
      <c r="O316" s="1" t="s">
        <v>200</v>
      </c>
    </row>
    <row r="317" spans="1:15" x14ac:dyDescent="0.35">
      <c r="A317" s="1" t="s">
        <v>96</v>
      </c>
      <c r="B317" s="1" t="s">
        <v>97</v>
      </c>
      <c r="C317" s="1">
        <v>2018</v>
      </c>
      <c r="D317" s="1">
        <v>2016</v>
      </c>
      <c r="E317" s="1">
        <v>2016</v>
      </c>
      <c r="F317" s="1" t="s">
        <v>166</v>
      </c>
      <c r="G317" s="1" t="s">
        <v>196</v>
      </c>
      <c r="H317" s="1" t="s">
        <v>197</v>
      </c>
      <c r="I317" s="1" t="s">
        <v>198</v>
      </c>
      <c r="J317" s="1">
        <v>1</v>
      </c>
      <c r="K317" s="1" t="s">
        <v>199</v>
      </c>
      <c r="L317" s="1">
        <v>12000</v>
      </c>
      <c r="M317" s="1" t="s">
        <v>101</v>
      </c>
      <c r="N317" s="1">
        <v>72.400000000000006</v>
      </c>
      <c r="O317" s="1" t="s">
        <v>200</v>
      </c>
    </row>
    <row r="318" spans="1:15" x14ac:dyDescent="0.35">
      <c r="A318" s="1" t="s">
        <v>96</v>
      </c>
      <c r="B318" s="1" t="s">
        <v>97</v>
      </c>
      <c r="C318" s="1">
        <v>2018</v>
      </c>
      <c r="D318" s="1">
        <v>2016</v>
      </c>
      <c r="E318" s="1">
        <v>2016</v>
      </c>
      <c r="F318" s="1" t="s">
        <v>166</v>
      </c>
      <c r="G318" s="1" t="s">
        <v>196</v>
      </c>
      <c r="H318" s="1" t="s">
        <v>197</v>
      </c>
      <c r="I318" s="1" t="s">
        <v>198</v>
      </c>
      <c r="J318" s="1">
        <v>1.5</v>
      </c>
      <c r="K318" s="1" t="s">
        <v>199</v>
      </c>
      <c r="L318" s="1">
        <v>30000</v>
      </c>
      <c r="M318" s="1" t="s">
        <v>101</v>
      </c>
      <c r="N318" s="1">
        <v>138.69999999999999</v>
      </c>
      <c r="O318" s="1" t="s">
        <v>200</v>
      </c>
    </row>
    <row r="319" spans="1:15" x14ac:dyDescent="0.35">
      <c r="A319" s="1" t="s">
        <v>96</v>
      </c>
      <c r="B319" s="1" t="s">
        <v>97</v>
      </c>
      <c r="C319" s="1">
        <v>2018</v>
      </c>
      <c r="D319" s="1">
        <v>2016</v>
      </c>
      <c r="E319" s="1">
        <v>2016</v>
      </c>
      <c r="F319" s="1" t="s">
        <v>166</v>
      </c>
      <c r="G319" s="1" t="s">
        <v>196</v>
      </c>
      <c r="H319" s="1" t="s">
        <v>197</v>
      </c>
      <c r="I319" s="1" t="s">
        <v>198</v>
      </c>
      <c r="J319" s="1">
        <v>2.5</v>
      </c>
      <c r="K319" s="1" t="s">
        <v>199</v>
      </c>
      <c r="L319" s="1">
        <v>75000</v>
      </c>
      <c r="M319" s="1" t="s">
        <v>101</v>
      </c>
      <c r="N319" s="1">
        <v>288.66000000000003</v>
      </c>
      <c r="O319" s="1" t="s">
        <v>200</v>
      </c>
    </row>
    <row r="320" spans="1:15" x14ac:dyDescent="0.35">
      <c r="A320" s="1" t="s">
        <v>96</v>
      </c>
      <c r="B320" s="1" t="s">
        <v>97</v>
      </c>
      <c r="C320" s="1">
        <v>2018</v>
      </c>
      <c r="D320" s="1">
        <v>2016</v>
      </c>
      <c r="E320" s="1">
        <v>2016</v>
      </c>
      <c r="F320" s="1" t="s">
        <v>166</v>
      </c>
      <c r="G320" s="1" t="s">
        <v>196</v>
      </c>
      <c r="H320" s="1" t="s">
        <v>197</v>
      </c>
      <c r="I320" s="1" t="s">
        <v>198</v>
      </c>
      <c r="J320" s="1">
        <v>3.5</v>
      </c>
      <c r="K320" s="1" t="s">
        <v>199</v>
      </c>
      <c r="L320" s="1">
        <v>130000</v>
      </c>
      <c r="M320" s="1" t="s">
        <v>101</v>
      </c>
      <c r="N320" s="1">
        <v>482.46</v>
      </c>
      <c r="O320" s="1" t="s">
        <v>200</v>
      </c>
    </row>
    <row r="321" spans="1:15" x14ac:dyDescent="0.35">
      <c r="A321" s="1" t="s">
        <v>96</v>
      </c>
      <c r="B321" s="1" t="s">
        <v>97</v>
      </c>
      <c r="C321" s="1">
        <v>2018</v>
      </c>
      <c r="D321" s="1">
        <v>2016</v>
      </c>
      <c r="E321" s="1">
        <v>2016</v>
      </c>
      <c r="F321" s="1" t="s">
        <v>166</v>
      </c>
      <c r="G321" s="1" t="s">
        <v>196</v>
      </c>
      <c r="H321" s="1" t="s">
        <v>197</v>
      </c>
      <c r="I321" s="1" t="s">
        <v>198</v>
      </c>
      <c r="J321" s="1">
        <v>4.5</v>
      </c>
      <c r="K321" s="1" t="s">
        <v>199</v>
      </c>
      <c r="L321" s="1">
        <v>270000</v>
      </c>
      <c r="M321" s="1" t="s">
        <v>101</v>
      </c>
      <c r="N321" s="1">
        <v>947.71</v>
      </c>
      <c r="O321" s="1" t="s">
        <v>200</v>
      </c>
    </row>
    <row r="322" spans="1:15" x14ac:dyDescent="0.35">
      <c r="A322" s="1" t="s">
        <v>96</v>
      </c>
      <c r="B322" s="1" t="s">
        <v>97</v>
      </c>
      <c r="C322" s="1">
        <v>2018</v>
      </c>
      <c r="D322" s="1">
        <v>2016</v>
      </c>
      <c r="E322" s="1">
        <v>2016</v>
      </c>
      <c r="F322" s="1" t="s">
        <v>166</v>
      </c>
      <c r="G322" s="1" t="s">
        <v>196</v>
      </c>
      <c r="H322" s="1" t="s">
        <v>197</v>
      </c>
      <c r="I322" s="1" t="s">
        <v>198</v>
      </c>
      <c r="J322" s="1">
        <v>6.5</v>
      </c>
      <c r="K322" s="1" t="s">
        <v>199</v>
      </c>
      <c r="L322" s="1">
        <v>500000</v>
      </c>
      <c r="M322" s="1" t="s">
        <v>101</v>
      </c>
      <c r="N322" s="1">
        <v>1508.02</v>
      </c>
      <c r="O322" s="1" t="s">
        <v>200</v>
      </c>
    </row>
    <row r="323" spans="1:15" x14ac:dyDescent="0.35">
      <c r="A323" s="1" t="s">
        <v>96</v>
      </c>
      <c r="B323" s="1" t="s">
        <v>97</v>
      </c>
      <c r="C323" s="1">
        <v>2018</v>
      </c>
      <c r="D323" s="1">
        <v>2016</v>
      </c>
      <c r="E323" s="1">
        <v>2016</v>
      </c>
      <c r="F323" s="1" t="s">
        <v>166</v>
      </c>
      <c r="G323" s="1" t="s">
        <v>196</v>
      </c>
      <c r="H323" s="1" t="s">
        <v>197</v>
      </c>
      <c r="I323" s="1" t="s">
        <v>198</v>
      </c>
      <c r="J323" s="1">
        <v>8.5</v>
      </c>
      <c r="K323" s="1" t="s">
        <v>199</v>
      </c>
      <c r="L323" s="1">
        <v>600000</v>
      </c>
      <c r="M323" s="1" t="s">
        <v>101</v>
      </c>
      <c r="N323" s="1">
        <v>1765.72</v>
      </c>
      <c r="O323" s="1" t="s">
        <v>200</v>
      </c>
    </row>
    <row r="324" spans="1:15" x14ac:dyDescent="0.35">
      <c r="A324" s="1" t="s">
        <v>96</v>
      </c>
      <c r="B324" s="1" t="s">
        <v>97</v>
      </c>
      <c r="C324" s="1">
        <v>2018</v>
      </c>
      <c r="D324" s="1">
        <v>2016</v>
      </c>
      <c r="E324" s="1">
        <v>2016</v>
      </c>
      <c r="F324" s="1" t="s">
        <v>166</v>
      </c>
      <c r="G324" s="1" t="s">
        <v>196</v>
      </c>
      <c r="H324" s="1" t="s">
        <v>197</v>
      </c>
      <c r="I324" s="1" t="s">
        <v>198</v>
      </c>
      <c r="J324" s="1">
        <v>10.5</v>
      </c>
      <c r="K324" s="1" t="s">
        <v>199</v>
      </c>
      <c r="L324" s="1">
        <v>800000</v>
      </c>
      <c r="M324" s="1" t="s">
        <v>101</v>
      </c>
      <c r="N324" s="1">
        <v>2312.79</v>
      </c>
      <c r="O324" s="1" t="s">
        <v>200</v>
      </c>
    </row>
    <row r="325" spans="1:15" x14ac:dyDescent="0.35">
      <c r="A325" s="1" t="s">
        <v>96</v>
      </c>
      <c r="B325" s="1" t="s">
        <v>97</v>
      </c>
      <c r="C325" s="1">
        <v>2018</v>
      </c>
      <c r="D325" s="1">
        <v>2016</v>
      </c>
      <c r="E325" s="1">
        <v>2016</v>
      </c>
      <c r="F325" s="1" t="s">
        <v>166</v>
      </c>
      <c r="G325" s="1" t="s">
        <v>196</v>
      </c>
      <c r="H325" s="1" t="s">
        <v>197</v>
      </c>
      <c r="I325" s="1" t="s">
        <v>198</v>
      </c>
      <c r="J325" s="1">
        <v>12.5</v>
      </c>
      <c r="K325" s="1" t="s">
        <v>199</v>
      </c>
      <c r="L325" s="1">
        <v>1000000</v>
      </c>
      <c r="M325" s="1" t="s">
        <v>101</v>
      </c>
      <c r="N325" s="1">
        <v>3016.04</v>
      </c>
      <c r="O325" s="1" t="s">
        <v>200</v>
      </c>
    </row>
    <row r="326" spans="1:15" x14ac:dyDescent="0.35">
      <c r="A326" s="1" t="s">
        <v>96</v>
      </c>
      <c r="B326" s="1" t="s">
        <v>97</v>
      </c>
      <c r="C326" s="1">
        <v>2018</v>
      </c>
      <c r="D326" s="1">
        <v>2016</v>
      </c>
      <c r="E326" s="1">
        <v>2016</v>
      </c>
      <c r="F326" s="1" t="s">
        <v>166</v>
      </c>
      <c r="G326" s="1" t="s">
        <v>204</v>
      </c>
      <c r="H326" s="1" t="s">
        <v>201</v>
      </c>
      <c r="I326" s="1" t="s">
        <v>205</v>
      </c>
      <c r="J326" s="1">
        <v>7000</v>
      </c>
      <c r="K326" s="1" t="s">
        <v>203</v>
      </c>
      <c r="L326" s="1" t="s">
        <v>101</v>
      </c>
      <c r="M326" s="1" t="s">
        <v>101</v>
      </c>
      <c r="N326" s="1">
        <v>4.68</v>
      </c>
      <c r="O326" s="1" t="s">
        <v>206</v>
      </c>
    </row>
    <row r="327" spans="1:15" x14ac:dyDescent="0.35">
      <c r="A327" s="1" t="s">
        <v>96</v>
      </c>
      <c r="B327" s="1" t="s">
        <v>97</v>
      </c>
      <c r="C327" s="1">
        <v>2018</v>
      </c>
      <c r="D327" s="1">
        <v>2016</v>
      </c>
      <c r="E327" s="1">
        <v>2016</v>
      </c>
      <c r="F327" s="1" t="s">
        <v>166</v>
      </c>
      <c r="G327" s="1" t="s">
        <v>204</v>
      </c>
      <c r="H327" s="1" t="s">
        <v>201</v>
      </c>
      <c r="I327" s="1" t="s">
        <v>205</v>
      </c>
      <c r="J327" s="1">
        <v>257000</v>
      </c>
      <c r="K327" s="1" t="s">
        <v>203</v>
      </c>
      <c r="L327" s="1" t="s">
        <v>101</v>
      </c>
      <c r="M327" s="1" t="s">
        <v>101</v>
      </c>
      <c r="N327" s="1">
        <v>2.81</v>
      </c>
      <c r="O327" s="1" t="s">
        <v>206</v>
      </c>
    </row>
    <row r="328" spans="1:15" x14ac:dyDescent="0.35">
      <c r="A328" s="1" t="s">
        <v>96</v>
      </c>
      <c r="B328" s="1" t="s">
        <v>97</v>
      </c>
      <c r="C328" s="1">
        <v>2018</v>
      </c>
      <c r="D328" s="1">
        <v>2016</v>
      </c>
      <c r="E328" s="1">
        <v>2016</v>
      </c>
      <c r="F328" s="1" t="s">
        <v>166</v>
      </c>
      <c r="G328" s="1" t="s">
        <v>204</v>
      </c>
      <c r="H328" s="1" t="s">
        <v>201</v>
      </c>
      <c r="I328" s="1" t="s">
        <v>205</v>
      </c>
      <c r="J328" s="1" t="s">
        <v>208</v>
      </c>
      <c r="K328" s="1" t="s">
        <v>203</v>
      </c>
      <c r="L328" s="1" t="s">
        <v>101</v>
      </c>
      <c r="M328" s="1" t="s">
        <v>101</v>
      </c>
      <c r="N328" s="1">
        <v>1.92</v>
      </c>
      <c r="O328" s="1" t="s">
        <v>206</v>
      </c>
    </row>
    <row r="329" spans="1:15" x14ac:dyDescent="0.35">
      <c r="A329" s="1" t="s">
        <v>96</v>
      </c>
      <c r="B329" s="1" t="s">
        <v>97</v>
      </c>
      <c r="C329" s="1">
        <v>2018</v>
      </c>
      <c r="D329" s="1">
        <v>2017</v>
      </c>
      <c r="E329" s="1">
        <v>2017</v>
      </c>
      <c r="F329" s="1" t="s">
        <v>166</v>
      </c>
      <c r="G329" s="1" t="s">
        <v>196</v>
      </c>
      <c r="H329" s="1" t="s">
        <v>197</v>
      </c>
      <c r="I329" s="1" t="s">
        <v>198</v>
      </c>
      <c r="J329" s="1">
        <v>0.625</v>
      </c>
      <c r="K329" s="1" t="s">
        <v>199</v>
      </c>
      <c r="L329" s="1">
        <v>1000</v>
      </c>
      <c r="M329" s="1" t="s">
        <v>101</v>
      </c>
      <c r="N329" s="1">
        <v>19.52</v>
      </c>
      <c r="O329" s="1" t="s">
        <v>200</v>
      </c>
    </row>
    <row r="330" spans="1:15" x14ac:dyDescent="0.35">
      <c r="A330" s="1" t="s">
        <v>96</v>
      </c>
      <c r="B330" s="1" t="s">
        <v>97</v>
      </c>
      <c r="C330" s="1">
        <v>2018</v>
      </c>
      <c r="D330" s="1">
        <v>2017</v>
      </c>
      <c r="E330" s="1">
        <v>2017</v>
      </c>
      <c r="F330" s="1" t="s">
        <v>166</v>
      </c>
      <c r="G330" s="1" t="s">
        <v>196</v>
      </c>
      <c r="H330" s="1" t="s">
        <v>197</v>
      </c>
      <c r="I330" s="1" t="s">
        <v>198</v>
      </c>
      <c r="J330" s="1">
        <v>0.75</v>
      </c>
      <c r="K330" s="1" t="s">
        <v>199</v>
      </c>
      <c r="L330" s="1">
        <v>6000</v>
      </c>
      <c r="M330" s="1" t="s">
        <v>101</v>
      </c>
      <c r="N330" s="1">
        <v>52.39</v>
      </c>
      <c r="O330" s="1" t="s">
        <v>200</v>
      </c>
    </row>
    <row r="331" spans="1:15" x14ac:dyDescent="0.35">
      <c r="A331" s="1" t="s">
        <v>96</v>
      </c>
      <c r="B331" s="1" t="s">
        <v>97</v>
      </c>
      <c r="C331" s="1">
        <v>2018</v>
      </c>
      <c r="D331" s="1">
        <v>2017</v>
      </c>
      <c r="E331" s="1">
        <v>2017</v>
      </c>
      <c r="F331" s="1" t="s">
        <v>166</v>
      </c>
      <c r="G331" s="1" t="s">
        <v>196</v>
      </c>
      <c r="H331" s="1" t="s">
        <v>197</v>
      </c>
      <c r="I331" s="1" t="s">
        <v>198</v>
      </c>
      <c r="J331" s="1">
        <v>1</v>
      </c>
      <c r="K331" s="1" t="s">
        <v>199</v>
      </c>
      <c r="L331" s="1">
        <v>12000</v>
      </c>
      <c r="M331" s="1" t="s">
        <v>101</v>
      </c>
      <c r="N331" s="1">
        <v>74.569999999999993</v>
      </c>
      <c r="O331" s="1" t="s">
        <v>200</v>
      </c>
    </row>
    <row r="332" spans="1:15" x14ac:dyDescent="0.35">
      <c r="A332" s="1" t="s">
        <v>96</v>
      </c>
      <c r="B332" s="1" t="s">
        <v>97</v>
      </c>
      <c r="C332" s="1">
        <v>2018</v>
      </c>
      <c r="D332" s="1">
        <v>2017</v>
      </c>
      <c r="E332" s="1">
        <v>2017</v>
      </c>
      <c r="F332" s="1" t="s">
        <v>166</v>
      </c>
      <c r="G332" s="1" t="s">
        <v>196</v>
      </c>
      <c r="H332" s="1" t="s">
        <v>197</v>
      </c>
      <c r="I332" s="1" t="s">
        <v>198</v>
      </c>
      <c r="J332" s="1">
        <v>1.5</v>
      </c>
      <c r="K332" s="1" t="s">
        <v>199</v>
      </c>
      <c r="L332" s="1">
        <v>30000</v>
      </c>
      <c r="M332" s="1" t="s">
        <v>101</v>
      </c>
      <c r="N332" s="1">
        <v>142.86000000000001</v>
      </c>
      <c r="O332" s="1" t="s">
        <v>200</v>
      </c>
    </row>
    <row r="333" spans="1:15" x14ac:dyDescent="0.35">
      <c r="A333" s="1" t="s">
        <v>96</v>
      </c>
      <c r="B333" s="1" t="s">
        <v>97</v>
      </c>
      <c r="C333" s="1">
        <v>2018</v>
      </c>
      <c r="D333" s="1">
        <v>2017</v>
      </c>
      <c r="E333" s="1">
        <v>2017</v>
      </c>
      <c r="F333" s="1" t="s">
        <v>166</v>
      </c>
      <c r="G333" s="1" t="s">
        <v>196</v>
      </c>
      <c r="H333" s="1" t="s">
        <v>197</v>
      </c>
      <c r="I333" s="1" t="s">
        <v>198</v>
      </c>
      <c r="J333" s="1">
        <v>2.5</v>
      </c>
      <c r="K333" s="1" t="s">
        <v>199</v>
      </c>
      <c r="L333" s="1">
        <v>75000</v>
      </c>
      <c r="M333" s="1" t="s">
        <v>101</v>
      </c>
      <c r="N333" s="1">
        <v>297.32</v>
      </c>
      <c r="O333" s="1" t="s">
        <v>200</v>
      </c>
    </row>
    <row r="334" spans="1:15" x14ac:dyDescent="0.35">
      <c r="A334" s="1" t="s">
        <v>96</v>
      </c>
      <c r="B334" s="1" t="s">
        <v>97</v>
      </c>
      <c r="C334" s="1">
        <v>2018</v>
      </c>
      <c r="D334" s="1">
        <v>2017</v>
      </c>
      <c r="E334" s="1">
        <v>2017</v>
      </c>
      <c r="F334" s="1" t="s">
        <v>166</v>
      </c>
      <c r="G334" s="1" t="s">
        <v>196</v>
      </c>
      <c r="H334" s="1" t="s">
        <v>197</v>
      </c>
      <c r="I334" s="1" t="s">
        <v>198</v>
      </c>
      <c r="J334" s="1">
        <v>3.5</v>
      </c>
      <c r="K334" s="1" t="s">
        <v>199</v>
      </c>
      <c r="L334" s="1">
        <v>130000</v>
      </c>
      <c r="M334" s="1" t="s">
        <v>101</v>
      </c>
      <c r="N334" s="1">
        <v>496.93</v>
      </c>
      <c r="O334" s="1" t="s">
        <v>200</v>
      </c>
    </row>
    <row r="335" spans="1:15" x14ac:dyDescent="0.35">
      <c r="A335" s="1" t="s">
        <v>96</v>
      </c>
      <c r="B335" s="1" t="s">
        <v>97</v>
      </c>
      <c r="C335" s="1">
        <v>2018</v>
      </c>
      <c r="D335" s="1">
        <v>2017</v>
      </c>
      <c r="E335" s="1">
        <v>2017</v>
      </c>
      <c r="F335" s="1" t="s">
        <v>166</v>
      </c>
      <c r="G335" s="1" t="s">
        <v>196</v>
      </c>
      <c r="H335" s="1" t="s">
        <v>197</v>
      </c>
      <c r="I335" s="1" t="s">
        <v>198</v>
      </c>
      <c r="J335" s="1">
        <v>4.5</v>
      </c>
      <c r="K335" s="1" t="s">
        <v>199</v>
      </c>
      <c r="L335" s="1">
        <v>270000</v>
      </c>
      <c r="M335" s="1" t="s">
        <v>101</v>
      </c>
      <c r="N335" s="1">
        <v>976.14</v>
      </c>
      <c r="O335" s="1" t="s">
        <v>200</v>
      </c>
    </row>
    <row r="336" spans="1:15" x14ac:dyDescent="0.35">
      <c r="A336" s="1" t="s">
        <v>96</v>
      </c>
      <c r="B336" s="1" t="s">
        <v>97</v>
      </c>
      <c r="C336" s="1">
        <v>2018</v>
      </c>
      <c r="D336" s="1">
        <v>2017</v>
      </c>
      <c r="E336" s="1">
        <v>2017</v>
      </c>
      <c r="F336" s="1" t="s">
        <v>166</v>
      </c>
      <c r="G336" s="1" t="s">
        <v>196</v>
      </c>
      <c r="H336" s="1" t="s">
        <v>197</v>
      </c>
      <c r="I336" s="1" t="s">
        <v>198</v>
      </c>
      <c r="J336" s="1">
        <v>6.5</v>
      </c>
      <c r="K336" s="1" t="s">
        <v>199</v>
      </c>
      <c r="L336" s="1">
        <v>500000</v>
      </c>
      <c r="M336" s="1" t="s">
        <v>101</v>
      </c>
      <c r="N336" s="1">
        <v>1553.26</v>
      </c>
      <c r="O336" s="1" t="s">
        <v>200</v>
      </c>
    </row>
    <row r="337" spans="1:15" x14ac:dyDescent="0.35">
      <c r="A337" s="1" t="s">
        <v>96</v>
      </c>
      <c r="B337" s="1" t="s">
        <v>97</v>
      </c>
      <c r="C337" s="1">
        <v>2018</v>
      </c>
      <c r="D337" s="1">
        <v>2017</v>
      </c>
      <c r="E337" s="1">
        <v>2017</v>
      </c>
      <c r="F337" s="1" t="s">
        <v>166</v>
      </c>
      <c r="G337" s="1" t="s">
        <v>196</v>
      </c>
      <c r="H337" s="1" t="s">
        <v>197</v>
      </c>
      <c r="I337" s="1" t="s">
        <v>198</v>
      </c>
      <c r="J337" s="1">
        <v>8.5</v>
      </c>
      <c r="K337" s="1" t="s">
        <v>199</v>
      </c>
      <c r="L337" s="1">
        <v>600000</v>
      </c>
      <c r="M337" s="1" t="s">
        <v>101</v>
      </c>
      <c r="N337" s="1">
        <v>1818.69</v>
      </c>
      <c r="O337" s="1" t="s">
        <v>200</v>
      </c>
    </row>
    <row r="338" spans="1:15" x14ac:dyDescent="0.35">
      <c r="A338" s="1" t="s">
        <v>96</v>
      </c>
      <c r="B338" s="1" t="s">
        <v>97</v>
      </c>
      <c r="C338" s="1">
        <v>2018</v>
      </c>
      <c r="D338" s="1">
        <v>2017</v>
      </c>
      <c r="E338" s="1">
        <v>2017</v>
      </c>
      <c r="F338" s="1" t="s">
        <v>166</v>
      </c>
      <c r="G338" s="1" t="s">
        <v>196</v>
      </c>
      <c r="H338" s="1" t="s">
        <v>197</v>
      </c>
      <c r="I338" s="1" t="s">
        <v>198</v>
      </c>
      <c r="J338" s="1">
        <v>10.5</v>
      </c>
      <c r="K338" s="1" t="s">
        <v>199</v>
      </c>
      <c r="L338" s="1">
        <v>800000</v>
      </c>
      <c r="M338" s="1" t="s">
        <v>101</v>
      </c>
      <c r="N338" s="1">
        <v>2382.17</v>
      </c>
      <c r="O338" s="1" t="s">
        <v>200</v>
      </c>
    </row>
    <row r="339" spans="1:15" x14ac:dyDescent="0.35">
      <c r="A339" s="1" t="s">
        <v>96</v>
      </c>
      <c r="B339" s="1" t="s">
        <v>97</v>
      </c>
      <c r="C339" s="1">
        <v>2018</v>
      </c>
      <c r="D339" s="1">
        <v>2017</v>
      </c>
      <c r="E339" s="1">
        <v>2017</v>
      </c>
      <c r="F339" s="1" t="s">
        <v>166</v>
      </c>
      <c r="G339" s="1" t="s">
        <v>196</v>
      </c>
      <c r="H339" s="1" t="s">
        <v>197</v>
      </c>
      <c r="I339" s="1" t="s">
        <v>198</v>
      </c>
      <c r="J339" s="1">
        <v>12.5</v>
      </c>
      <c r="K339" s="1" t="s">
        <v>199</v>
      </c>
      <c r="L339" s="1">
        <v>1000000</v>
      </c>
      <c r="M339" s="1" t="s">
        <v>101</v>
      </c>
      <c r="N339" s="1">
        <v>3106.52</v>
      </c>
      <c r="O339" s="1" t="s">
        <v>200</v>
      </c>
    </row>
    <row r="340" spans="1:15" x14ac:dyDescent="0.35">
      <c r="A340" s="1" t="s">
        <v>96</v>
      </c>
      <c r="B340" s="1" t="s">
        <v>97</v>
      </c>
      <c r="C340" s="1">
        <v>2018</v>
      </c>
      <c r="D340" s="1">
        <v>2017</v>
      </c>
      <c r="E340" s="1">
        <v>2017</v>
      </c>
      <c r="F340" s="1" t="s">
        <v>166</v>
      </c>
      <c r="G340" s="1" t="s">
        <v>204</v>
      </c>
      <c r="H340" s="1" t="s">
        <v>201</v>
      </c>
      <c r="I340" s="1" t="s">
        <v>205</v>
      </c>
      <c r="J340" s="1">
        <v>7000</v>
      </c>
      <c r="K340" s="1" t="s">
        <v>203</v>
      </c>
      <c r="L340" s="1" t="s">
        <v>101</v>
      </c>
      <c r="M340" s="1" t="s">
        <v>101</v>
      </c>
      <c r="N340" s="1">
        <v>4.82</v>
      </c>
      <c r="O340" s="1" t="s">
        <v>206</v>
      </c>
    </row>
    <row r="341" spans="1:15" x14ac:dyDescent="0.35">
      <c r="A341" s="1" t="s">
        <v>96</v>
      </c>
      <c r="B341" s="1" t="s">
        <v>97</v>
      </c>
      <c r="C341" s="1">
        <v>2018</v>
      </c>
      <c r="D341" s="1">
        <v>2017</v>
      </c>
      <c r="E341" s="1">
        <v>2017</v>
      </c>
      <c r="F341" s="1" t="s">
        <v>166</v>
      </c>
      <c r="G341" s="1" t="s">
        <v>204</v>
      </c>
      <c r="H341" s="1" t="s">
        <v>201</v>
      </c>
      <c r="I341" s="1" t="s">
        <v>205</v>
      </c>
      <c r="J341" s="1">
        <v>257000</v>
      </c>
      <c r="K341" s="1" t="s">
        <v>203</v>
      </c>
      <c r="L341" s="1" t="s">
        <v>101</v>
      </c>
      <c r="M341" s="1" t="s">
        <v>101</v>
      </c>
      <c r="N341" s="1">
        <v>2.89</v>
      </c>
      <c r="O341" s="1" t="s">
        <v>206</v>
      </c>
    </row>
    <row r="342" spans="1:15" x14ac:dyDescent="0.35">
      <c r="A342" s="1" t="s">
        <v>96</v>
      </c>
      <c r="B342" s="1" t="s">
        <v>97</v>
      </c>
      <c r="C342" s="1">
        <v>2018</v>
      </c>
      <c r="D342" s="1">
        <v>2017</v>
      </c>
      <c r="E342" s="1">
        <v>2017</v>
      </c>
      <c r="F342" s="1" t="s">
        <v>166</v>
      </c>
      <c r="G342" s="1" t="s">
        <v>204</v>
      </c>
      <c r="H342" s="1" t="s">
        <v>201</v>
      </c>
      <c r="I342" s="1" t="s">
        <v>205</v>
      </c>
      <c r="J342" s="1" t="s">
        <v>208</v>
      </c>
      <c r="K342" s="1" t="s">
        <v>203</v>
      </c>
      <c r="L342" s="1" t="s">
        <v>101</v>
      </c>
      <c r="M342" s="1" t="s">
        <v>101</v>
      </c>
      <c r="N342" s="1">
        <v>1.98</v>
      </c>
      <c r="O342" s="1" t="s">
        <v>206</v>
      </c>
    </row>
    <row r="343" spans="1:15" x14ac:dyDescent="0.35">
      <c r="A343" s="1" t="s">
        <v>96</v>
      </c>
      <c r="B343" s="1" t="s">
        <v>97</v>
      </c>
      <c r="C343" s="1">
        <v>2018</v>
      </c>
      <c r="D343" s="1">
        <v>2018</v>
      </c>
      <c r="E343" s="1">
        <v>2017</v>
      </c>
      <c r="F343" s="1" t="s">
        <v>166</v>
      </c>
      <c r="G343" s="1" t="s">
        <v>196</v>
      </c>
      <c r="H343" s="1" t="s">
        <v>197</v>
      </c>
      <c r="I343" s="1" t="s">
        <v>198</v>
      </c>
      <c r="J343" s="1">
        <v>0.625</v>
      </c>
      <c r="K343" s="1" t="s">
        <v>199</v>
      </c>
      <c r="L343" s="1">
        <v>1000</v>
      </c>
      <c r="M343" s="1" t="s">
        <v>101</v>
      </c>
      <c r="N343" s="1">
        <v>19.52</v>
      </c>
      <c r="O343" s="1" t="s">
        <v>200</v>
      </c>
    </row>
    <row r="344" spans="1:15" x14ac:dyDescent="0.35">
      <c r="A344" s="1" t="s">
        <v>96</v>
      </c>
      <c r="B344" s="1" t="s">
        <v>97</v>
      </c>
      <c r="C344" s="1">
        <v>2018</v>
      </c>
      <c r="D344" s="1">
        <v>2018</v>
      </c>
      <c r="E344" s="1">
        <v>2017</v>
      </c>
      <c r="F344" s="1" t="s">
        <v>166</v>
      </c>
      <c r="G344" s="1" t="s">
        <v>196</v>
      </c>
      <c r="H344" s="1" t="s">
        <v>197</v>
      </c>
      <c r="I344" s="1" t="s">
        <v>198</v>
      </c>
      <c r="J344" s="1">
        <v>0.75</v>
      </c>
      <c r="K344" s="1" t="s">
        <v>199</v>
      </c>
      <c r="L344" s="1">
        <v>6000</v>
      </c>
      <c r="M344" s="1" t="s">
        <v>101</v>
      </c>
      <c r="N344" s="1">
        <v>52.39</v>
      </c>
      <c r="O344" s="1" t="s">
        <v>200</v>
      </c>
    </row>
    <row r="345" spans="1:15" x14ac:dyDescent="0.35">
      <c r="A345" s="1" t="s">
        <v>96</v>
      </c>
      <c r="B345" s="1" t="s">
        <v>97</v>
      </c>
      <c r="C345" s="1">
        <v>2018</v>
      </c>
      <c r="D345" s="1">
        <v>2018</v>
      </c>
      <c r="E345" s="1">
        <v>2017</v>
      </c>
      <c r="F345" s="1" t="s">
        <v>166</v>
      </c>
      <c r="G345" s="1" t="s">
        <v>196</v>
      </c>
      <c r="H345" s="1" t="s">
        <v>197</v>
      </c>
      <c r="I345" s="1" t="s">
        <v>198</v>
      </c>
      <c r="J345" s="1">
        <v>1</v>
      </c>
      <c r="K345" s="1" t="s">
        <v>199</v>
      </c>
      <c r="L345" s="1">
        <v>12000</v>
      </c>
      <c r="M345" s="1" t="s">
        <v>101</v>
      </c>
      <c r="N345" s="1">
        <v>74.569999999999993</v>
      </c>
      <c r="O345" s="1" t="s">
        <v>200</v>
      </c>
    </row>
    <row r="346" spans="1:15" x14ac:dyDescent="0.35">
      <c r="A346" s="1" t="s">
        <v>96</v>
      </c>
      <c r="B346" s="1" t="s">
        <v>97</v>
      </c>
      <c r="C346" s="1">
        <v>2018</v>
      </c>
      <c r="D346" s="1">
        <v>2018</v>
      </c>
      <c r="E346" s="1">
        <v>2017</v>
      </c>
      <c r="F346" s="1" t="s">
        <v>166</v>
      </c>
      <c r="G346" s="1" t="s">
        <v>196</v>
      </c>
      <c r="H346" s="1" t="s">
        <v>197</v>
      </c>
      <c r="I346" s="1" t="s">
        <v>198</v>
      </c>
      <c r="J346" s="1">
        <v>1.5</v>
      </c>
      <c r="K346" s="1" t="s">
        <v>199</v>
      </c>
      <c r="L346" s="1">
        <v>30000</v>
      </c>
      <c r="M346" s="1" t="s">
        <v>101</v>
      </c>
      <c r="N346" s="1">
        <v>142.86000000000001</v>
      </c>
      <c r="O346" s="1" t="s">
        <v>200</v>
      </c>
    </row>
    <row r="347" spans="1:15" x14ac:dyDescent="0.35">
      <c r="A347" s="1" t="s">
        <v>96</v>
      </c>
      <c r="B347" s="1" t="s">
        <v>97</v>
      </c>
      <c r="C347" s="1">
        <v>2018</v>
      </c>
      <c r="D347" s="1">
        <v>2018</v>
      </c>
      <c r="E347" s="1">
        <v>2017</v>
      </c>
      <c r="F347" s="1" t="s">
        <v>166</v>
      </c>
      <c r="G347" s="1" t="s">
        <v>196</v>
      </c>
      <c r="H347" s="1" t="s">
        <v>197</v>
      </c>
      <c r="I347" s="1" t="s">
        <v>198</v>
      </c>
      <c r="J347" s="1">
        <v>2.5</v>
      </c>
      <c r="K347" s="1" t="s">
        <v>199</v>
      </c>
      <c r="L347" s="1">
        <v>75000</v>
      </c>
      <c r="M347" s="1" t="s">
        <v>101</v>
      </c>
      <c r="N347" s="1">
        <v>297.32</v>
      </c>
      <c r="O347" s="1" t="s">
        <v>200</v>
      </c>
    </row>
    <row r="348" spans="1:15" x14ac:dyDescent="0.35">
      <c r="A348" s="1" t="s">
        <v>96</v>
      </c>
      <c r="B348" s="1" t="s">
        <v>97</v>
      </c>
      <c r="C348" s="1">
        <v>2018</v>
      </c>
      <c r="D348" s="1">
        <v>2018</v>
      </c>
      <c r="E348" s="1">
        <v>2017</v>
      </c>
      <c r="F348" s="1" t="s">
        <v>166</v>
      </c>
      <c r="G348" s="1" t="s">
        <v>196</v>
      </c>
      <c r="H348" s="1" t="s">
        <v>197</v>
      </c>
      <c r="I348" s="1" t="s">
        <v>198</v>
      </c>
      <c r="J348" s="1">
        <v>3.5</v>
      </c>
      <c r="K348" s="1" t="s">
        <v>199</v>
      </c>
      <c r="L348" s="1">
        <v>130000</v>
      </c>
      <c r="M348" s="1" t="s">
        <v>101</v>
      </c>
      <c r="N348" s="1">
        <v>496.93</v>
      </c>
      <c r="O348" s="1" t="s">
        <v>200</v>
      </c>
    </row>
    <row r="349" spans="1:15" x14ac:dyDescent="0.35">
      <c r="A349" s="1" t="s">
        <v>96</v>
      </c>
      <c r="B349" s="1" t="s">
        <v>97</v>
      </c>
      <c r="C349" s="1">
        <v>2018</v>
      </c>
      <c r="D349" s="1">
        <v>2018</v>
      </c>
      <c r="E349" s="1">
        <v>2017</v>
      </c>
      <c r="F349" s="1" t="s">
        <v>166</v>
      </c>
      <c r="G349" s="1" t="s">
        <v>196</v>
      </c>
      <c r="H349" s="1" t="s">
        <v>197</v>
      </c>
      <c r="I349" s="1" t="s">
        <v>198</v>
      </c>
      <c r="J349" s="1">
        <v>4.5</v>
      </c>
      <c r="K349" s="1" t="s">
        <v>199</v>
      </c>
      <c r="L349" s="1">
        <v>270000</v>
      </c>
      <c r="M349" s="1" t="s">
        <v>101</v>
      </c>
      <c r="N349" s="1">
        <v>976.14</v>
      </c>
      <c r="O349" s="1" t="s">
        <v>200</v>
      </c>
    </row>
    <row r="350" spans="1:15" x14ac:dyDescent="0.35">
      <c r="A350" s="1" t="s">
        <v>96</v>
      </c>
      <c r="B350" s="1" t="s">
        <v>97</v>
      </c>
      <c r="C350" s="1">
        <v>2018</v>
      </c>
      <c r="D350" s="1">
        <v>2018</v>
      </c>
      <c r="E350" s="1">
        <v>2017</v>
      </c>
      <c r="F350" s="1" t="s">
        <v>166</v>
      </c>
      <c r="G350" s="1" t="s">
        <v>196</v>
      </c>
      <c r="H350" s="1" t="s">
        <v>197</v>
      </c>
      <c r="I350" s="1" t="s">
        <v>198</v>
      </c>
      <c r="J350" s="1">
        <v>6.5</v>
      </c>
      <c r="K350" s="1" t="s">
        <v>199</v>
      </c>
      <c r="L350" s="1">
        <v>500000</v>
      </c>
      <c r="M350" s="1" t="s">
        <v>101</v>
      </c>
      <c r="N350" s="1">
        <v>1553.26</v>
      </c>
      <c r="O350" s="1" t="s">
        <v>200</v>
      </c>
    </row>
    <row r="351" spans="1:15" x14ac:dyDescent="0.35">
      <c r="A351" s="1" t="s">
        <v>96</v>
      </c>
      <c r="B351" s="1" t="s">
        <v>97</v>
      </c>
      <c r="C351" s="1">
        <v>2018</v>
      </c>
      <c r="D351" s="1">
        <v>2018</v>
      </c>
      <c r="E351" s="1">
        <v>2017</v>
      </c>
      <c r="F351" s="1" t="s">
        <v>166</v>
      </c>
      <c r="G351" s="1" t="s">
        <v>196</v>
      </c>
      <c r="H351" s="1" t="s">
        <v>197</v>
      </c>
      <c r="I351" s="1" t="s">
        <v>198</v>
      </c>
      <c r="J351" s="1">
        <v>8.5</v>
      </c>
      <c r="K351" s="1" t="s">
        <v>199</v>
      </c>
      <c r="L351" s="1">
        <v>600000</v>
      </c>
      <c r="M351" s="1" t="s">
        <v>101</v>
      </c>
      <c r="N351" s="1">
        <v>1818.69</v>
      </c>
      <c r="O351" s="1" t="s">
        <v>200</v>
      </c>
    </row>
    <row r="352" spans="1:15" x14ac:dyDescent="0.35">
      <c r="A352" s="1" t="s">
        <v>96</v>
      </c>
      <c r="B352" s="1" t="s">
        <v>97</v>
      </c>
      <c r="C352" s="1">
        <v>2018</v>
      </c>
      <c r="D352" s="1">
        <v>2018</v>
      </c>
      <c r="E352" s="1">
        <v>2017</v>
      </c>
      <c r="F352" s="1" t="s">
        <v>166</v>
      </c>
      <c r="G352" s="1" t="s">
        <v>196</v>
      </c>
      <c r="H352" s="1" t="s">
        <v>197</v>
      </c>
      <c r="I352" s="1" t="s">
        <v>198</v>
      </c>
      <c r="J352" s="1">
        <v>10.5</v>
      </c>
      <c r="K352" s="1" t="s">
        <v>199</v>
      </c>
      <c r="L352" s="1">
        <v>800000</v>
      </c>
      <c r="M352" s="1" t="s">
        <v>101</v>
      </c>
      <c r="N352" s="1">
        <v>2382.17</v>
      </c>
      <c r="O352" s="1" t="s">
        <v>200</v>
      </c>
    </row>
    <row r="353" spans="1:15" x14ac:dyDescent="0.35">
      <c r="A353" s="1" t="s">
        <v>96</v>
      </c>
      <c r="B353" s="1" t="s">
        <v>97</v>
      </c>
      <c r="C353" s="1">
        <v>2018</v>
      </c>
      <c r="D353" s="1">
        <v>2018</v>
      </c>
      <c r="E353" s="1">
        <v>2017</v>
      </c>
      <c r="F353" s="1" t="s">
        <v>166</v>
      </c>
      <c r="G353" s="1" t="s">
        <v>196</v>
      </c>
      <c r="H353" s="1" t="s">
        <v>197</v>
      </c>
      <c r="I353" s="1" t="s">
        <v>198</v>
      </c>
      <c r="J353" s="1">
        <v>12.5</v>
      </c>
      <c r="K353" s="1" t="s">
        <v>199</v>
      </c>
      <c r="L353" s="1">
        <v>1000000</v>
      </c>
      <c r="M353" s="1" t="s">
        <v>101</v>
      </c>
      <c r="N353" s="1">
        <v>3106.52</v>
      </c>
      <c r="O353" s="1" t="s">
        <v>200</v>
      </c>
    </row>
    <row r="354" spans="1:15" x14ac:dyDescent="0.35">
      <c r="A354" s="1" t="s">
        <v>96</v>
      </c>
      <c r="B354" s="1" t="s">
        <v>97</v>
      </c>
      <c r="C354" s="1">
        <v>2018</v>
      </c>
      <c r="D354" s="1">
        <v>2018</v>
      </c>
      <c r="E354" s="1">
        <v>2017</v>
      </c>
      <c r="F354" s="1" t="s">
        <v>166</v>
      </c>
      <c r="G354" s="1" t="s">
        <v>204</v>
      </c>
      <c r="H354" s="1" t="s">
        <v>201</v>
      </c>
      <c r="I354" s="1" t="s">
        <v>205</v>
      </c>
      <c r="J354" s="1">
        <v>7000</v>
      </c>
      <c r="K354" s="1" t="s">
        <v>203</v>
      </c>
      <c r="L354" s="1" t="s">
        <v>101</v>
      </c>
      <c r="M354" s="1" t="s">
        <v>101</v>
      </c>
      <c r="N354" s="1">
        <v>4.82</v>
      </c>
      <c r="O354" s="1" t="s">
        <v>206</v>
      </c>
    </row>
    <row r="355" spans="1:15" x14ac:dyDescent="0.35">
      <c r="A355" s="1" t="s">
        <v>96</v>
      </c>
      <c r="B355" s="1" t="s">
        <v>97</v>
      </c>
      <c r="C355" s="1">
        <v>2018</v>
      </c>
      <c r="D355" s="1">
        <v>2018</v>
      </c>
      <c r="E355" s="1">
        <v>2017</v>
      </c>
      <c r="F355" s="1" t="s">
        <v>166</v>
      </c>
      <c r="G355" s="1" t="s">
        <v>204</v>
      </c>
      <c r="H355" s="1" t="s">
        <v>201</v>
      </c>
      <c r="I355" s="1" t="s">
        <v>205</v>
      </c>
      <c r="J355" s="1">
        <v>257000</v>
      </c>
      <c r="K355" s="1" t="s">
        <v>203</v>
      </c>
      <c r="L355" s="1" t="s">
        <v>101</v>
      </c>
      <c r="M355" s="1" t="s">
        <v>101</v>
      </c>
      <c r="N355" s="1">
        <v>2.89</v>
      </c>
      <c r="O355" s="1" t="s">
        <v>206</v>
      </c>
    </row>
    <row r="356" spans="1:15" x14ac:dyDescent="0.35">
      <c r="A356" s="1" t="s">
        <v>96</v>
      </c>
      <c r="B356" s="1" t="s">
        <v>97</v>
      </c>
      <c r="C356" s="1">
        <v>2018</v>
      </c>
      <c r="D356" s="1">
        <v>2018</v>
      </c>
      <c r="E356" s="1">
        <v>2017</v>
      </c>
      <c r="F356" s="1" t="s">
        <v>166</v>
      </c>
      <c r="G356" s="1" t="s">
        <v>204</v>
      </c>
      <c r="H356" s="1" t="s">
        <v>201</v>
      </c>
      <c r="I356" s="1" t="s">
        <v>205</v>
      </c>
      <c r="J356" s="1" t="s">
        <v>208</v>
      </c>
      <c r="K356" s="1" t="s">
        <v>203</v>
      </c>
      <c r="L356" s="1" t="s">
        <v>101</v>
      </c>
      <c r="M356" s="1" t="s">
        <v>101</v>
      </c>
      <c r="N356" s="1">
        <v>1.98</v>
      </c>
      <c r="O356" s="1" t="s">
        <v>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I41"/>
  <sheetViews>
    <sheetView tabSelected="1" workbookViewId="0">
      <pane xSplit="4" ySplit="2" topLeftCell="Y3" activePane="bottomRight" state="frozen"/>
      <selection pane="topRight" activeCell="E1" sqref="E1"/>
      <selection pane="bottomLeft" activeCell="A3" sqref="A3"/>
      <selection pane="bottomRight" activeCell="D3" sqref="D3"/>
    </sheetView>
  </sheetViews>
  <sheetFormatPr defaultColWidth="8.90625" defaultRowHeight="14.5" x14ac:dyDescent="0.35"/>
  <cols>
    <col min="1" max="3" width="8.90625" style="1"/>
    <col min="4" max="4" width="15.6328125" style="1" customWidth="1"/>
    <col min="5" max="5" width="14.36328125" style="1" customWidth="1"/>
    <col min="6" max="6" width="11.54296875" style="1" customWidth="1"/>
    <col min="7" max="7" width="11.453125" style="1" customWidth="1"/>
    <col min="8" max="8" width="10.54296875" style="1" customWidth="1"/>
    <col min="9" max="9" width="11.1796875" style="1" customWidth="1"/>
    <col min="10" max="11" width="8.90625" style="1"/>
    <col min="12" max="12" width="11.81640625" style="1" customWidth="1"/>
    <col min="13" max="13" width="10.453125" style="1" bestFit="1" customWidth="1"/>
    <col min="14" max="15" width="11.453125" style="1" bestFit="1" customWidth="1"/>
    <col min="16" max="19" width="10.453125" style="1" bestFit="1" customWidth="1"/>
    <col min="20" max="21" width="11.08984375" style="1" bestFit="1" customWidth="1"/>
    <col min="22" max="24" width="10.453125" style="1" bestFit="1" customWidth="1"/>
    <col min="25" max="25" width="11.08984375" style="1" customWidth="1"/>
    <col min="26" max="28" width="10.453125" style="1" bestFit="1" customWidth="1"/>
    <col min="29" max="29" width="12.6328125" style="1" customWidth="1"/>
    <col min="30" max="31" width="11.453125" style="1" bestFit="1" customWidth="1"/>
    <col min="32" max="32" width="11.6328125" style="1" customWidth="1"/>
    <col min="33" max="34" width="11.453125" style="1" bestFit="1" customWidth="1"/>
    <col min="35" max="35" width="10.453125" style="1" bestFit="1" customWidth="1"/>
    <col min="36" max="16384" width="8.90625" style="1"/>
  </cols>
  <sheetData>
    <row r="1" spans="1:35" x14ac:dyDescent="0.35">
      <c r="E1" s="10"/>
      <c r="F1" s="11" t="s">
        <v>34</v>
      </c>
      <c r="G1" s="12"/>
      <c r="H1" s="12"/>
      <c r="I1" s="12"/>
      <c r="J1" s="12"/>
      <c r="K1" s="12"/>
      <c r="L1" s="10"/>
      <c r="M1" s="10"/>
      <c r="N1" s="10"/>
      <c r="O1" s="10"/>
      <c r="P1" s="13"/>
      <c r="Q1" s="13"/>
      <c r="R1" s="13"/>
      <c r="S1" s="13"/>
      <c r="T1" s="13"/>
      <c r="U1" s="13"/>
      <c r="V1" s="13"/>
      <c r="W1" s="13"/>
      <c r="X1" s="13"/>
      <c r="Y1" s="14" t="s">
        <v>35</v>
      </c>
      <c r="Z1" s="13"/>
      <c r="AA1" s="13"/>
      <c r="AB1" s="13"/>
      <c r="AC1" s="14" t="s">
        <v>36</v>
      </c>
      <c r="AD1" s="13"/>
      <c r="AE1" s="13"/>
      <c r="AF1" s="13"/>
      <c r="AG1" s="13"/>
      <c r="AH1" s="13"/>
    </row>
    <row r="2" spans="1:35" x14ac:dyDescent="0.35">
      <c r="A2" s="2" t="s">
        <v>0</v>
      </c>
      <c r="B2" s="2" t="s">
        <v>27</v>
      </c>
      <c r="C2" s="2" t="s">
        <v>376</v>
      </c>
      <c r="D2" s="2" t="s">
        <v>428</v>
      </c>
      <c r="E2" s="5" t="s">
        <v>37</v>
      </c>
      <c r="F2" s="5" t="s">
        <v>38</v>
      </c>
      <c r="G2" s="5" t="s">
        <v>39</v>
      </c>
      <c r="H2" s="5" t="s">
        <v>40</v>
      </c>
      <c r="I2" s="5" t="s">
        <v>41</v>
      </c>
      <c r="J2" s="5" t="s">
        <v>42</v>
      </c>
      <c r="K2" s="5" t="s">
        <v>43</v>
      </c>
      <c r="L2" s="5" t="s">
        <v>44</v>
      </c>
      <c r="M2" s="5" t="s">
        <v>45</v>
      </c>
      <c r="N2" s="5" t="s">
        <v>46</v>
      </c>
      <c r="O2" s="5" t="s">
        <v>47</v>
      </c>
      <c r="P2" s="5" t="s">
        <v>48</v>
      </c>
      <c r="Q2" s="5" t="s">
        <v>49</v>
      </c>
      <c r="R2" s="5" t="s">
        <v>50</v>
      </c>
      <c r="S2" s="5" t="s">
        <v>51</v>
      </c>
      <c r="T2" s="5" t="s">
        <v>52</v>
      </c>
      <c r="U2" s="5" t="s">
        <v>53</v>
      </c>
      <c r="V2" s="5" t="s">
        <v>54</v>
      </c>
      <c r="W2" s="5" t="s">
        <v>55</v>
      </c>
      <c r="X2" s="5" t="s">
        <v>56</v>
      </c>
      <c r="Y2" s="5" t="s">
        <v>57</v>
      </c>
      <c r="Z2" s="5" t="s">
        <v>58</v>
      </c>
      <c r="AA2" s="5" t="s">
        <v>59</v>
      </c>
      <c r="AB2" s="5" t="s">
        <v>60</v>
      </c>
      <c r="AC2" s="5" t="s">
        <v>61</v>
      </c>
      <c r="AD2" s="5" t="s">
        <v>62</v>
      </c>
      <c r="AE2" s="5" t="s">
        <v>63</v>
      </c>
      <c r="AF2" s="5" t="s">
        <v>64</v>
      </c>
      <c r="AG2" s="5" t="s">
        <v>65</v>
      </c>
      <c r="AH2" s="5" t="s">
        <v>66</v>
      </c>
      <c r="AI2" s="5" t="s">
        <v>315</v>
      </c>
    </row>
    <row r="3" spans="1:35" x14ac:dyDescent="0.35">
      <c r="A3" s="1" t="s">
        <v>96</v>
      </c>
      <c r="B3" s="1" t="s">
        <v>97</v>
      </c>
      <c r="C3" s="1" t="s">
        <v>67</v>
      </c>
      <c r="D3" s="1" t="s">
        <v>68</v>
      </c>
      <c r="E3" s="10">
        <v>907469</v>
      </c>
      <c r="F3" s="10">
        <v>992498</v>
      </c>
      <c r="G3" s="10">
        <v>980839</v>
      </c>
      <c r="H3" s="10">
        <v>989886</v>
      </c>
      <c r="I3" s="10">
        <v>1035100</v>
      </c>
      <c r="J3" s="10" t="s">
        <v>101</v>
      </c>
      <c r="K3" s="10" t="s">
        <v>101</v>
      </c>
      <c r="L3" s="10">
        <v>1313456</v>
      </c>
      <c r="M3" s="10">
        <v>1531004</v>
      </c>
      <c r="N3" s="10">
        <v>1743293</v>
      </c>
      <c r="O3" s="10">
        <v>1726552</v>
      </c>
      <c r="P3" s="13">
        <v>1859185</v>
      </c>
      <c r="Q3" s="13">
        <v>1989715</v>
      </c>
      <c r="R3" s="13">
        <v>2303755</v>
      </c>
      <c r="S3" s="13">
        <v>2312419</v>
      </c>
      <c r="T3" s="13">
        <v>2426489</v>
      </c>
      <c r="U3" s="13">
        <v>2664530</v>
      </c>
      <c r="V3" s="13">
        <v>2799009</v>
      </c>
      <c r="W3" s="13">
        <v>2858296</v>
      </c>
      <c r="X3" s="13">
        <v>2913583</v>
      </c>
      <c r="Y3" s="13">
        <v>3001806</v>
      </c>
      <c r="Z3" s="13">
        <v>3070867</v>
      </c>
      <c r="AA3" s="13">
        <v>3184186</v>
      </c>
      <c r="AB3" s="13">
        <v>2984792</v>
      </c>
      <c r="AC3" s="13">
        <v>3063776</v>
      </c>
      <c r="AD3" s="13">
        <v>3188827</v>
      </c>
      <c r="AE3" s="13">
        <v>3107775</v>
      </c>
      <c r="AF3" s="13">
        <v>3264507</v>
      </c>
      <c r="AG3" s="13">
        <v>3407100</v>
      </c>
      <c r="AH3" s="13">
        <v>3519722</v>
      </c>
      <c r="AI3" s="1">
        <v>3530202</v>
      </c>
    </row>
    <row r="4" spans="1:35" x14ac:dyDescent="0.35">
      <c r="A4" s="1" t="s">
        <v>96</v>
      </c>
      <c r="B4" s="1" t="s">
        <v>97</v>
      </c>
      <c r="C4" s="1" t="s">
        <v>67</v>
      </c>
      <c r="D4" s="1" t="s">
        <v>69</v>
      </c>
      <c r="E4" s="10">
        <v>120589</v>
      </c>
      <c r="F4" s="10">
        <v>130342</v>
      </c>
      <c r="G4" s="10">
        <v>129519</v>
      </c>
      <c r="H4" s="10">
        <v>147367</v>
      </c>
      <c r="I4" s="10">
        <v>149233</v>
      </c>
      <c r="J4" s="10" t="s">
        <v>101</v>
      </c>
      <c r="K4" s="10" t="s">
        <v>101</v>
      </c>
      <c r="L4" s="10">
        <v>186202</v>
      </c>
      <c r="M4" s="10">
        <v>212524</v>
      </c>
      <c r="N4" s="10">
        <v>235114</v>
      </c>
      <c r="O4" s="10">
        <v>236991</v>
      </c>
      <c r="P4" s="13">
        <v>251946</v>
      </c>
      <c r="Q4" s="13">
        <v>271287</v>
      </c>
      <c r="R4" s="13">
        <v>331627</v>
      </c>
      <c r="S4" s="13">
        <v>394824</v>
      </c>
      <c r="T4" s="13">
        <v>441990</v>
      </c>
      <c r="U4" s="13">
        <v>463696</v>
      </c>
      <c r="V4" s="13">
        <v>478642</v>
      </c>
      <c r="W4" s="13">
        <v>484584</v>
      </c>
      <c r="X4" s="13">
        <v>511642</v>
      </c>
      <c r="Y4" s="13">
        <v>529150</v>
      </c>
      <c r="Z4" s="13">
        <v>526037</v>
      </c>
      <c r="AA4" s="13">
        <v>531238</v>
      </c>
      <c r="AB4" s="13">
        <v>736626</v>
      </c>
      <c r="AC4" s="13">
        <v>779483</v>
      </c>
      <c r="AD4" s="13">
        <v>825900</v>
      </c>
      <c r="AE4" s="13">
        <v>850218</v>
      </c>
      <c r="AF4" s="13">
        <v>899587</v>
      </c>
      <c r="AG4" s="13">
        <v>949288</v>
      </c>
      <c r="AH4" s="13">
        <v>989944</v>
      </c>
      <c r="AI4" s="1">
        <v>1030704</v>
      </c>
    </row>
    <row r="5" spans="1:35" x14ac:dyDescent="0.35">
      <c r="A5" s="1" t="s">
        <v>96</v>
      </c>
      <c r="B5" s="1" t="s">
        <v>97</v>
      </c>
      <c r="C5" s="1" t="s">
        <v>67</v>
      </c>
      <c r="D5" s="1" t="s">
        <v>70</v>
      </c>
      <c r="E5" s="10">
        <v>204508</v>
      </c>
      <c r="F5" s="10">
        <v>228233</v>
      </c>
      <c r="G5" s="10">
        <v>220083</v>
      </c>
      <c r="H5" s="10">
        <v>158118</v>
      </c>
      <c r="I5" s="10">
        <v>157978</v>
      </c>
      <c r="J5" s="10" t="s">
        <v>101</v>
      </c>
      <c r="K5" s="10" t="s">
        <v>101</v>
      </c>
      <c r="L5" s="10">
        <v>194169</v>
      </c>
      <c r="M5" s="10">
        <v>243075</v>
      </c>
      <c r="N5" s="10">
        <v>247690</v>
      </c>
      <c r="O5" s="10">
        <v>218270</v>
      </c>
      <c r="P5" s="13">
        <v>238004</v>
      </c>
      <c r="Q5" s="13">
        <v>233081</v>
      </c>
      <c r="R5" s="13">
        <v>263278</v>
      </c>
      <c r="S5" s="13">
        <v>254119</v>
      </c>
      <c r="T5" s="13">
        <v>287565</v>
      </c>
      <c r="U5" s="13">
        <v>305583</v>
      </c>
      <c r="V5" s="13">
        <v>329438</v>
      </c>
      <c r="W5" s="13">
        <v>313309</v>
      </c>
      <c r="X5" s="13">
        <v>293480</v>
      </c>
      <c r="Y5" s="13">
        <v>268276</v>
      </c>
      <c r="Z5" s="13">
        <v>236725</v>
      </c>
      <c r="AA5" s="13">
        <v>235205</v>
      </c>
      <c r="AB5" s="13">
        <v>264806</v>
      </c>
      <c r="AC5" s="13">
        <v>297350</v>
      </c>
      <c r="AD5" s="13">
        <v>316422</v>
      </c>
      <c r="AE5" s="13">
        <v>309633</v>
      </c>
      <c r="AF5" s="13">
        <v>325712</v>
      </c>
      <c r="AG5" s="13">
        <v>340296</v>
      </c>
      <c r="AH5" s="13">
        <v>370343</v>
      </c>
      <c r="AI5" s="1">
        <v>407769</v>
      </c>
    </row>
    <row r="6" spans="1:35" x14ac:dyDescent="0.35">
      <c r="A6" s="1" t="s">
        <v>96</v>
      </c>
      <c r="B6" s="1" t="s">
        <v>97</v>
      </c>
      <c r="C6" s="1" t="s">
        <v>67</v>
      </c>
      <c r="D6" s="1" t="s">
        <v>71</v>
      </c>
      <c r="E6" s="10">
        <v>34478</v>
      </c>
      <c r="F6" s="10">
        <v>39881</v>
      </c>
      <c r="G6" s="10">
        <v>39025</v>
      </c>
      <c r="H6" s="10">
        <v>38311</v>
      </c>
      <c r="I6" s="10">
        <v>39665</v>
      </c>
      <c r="J6" s="10" t="s">
        <v>101</v>
      </c>
      <c r="K6" s="10" t="s">
        <v>101</v>
      </c>
      <c r="L6" s="10">
        <v>46677</v>
      </c>
      <c r="M6" s="10">
        <v>56709</v>
      </c>
      <c r="N6" s="10">
        <v>65429</v>
      </c>
      <c r="O6" s="10">
        <v>65842</v>
      </c>
      <c r="P6" s="13">
        <v>74805</v>
      </c>
      <c r="Q6" s="13">
        <v>79156</v>
      </c>
      <c r="R6" s="13">
        <v>93756</v>
      </c>
      <c r="S6" s="13">
        <v>61140</v>
      </c>
      <c r="T6" s="13">
        <v>71023</v>
      </c>
      <c r="U6" s="13">
        <v>74821</v>
      </c>
      <c r="V6" s="13">
        <v>74686</v>
      </c>
      <c r="W6" s="13">
        <v>77456</v>
      </c>
      <c r="X6" s="13">
        <v>76025</v>
      </c>
      <c r="Y6" s="13">
        <v>76615</v>
      </c>
      <c r="Z6" s="13">
        <v>79729</v>
      </c>
      <c r="AA6" s="13">
        <v>82047</v>
      </c>
      <c r="AB6" s="13">
        <v>229180</v>
      </c>
      <c r="AC6" s="13">
        <v>206170</v>
      </c>
      <c r="AD6" s="13">
        <v>231597</v>
      </c>
      <c r="AE6" s="13">
        <v>232930</v>
      </c>
      <c r="AF6" s="13">
        <v>240747</v>
      </c>
      <c r="AG6" s="13">
        <v>255111</v>
      </c>
      <c r="AH6" s="13">
        <v>254465</v>
      </c>
      <c r="AI6" s="1">
        <v>258134</v>
      </c>
    </row>
    <row r="7" spans="1:35" x14ac:dyDescent="0.35">
      <c r="A7" s="1" t="s">
        <v>96</v>
      </c>
      <c r="B7" s="1" t="s">
        <v>97</v>
      </c>
      <c r="C7" s="1" t="s">
        <v>67</v>
      </c>
      <c r="D7" s="1" t="s">
        <v>210</v>
      </c>
      <c r="E7" s="10">
        <v>22632</v>
      </c>
      <c r="F7" s="10">
        <v>6296</v>
      </c>
      <c r="G7" s="10">
        <v>6277</v>
      </c>
      <c r="H7" s="10">
        <v>6503</v>
      </c>
      <c r="I7" s="10">
        <v>6581</v>
      </c>
      <c r="J7" s="10" t="s">
        <v>101</v>
      </c>
      <c r="K7" s="10" t="s">
        <v>101</v>
      </c>
      <c r="L7" s="10">
        <v>10470</v>
      </c>
      <c r="M7" s="10">
        <v>12302</v>
      </c>
      <c r="N7" s="10">
        <v>14374</v>
      </c>
      <c r="O7" s="10">
        <v>14619</v>
      </c>
      <c r="P7" s="13">
        <v>16256</v>
      </c>
      <c r="Q7" s="13">
        <v>19382</v>
      </c>
      <c r="R7" s="13">
        <v>17972</v>
      </c>
      <c r="S7" s="13">
        <v>20947</v>
      </c>
      <c r="T7" s="13">
        <v>43590</v>
      </c>
      <c r="U7" s="13">
        <v>46420</v>
      </c>
      <c r="V7" s="13">
        <v>48517</v>
      </c>
      <c r="W7" s="13">
        <v>51009</v>
      </c>
      <c r="X7" s="13">
        <v>51537</v>
      </c>
      <c r="Y7" s="13">
        <v>51576</v>
      </c>
      <c r="Z7" s="13">
        <v>52450</v>
      </c>
      <c r="AA7" s="13">
        <v>52722</v>
      </c>
      <c r="AB7" s="13">
        <v>55165</v>
      </c>
      <c r="AC7" s="13">
        <v>100893</v>
      </c>
      <c r="AD7" s="13">
        <v>103897</v>
      </c>
      <c r="AE7" s="13">
        <v>105612</v>
      </c>
      <c r="AF7" s="13">
        <v>111572</v>
      </c>
      <c r="AG7" s="13">
        <v>118179</v>
      </c>
      <c r="AH7" s="13">
        <v>123806</v>
      </c>
      <c r="AI7" s="1">
        <v>128854</v>
      </c>
    </row>
    <row r="8" spans="1:35" x14ac:dyDescent="0.35">
      <c r="A8" s="1" t="s">
        <v>96</v>
      </c>
      <c r="B8" s="1" t="s">
        <v>97</v>
      </c>
      <c r="C8" s="1" t="s">
        <v>67</v>
      </c>
      <c r="D8" s="1" t="s">
        <v>211</v>
      </c>
      <c r="E8" s="10">
        <v>0</v>
      </c>
      <c r="F8" s="10">
        <v>0</v>
      </c>
      <c r="G8" s="10">
        <v>0</v>
      </c>
      <c r="H8" s="10">
        <v>18193</v>
      </c>
      <c r="I8" s="10">
        <v>19343</v>
      </c>
      <c r="J8" s="10" t="s">
        <v>101</v>
      </c>
      <c r="K8" s="10" t="s">
        <v>101</v>
      </c>
      <c r="L8" s="10">
        <v>23024</v>
      </c>
      <c r="M8" s="10">
        <v>26112</v>
      </c>
      <c r="N8" s="10">
        <v>30636</v>
      </c>
      <c r="O8" s="10">
        <v>31245</v>
      </c>
      <c r="P8" s="13">
        <v>34327</v>
      </c>
      <c r="Q8" s="13">
        <v>36649</v>
      </c>
      <c r="R8" s="13">
        <v>42613</v>
      </c>
      <c r="S8" s="13">
        <v>43264</v>
      </c>
      <c r="T8" s="13">
        <v>34012</v>
      </c>
      <c r="U8" s="13">
        <v>37016</v>
      </c>
      <c r="V8" s="13">
        <v>25870</v>
      </c>
      <c r="W8" s="13">
        <v>31443</v>
      </c>
      <c r="X8" s="13">
        <v>31745</v>
      </c>
      <c r="Y8" s="13">
        <v>32622</v>
      </c>
      <c r="Z8" s="13">
        <v>36979</v>
      </c>
      <c r="AA8" s="13">
        <v>39640</v>
      </c>
      <c r="AB8" s="13">
        <v>36080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</row>
    <row r="9" spans="1:35" x14ac:dyDescent="0.35">
      <c r="A9" s="1" t="s">
        <v>96</v>
      </c>
      <c r="B9" s="1" t="s">
        <v>97</v>
      </c>
      <c r="C9" s="1" t="s">
        <v>67</v>
      </c>
      <c r="D9" s="1" t="s">
        <v>212</v>
      </c>
      <c r="E9" s="10">
        <v>19091</v>
      </c>
      <c r="F9" s="10">
        <v>19327</v>
      </c>
      <c r="G9" s="10">
        <v>17966</v>
      </c>
      <c r="H9" s="10">
        <v>17150</v>
      </c>
      <c r="I9" s="10">
        <v>18287</v>
      </c>
      <c r="J9" s="10" t="s">
        <v>101</v>
      </c>
      <c r="K9" s="10" t="s">
        <v>101</v>
      </c>
      <c r="L9" s="10">
        <v>28343</v>
      </c>
      <c r="M9" s="10">
        <v>29687</v>
      </c>
      <c r="N9" s="10">
        <v>30484</v>
      </c>
      <c r="O9" s="10">
        <v>32525</v>
      </c>
      <c r="P9" s="13">
        <v>34506</v>
      </c>
      <c r="Q9" s="13">
        <v>36900</v>
      </c>
      <c r="R9" s="13">
        <v>46495</v>
      </c>
      <c r="S9" s="13">
        <v>49825</v>
      </c>
      <c r="T9" s="13">
        <v>55185</v>
      </c>
      <c r="U9" s="13">
        <v>59997</v>
      </c>
      <c r="V9" s="13">
        <v>59354</v>
      </c>
      <c r="W9" s="13">
        <v>58927</v>
      </c>
      <c r="X9" s="13">
        <v>59290</v>
      </c>
      <c r="Y9" s="13">
        <v>59483</v>
      </c>
      <c r="Z9" s="13">
        <v>56041</v>
      </c>
      <c r="AA9" s="13">
        <v>57102</v>
      </c>
      <c r="AB9" s="13">
        <v>59979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</row>
    <row r="10" spans="1:35" x14ac:dyDescent="0.35">
      <c r="A10" s="1" t="s">
        <v>96</v>
      </c>
      <c r="B10" s="1" t="s">
        <v>97</v>
      </c>
      <c r="C10" s="1" t="s">
        <v>67</v>
      </c>
      <c r="D10" s="1" t="s">
        <v>213</v>
      </c>
      <c r="E10" s="10">
        <v>1000</v>
      </c>
      <c r="F10" s="10">
        <v>1000</v>
      </c>
      <c r="G10" s="10">
        <v>500</v>
      </c>
      <c r="H10" s="10">
        <v>1500</v>
      </c>
      <c r="I10" s="10">
        <v>1000</v>
      </c>
      <c r="J10" s="10" t="s">
        <v>101</v>
      </c>
      <c r="K10" s="10" t="s">
        <v>101</v>
      </c>
      <c r="L10" s="10">
        <v>1000</v>
      </c>
      <c r="M10" s="10">
        <v>3230</v>
      </c>
      <c r="N10" s="10">
        <v>3315</v>
      </c>
      <c r="O10" s="10">
        <v>1000</v>
      </c>
      <c r="P10" s="13">
        <v>1000</v>
      </c>
      <c r="Q10" s="13">
        <v>6445</v>
      </c>
      <c r="R10" s="13">
        <v>2693</v>
      </c>
      <c r="S10" s="13">
        <v>2580</v>
      </c>
      <c r="T10" s="13">
        <v>1000</v>
      </c>
      <c r="U10" s="13">
        <v>2116</v>
      </c>
      <c r="V10" s="13">
        <v>2250</v>
      </c>
      <c r="W10" s="13">
        <v>4123</v>
      </c>
      <c r="X10" s="13">
        <v>2513</v>
      </c>
      <c r="Y10" s="13">
        <v>3854</v>
      </c>
      <c r="Z10" s="13">
        <v>500</v>
      </c>
      <c r="AA10" s="13">
        <v>4610</v>
      </c>
      <c r="AB10" s="13">
        <v>4507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</row>
    <row r="11" spans="1:35" x14ac:dyDescent="0.35">
      <c r="A11" s="1" t="s">
        <v>96</v>
      </c>
      <c r="B11" s="1" t="s">
        <v>97</v>
      </c>
      <c r="C11" s="1" t="s">
        <v>67</v>
      </c>
      <c r="D11" s="1" t="s">
        <v>214</v>
      </c>
      <c r="E11" s="10">
        <v>0</v>
      </c>
      <c r="F11" s="10">
        <v>0</v>
      </c>
      <c r="G11" s="10">
        <v>0</v>
      </c>
      <c r="H11" s="10">
        <v>9780</v>
      </c>
      <c r="I11" s="10">
        <v>10280</v>
      </c>
      <c r="J11" s="10" t="s">
        <v>101</v>
      </c>
      <c r="K11" s="10" t="s">
        <v>101</v>
      </c>
      <c r="L11" s="10">
        <v>10860</v>
      </c>
      <c r="M11" s="10">
        <v>11890</v>
      </c>
      <c r="N11" s="10">
        <v>11810</v>
      </c>
      <c r="O11" s="10">
        <v>11850</v>
      </c>
      <c r="P11" s="13">
        <v>13480</v>
      </c>
      <c r="Q11" s="13">
        <v>14600</v>
      </c>
      <c r="R11" s="13">
        <v>14770</v>
      </c>
      <c r="S11" s="13">
        <v>12950</v>
      </c>
      <c r="T11" s="13">
        <v>14240</v>
      </c>
      <c r="U11" s="13">
        <v>20285</v>
      </c>
      <c r="V11" s="13">
        <v>21262</v>
      </c>
      <c r="W11" s="13">
        <v>24929</v>
      </c>
      <c r="X11" s="13">
        <v>20300</v>
      </c>
      <c r="Y11" s="13">
        <v>13847</v>
      </c>
      <c r="Z11" s="13">
        <v>12200</v>
      </c>
      <c r="AA11" s="13">
        <v>11734</v>
      </c>
      <c r="AB11" s="13">
        <v>11320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</row>
    <row r="12" spans="1:35" x14ac:dyDescent="0.35">
      <c r="A12" s="1" t="s">
        <v>96</v>
      </c>
      <c r="B12" s="1" t="s">
        <v>97</v>
      </c>
      <c r="C12" s="1" t="s">
        <v>67</v>
      </c>
      <c r="D12" s="1" t="s">
        <v>215</v>
      </c>
      <c r="E12" s="10">
        <v>0</v>
      </c>
      <c r="F12" s="10">
        <v>0</v>
      </c>
      <c r="G12" s="10">
        <v>0</v>
      </c>
      <c r="H12" s="10">
        <v>17700</v>
      </c>
      <c r="I12" s="10">
        <v>14700</v>
      </c>
      <c r="J12" s="10" t="s">
        <v>101</v>
      </c>
      <c r="K12" s="10" t="s">
        <v>101</v>
      </c>
      <c r="L12" s="10">
        <v>42273</v>
      </c>
      <c r="M12" s="10">
        <v>57512</v>
      </c>
      <c r="N12" s="10">
        <v>45385</v>
      </c>
      <c r="O12" s="10">
        <v>56092</v>
      </c>
      <c r="P12" s="13">
        <v>120530</v>
      </c>
      <c r="Q12" s="13">
        <v>212404</v>
      </c>
      <c r="R12" s="13">
        <v>243539</v>
      </c>
      <c r="S12" s="13">
        <v>53885</v>
      </c>
      <c r="T12" s="13">
        <v>60620</v>
      </c>
      <c r="U12" s="13">
        <v>53390</v>
      </c>
      <c r="V12" s="13">
        <v>111328</v>
      </c>
      <c r="W12" s="13">
        <v>135917</v>
      </c>
      <c r="X12" s="13">
        <v>120841</v>
      </c>
      <c r="Y12" s="13">
        <v>209998</v>
      </c>
      <c r="Z12" s="13">
        <v>36584</v>
      </c>
      <c r="AA12" s="13">
        <v>30463</v>
      </c>
      <c r="AB12" s="13">
        <v>35528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</row>
    <row r="13" spans="1:35" x14ac:dyDescent="0.35">
      <c r="A13" s="1" t="s">
        <v>96</v>
      </c>
      <c r="B13" s="1" t="s">
        <v>97</v>
      </c>
      <c r="C13" s="1" t="s">
        <v>67</v>
      </c>
      <c r="D13" s="1" t="s">
        <v>72</v>
      </c>
      <c r="E13" s="10">
        <v>39319</v>
      </c>
      <c r="F13" s="10">
        <v>45976</v>
      </c>
      <c r="G13" s="10">
        <v>113927</v>
      </c>
      <c r="H13" s="10">
        <v>13064</v>
      </c>
      <c r="I13" s="10">
        <v>10939</v>
      </c>
      <c r="J13" s="10" t="s">
        <v>101</v>
      </c>
      <c r="K13" s="10" t="s">
        <v>101</v>
      </c>
      <c r="L13" s="10">
        <v>54711</v>
      </c>
      <c r="M13" s="10">
        <v>38759</v>
      </c>
      <c r="N13" s="10">
        <v>95515</v>
      </c>
      <c r="O13" s="10">
        <v>96699</v>
      </c>
      <c r="P13" s="13">
        <v>49602</v>
      </c>
      <c r="Q13" s="13">
        <v>20011</v>
      </c>
      <c r="R13" s="13">
        <v>28690</v>
      </c>
      <c r="S13" s="13">
        <v>9931</v>
      </c>
      <c r="T13" s="13">
        <v>36738</v>
      </c>
      <c r="U13" s="13">
        <v>65391</v>
      </c>
      <c r="V13" s="13">
        <v>51804</v>
      </c>
      <c r="W13" s="13">
        <v>50004</v>
      </c>
      <c r="X13" s="13">
        <v>89184</v>
      </c>
      <c r="Y13" s="13">
        <v>72957</v>
      </c>
      <c r="Z13" s="13">
        <v>57377</v>
      </c>
      <c r="AA13" s="13">
        <v>98486</v>
      </c>
      <c r="AB13" s="13">
        <v>71991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</row>
    <row r="14" spans="1:35" x14ac:dyDescent="0.35">
      <c r="A14" s="1" t="s">
        <v>96</v>
      </c>
      <c r="B14" s="1" t="s">
        <v>97</v>
      </c>
      <c r="C14" s="1" t="s">
        <v>67</v>
      </c>
      <c r="D14" s="1" t="s">
        <v>294</v>
      </c>
      <c r="E14" s="10" t="s">
        <v>101</v>
      </c>
      <c r="F14" s="10" t="s">
        <v>101</v>
      </c>
      <c r="G14" s="10" t="s">
        <v>101</v>
      </c>
      <c r="H14" s="10" t="s">
        <v>101</v>
      </c>
      <c r="I14" s="10" t="s">
        <v>101</v>
      </c>
      <c r="J14" s="10" t="s">
        <v>101</v>
      </c>
      <c r="K14" s="10" t="s">
        <v>101</v>
      </c>
      <c r="L14" s="10" t="s">
        <v>101</v>
      </c>
      <c r="M14" s="10" t="s">
        <v>101</v>
      </c>
      <c r="N14" s="10" t="s">
        <v>101</v>
      </c>
      <c r="O14" s="10" t="s">
        <v>101</v>
      </c>
      <c r="P14" s="10" t="s">
        <v>101</v>
      </c>
      <c r="Q14" s="10" t="s">
        <v>101</v>
      </c>
      <c r="R14" s="10" t="s">
        <v>101</v>
      </c>
      <c r="S14" s="10" t="s">
        <v>101</v>
      </c>
      <c r="T14" s="10" t="s">
        <v>101</v>
      </c>
      <c r="U14" s="10" t="s">
        <v>101</v>
      </c>
      <c r="V14" s="10" t="s">
        <v>101</v>
      </c>
      <c r="W14" s="10" t="s">
        <v>101</v>
      </c>
      <c r="X14" s="28">
        <f>4455607-4398540</f>
        <v>57067</v>
      </c>
      <c r="Y14" s="28">
        <f>4559801-4547171</f>
        <v>12630</v>
      </c>
      <c r="Z14" s="13">
        <v>25970</v>
      </c>
      <c r="AA14" s="13">
        <v>0</v>
      </c>
      <c r="AB14" s="13">
        <v>31395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</row>
    <row r="15" spans="1:35" x14ac:dyDescent="0.35">
      <c r="A15" s="1" t="s">
        <v>96</v>
      </c>
      <c r="B15" s="1" t="s">
        <v>97</v>
      </c>
      <c r="C15" s="1" t="s">
        <v>67</v>
      </c>
      <c r="D15" s="1" t="s">
        <v>302</v>
      </c>
      <c r="E15" s="10" t="s">
        <v>101</v>
      </c>
      <c r="F15" s="10" t="s">
        <v>101</v>
      </c>
      <c r="G15" s="10" t="s">
        <v>101</v>
      </c>
      <c r="H15" s="10" t="s">
        <v>101</v>
      </c>
      <c r="I15" s="10" t="s">
        <v>101</v>
      </c>
      <c r="J15" s="10" t="s">
        <v>101</v>
      </c>
      <c r="K15" s="10" t="s">
        <v>101</v>
      </c>
      <c r="L15" s="10" t="s">
        <v>101</v>
      </c>
      <c r="M15" s="10" t="s">
        <v>101</v>
      </c>
      <c r="N15" s="10" t="s">
        <v>101</v>
      </c>
      <c r="O15" s="10" t="s">
        <v>101</v>
      </c>
      <c r="P15" s="10" t="s">
        <v>101</v>
      </c>
      <c r="Q15" s="10" t="s">
        <v>101</v>
      </c>
      <c r="R15" s="10" t="s">
        <v>101</v>
      </c>
      <c r="S15" s="10" t="s">
        <v>101</v>
      </c>
      <c r="T15" s="10" t="s">
        <v>101</v>
      </c>
      <c r="U15" s="10" t="s">
        <v>101</v>
      </c>
      <c r="V15" s="10" t="s">
        <v>101</v>
      </c>
      <c r="W15" s="10" t="s">
        <v>101</v>
      </c>
      <c r="X15" s="10" t="s">
        <v>101</v>
      </c>
      <c r="Y15" s="10" t="s">
        <v>101</v>
      </c>
      <c r="Z15" s="10" t="s">
        <v>101</v>
      </c>
      <c r="AA15" s="10">
        <v>0</v>
      </c>
      <c r="AB15" s="10">
        <v>0</v>
      </c>
      <c r="AC15" s="13">
        <v>238447</v>
      </c>
      <c r="AD15" s="13">
        <v>193015</v>
      </c>
      <c r="AE15" s="13">
        <v>214705</v>
      </c>
      <c r="AF15" s="13">
        <v>197957</v>
      </c>
      <c r="AG15" s="13">
        <v>333465</v>
      </c>
      <c r="AH15" s="13">
        <v>243220</v>
      </c>
      <c r="AI15" s="1">
        <v>236147</v>
      </c>
    </row>
    <row r="16" spans="1:35" x14ac:dyDescent="0.35">
      <c r="A16" s="1" t="s">
        <v>96</v>
      </c>
      <c r="B16" s="1" t="s">
        <v>97</v>
      </c>
      <c r="C16" s="1" t="s">
        <v>67</v>
      </c>
      <c r="D16" s="1" t="s">
        <v>225</v>
      </c>
      <c r="E16" s="10" t="s">
        <v>101</v>
      </c>
      <c r="F16" s="10" t="s">
        <v>101</v>
      </c>
      <c r="G16" s="10" t="s">
        <v>101</v>
      </c>
      <c r="H16" s="10" t="s">
        <v>101</v>
      </c>
      <c r="I16" s="10" t="s">
        <v>101</v>
      </c>
      <c r="J16" s="10" t="s">
        <v>101</v>
      </c>
      <c r="K16" s="10" t="s">
        <v>101</v>
      </c>
      <c r="L16" s="10">
        <v>0</v>
      </c>
      <c r="M16" s="10">
        <v>0</v>
      </c>
      <c r="N16" s="10">
        <v>136449</v>
      </c>
      <c r="O16" s="10">
        <v>136750</v>
      </c>
      <c r="P16" s="13">
        <v>150311</v>
      </c>
      <c r="Q16" s="13">
        <v>208019</v>
      </c>
      <c r="R16" s="13">
        <v>326678</v>
      </c>
      <c r="S16" s="13">
        <v>310960</v>
      </c>
      <c r="T16" s="13">
        <v>310000</v>
      </c>
      <c r="U16" s="13">
        <v>354585</v>
      </c>
      <c r="V16" s="13">
        <v>357776</v>
      </c>
      <c r="W16" s="13">
        <v>245708</v>
      </c>
      <c r="X16" s="13">
        <v>228400</v>
      </c>
      <c r="Y16" s="13">
        <v>226987</v>
      </c>
      <c r="Z16" s="13">
        <v>238395</v>
      </c>
      <c r="AA16" s="13">
        <v>240558</v>
      </c>
      <c r="AB16" s="13">
        <v>245123</v>
      </c>
      <c r="AC16" s="13">
        <v>190011</v>
      </c>
      <c r="AD16" s="13">
        <v>138915</v>
      </c>
      <c r="AE16" s="13">
        <v>138960</v>
      </c>
      <c r="AF16" s="13">
        <v>138990</v>
      </c>
      <c r="AG16" s="13">
        <v>139080</v>
      </c>
      <c r="AH16" s="13">
        <v>139920</v>
      </c>
      <c r="AI16" s="1">
        <v>140869</v>
      </c>
    </row>
    <row r="17" spans="1:35" x14ac:dyDescent="0.35">
      <c r="A17" s="1" t="s">
        <v>96</v>
      </c>
      <c r="B17" s="1" t="s">
        <v>97</v>
      </c>
      <c r="C17" s="7" t="s">
        <v>67</v>
      </c>
      <c r="D17" s="7" t="s">
        <v>73</v>
      </c>
      <c r="E17" s="15">
        <f>SUM(E3:E13)</f>
        <v>1349086</v>
      </c>
      <c r="F17" s="15">
        <f>SUM(F3:F13)</f>
        <v>1463553</v>
      </c>
      <c r="G17" s="15">
        <f>SUM(G3:G13)</f>
        <v>1508136</v>
      </c>
      <c r="H17" s="15">
        <f>SUM(H3:H13)</f>
        <v>1417572</v>
      </c>
      <c r="I17" s="15">
        <f>SUM(I3:I13)</f>
        <v>1463106</v>
      </c>
      <c r="J17" s="10" t="s">
        <v>101</v>
      </c>
      <c r="K17" s="10" t="s">
        <v>101</v>
      </c>
      <c r="L17" s="15">
        <f>SUM(L3:L16)</f>
        <v>1911185</v>
      </c>
      <c r="M17" s="15">
        <f>SUM(M3:M16)</f>
        <v>2222804</v>
      </c>
      <c r="N17" s="15">
        <f>SUM(N3:N16)</f>
        <v>2659494</v>
      </c>
      <c r="O17" s="15">
        <f>SUM(O3:O16)</f>
        <v>2628435</v>
      </c>
      <c r="P17" s="12">
        <v>2843952</v>
      </c>
      <c r="Q17" s="15">
        <f t="shared" ref="Q17:X17" si="0">SUM(Q3:Q16)</f>
        <v>3127649</v>
      </c>
      <c r="R17" s="15">
        <f t="shared" si="0"/>
        <v>3715866</v>
      </c>
      <c r="S17" s="15">
        <f t="shared" si="0"/>
        <v>3526844</v>
      </c>
      <c r="T17" s="15">
        <f t="shared" si="0"/>
        <v>3782452</v>
      </c>
      <c r="U17" s="15">
        <f t="shared" si="0"/>
        <v>4147830</v>
      </c>
      <c r="V17" s="15">
        <f t="shared" si="0"/>
        <v>4359936</v>
      </c>
      <c r="W17" s="15">
        <f t="shared" si="0"/>
        <v>4335705</v>
      </c>
      <c r="X17" s="15">
        <f t="shared" si="0"/>
        <v>4455607</v>
      </c>
      <c r="Y17" s="15">
        <f t="shared" ref="Y17:Z17" si="1">SUM(Y3:Y16)</f>
        <v>4559801</v>
      </c>
      <c r="Z17" s="15">
        <f t="shared" si="1"/>
        <v>4429854</v>
      </c>
      <c r="AA17" s="15">
        <f t="shared" ref="AA17" si="2">SUM(AA3:AA16)</f>
        <v>4567991</v>
      </c>
      <c r="AB17" s="15">
        <f t="shared" ref="AB17" si="3">SUM(AB3:AB16)</f>
        <v>4766492</v>
      </c>
      <c r="AC17" s="15">
        <f>SUM(AC3:AC16)</f>
        <v>4876130</v>
      </c>
      <c r="AD17" s="15">
        <f t="shared" ref="AD17" si="4">SUM(AD3:AD16)</f>
        <v>4998573</v>
      </c>
      <c r="AE17" s="15">
        <f t="shared" ref="AE17" si="5">SUM(AE3:AE16)</f>
        <v>4959833</v>
      </c>
      <c r="AF17" s="15">
        <f t="shared" ref="AF17" si="6">SUM(AF3:AF16)</f>
        <v>5179072</v>
      </c>
      <c r="AG17" s="15">
        <f t="shared" ref="AG17" si="7">SUM(AG3:AG16)</f>
        <v>5542519</v>
      </c>
      <c r="AH17" s="15">
        <f t="shared" ref="AH17" si="8">SUM(AH3:AH16)</f>
        <v>5641420</v>
      </c>
      <c r="AI17" s="15">
        <f t="shared" ref="AI17" si="9">SUM(AI3:AI16)</f>
        <v>5732679</v>
      </c>
    </row>
    <row r="18" spans="1:35" x14ac:dyDescent="0.35">
      <c r="A18" s="1" t="s">
        <v>96</v>
      </c>
      <c r="B18" s="1" t="s">
        <v>97</v>
      </c>
      <c r="C18" s="1" t="s">
        <v>74</v>
      </c>
      <c r="D18" s="1" t="s">
        <v>216</v>
      </c>
      <c r="E18" s="13">
        <v>2705</v>
      </c>
      <c r="F18" s="13">
        <v>6657</v>
      </c>
      <c r="G18" s="13">
        <v>2344</v>
      </c>
      <c r="H18" s="13">
        <v>12466</v>
      </c>
      <c r="I18" s="13">
        <v>7925</v>
      </c>
      <c r="J18" s="10" t="s">
        <v>101</v>
      </c>
      <c r="K18" s="10" t="s">
        <v>101</v>
      </c>
      <c r="L18" s="13">
        <v>9542</v>
      </c>
      <c r="M18" s="13">
        <v>30911</v>
      </c>
      <c r="N18" s="13">
        <v>11394</v>
      </c>
      <c r="O18" s="13">
        <v>15126</v>
      </c>
      <c r="P18" s="13">
        <v>12631</v>
      </c>
      <c r="Q18" s="13">
        <v>33576</v>
      </c>
      <c r="R18" s="13">
        <v>50940</v>
      </c>
      <c r="S18" s="13">
        <v>33734</v>
      </c>
      <c r="T18" s="13">
        <v>16644</v>
      </c>
      <c r="U18" s="13">
        <v>7306</v>
      </c>
      <c r="V18" s="13">
        <v>8378</v>
      </c>
      <c r="W18" s="13">
        <v>26831</v>
      </c>
      <c r="X18" s="13">
        <v>11468</v>
      </c>
      <c r="Y18" s="13">
        <v>6169</v>
      </c>
      <c r="Z18" s="13">
        <v>5855</v>
      </c>
      <c r="AA18" s="13">
        <v>8782</v>
      </c>
      <c r="AB18" s="13">
        <v>11904</v>
      </c>
      <c r="AC18" s="13">
        <v>28120</v>
      </c>
      <c r="AD18" s="13">
        <v>25615</v>
      </c>
      <c r="AE18" s="13">
        <v>22691</v>
      </c>
      <c r="AF18" s="13">
        <v>15629</v>
      </c>
      <c r="AG18" s="13">
        <v>17502</v>
      </c>
      <c r="AH18" s="13">
        <v>11474</v>
      </c>
      <c r="AI18" s="1">
        <v>20306</v>
      </c>
    </row>
    <row r="19" spans="1:35" x14ac:dyDescent="0.35">
      <c r="A19" s="1" t="s">
        <v>96</v>
      </c>
      <c r="B19" s="1" t="s">
        <v>97</v>
      </c>
      <c r="C19" s="1" t="s">
        <v>74</v>
      </c>
      <c r="D19" s="1" t="s">
        <v>75</v>
      </c>
      <c r="E19" s="13">
        <v>2709</v>
      </c>
      <c r="F19" s="13">
        <v>2966</v>
      </c>
      <c r="G19" s="13">
        <v>2550</v>
      </c>
      <c r="H19" s="13">
        <v>2763</v>
      </c>
      <c r="I19" s="13">
        <v>99010</v>
      </c>
      <c r="J19" s="10" t="s">
        <v>101</v>
      </c>
      <c r="K19" s="10" t="s">
        <v>101</v>
      </c>
      <c r="L19" s="13">
        <v>84559</v>
      </c>
      <c r="M19" s="13">
        <v>94004</v>
      </c>
      <c r="N19" s="13">
        <v>75109</v>
      </c>
      <c r="O19" s="13">
        <v>61269</v>
      </c>
      <c r="P19" s="13">
        <v>99005</v>
      </c>
      <c r="Q19" s="13">
        <v>61369</v>
      </c>
      <c r="R19" s="13">
        <v>96813</v>
      </c>
      <c r="S19" s="13">
        <v>74961</v>
      </c>
      <c r="T19" s="13">
        <v>85433</v>
      </c>
      <c r="U19" s="13">
        <v>85731</v>
      </c>
      <c r="V19" s="13">
        <v>95879</v>
      </c>
      <c r="W19" s="13">
        <v>107172</v>
      </c>
      <c r="X19" s="13">
        <v>103986</v>
      </c>
      <c r="Y19" s="13">
        <v>138975</v>
      </c>
      <c r="Z19" s="13">
        <v>126854</v>
      </c>
      <c r="AA19" s="13">
        <v>132876</v>
      </c>
      <c r="AB19" s="13">
        <v>129524</v>
      </c>
      <c r="AC19" s="13">
        <v>108171</v>
      </c>
      <c r="AD19" s="13">
        <v>131253</v>
      </c>
      <c r="AE19" s="13">
        <v>123744</v>
      </c>
      <c r="AF19" s="13">
        <v>185523</v>
      </c>
      <c r="AG19" s="13">
        <v>125950</v>
      </c>
      <c r="AH19" s="13">
        <v>145875</v>
      </c>
      <c r="AI19" s="1">
        <v>159347</v>
      </c>
    </row>
    <row r="20" spans="1:35" x14ac:dyDescent="0.35">
      <c r="A20" s="1" t="s">
        <v>96</v>
      </c>
      <c r="B20" s="1" t="s">
        <v>97</v>
      </c>
      <c r="C20" s="1" t="s">
        <v>74</v>
      </c>
      <c r="D20" s="1" t="s">
        <v>217</v>
      </c>
      <c r="E20" s="13">
        <v>160486</v>
      </c>
      <c r="F20" s="13">
        <v>178798</v>
      </c>
      <c r="G20" s="13">
        <v>206601</v>
      </c>
      <c r="H20" s="13">
        <v>243881</v>
      </c>
      <c r="I20" s="13">
        <v>176519</v>
      </c>
      <c r="J20" s="10" t="s">
        <v>101</v>
      </c>
      <c r="K20" s="10" t="s">
        <v>101</v>
      </c>
      <c r="L20" s="13">
        <v>172024</v>
      </c>
      <c r="M20" s="13">
        <v>173322</v>
      </c>
      <c r="N20" s="13">
        <v>174409</v>
      </c>
      <c r="O20" s="13">
        <v>174912</v>
      </c>
      <c r="P20" s="13">
        <v>198734</v>
      </c>
      <c r="Q20" s="13">
        <v>203980</v>
      </c>
      <c r="R20" s="13">
        <v>341556</v>
      </c>
      <c r="S20" s="13">
        <v>342440</v>
      </c>
      <c r="T20" s="13">
        <v>332190</v>
      </c>
      <c r="U20" s="13">
        <v>331182</v>
      </c>
      <c r="V20" s="13">
        <v>288030</v>
      </c>
      <c r="W20" s="13">
        <v>282533</v>
      </c>
      <c r="X20" s="13">
        <v>349123</v>
      </c>
      <c r="Y20" s="13">
        <v>305197</v>
      </c>
      <c r="Z20" s="13">
        <v>353799</v>
      </c>
      <c r="AA20" s="13">
        <v>309232</v>
      </c>
      <c r="AB20" s="13">
        <v>330018</v>
      </c>
      <c r="AC20" s="13">
        <v>329051</v>
      </c>
      <c r="AD20" s="13">
        <v>355335</v>
      </c>
      <c r="AE20" s="13">
        <v>352653</v>
      </c>
      <c r="AF20" s="13">
        <v>345007</v>
      </c>
      <c r="AG20" s="13">
        <v>334114</v>
      </c>
      <c r="AH20" s="13">
        <v>372194</v>
      </c>
      <c r="AI20" s="1">
        <v>363141</v>
      </c>
    </row>
    <row r="21" spans="1:35" x14ac:dyDescent="0.35">
      <c r="A21" s="1" t="s">
        <v>96</v>
      </c>
      <c r="B21" s="1" t="s">
        <v>97</v>
      </c>
      <c r="C21" s="1" t="s">
        <v>74</v>
      </c>
      <c r="D21" s="1" t="s">
        <v>218</v>
      </c>
      <c r="E21" s="13">
        <v>19082</v>
      </c>
      <c r="F21" s="13">
        <v>17776</v>
      </c>
      <c r="G21" s="13">
        <v>14469</v>
      </c>
      <c r="H21" s="13">
        <v>21328</v>
      </c>
      <c r="I21" s="13">
        <v>18000</v>
      </c>
      <c r="J21" s="10" t="s">
        <v>101</v>
      </c>
      <c r="K21" s="10" t="s">
        <v>101</v>
      </c>
      <c r="L21" s="13">
        <v>49176</v>
      </c>
      <c r="M21" s="13">
        <v>46631</v>
      </c>
      <c r="N21" s="13">
        <v>41886</v>
      </c>
      <c r="O21" s="13">
        <v>40029</v>
      </c>
      <c r="P21" s="13">
        <v>52938</v>
      </c>
      <c r="Q21" s="13">
        <v>62100</v>
      </c>
      <c r="R21" s="13">
        <v>39288</v>
      </c>
      <c r="S21" s="13">
        <v>35578</v>
      </c>
      <c r="T21" s="13">
        <v>24022</v>
      </c>
      <c r="U21" s="13">
        <v>18117</v>
      </c>
      <c r="V21" s="13">
        <v>22705</v>
      </c>
      <c r="W21" s="13">
        <v>33317</v>
      </c>
      <c r="X21" s="13">
        <v>22064</v>
      </c>
      <c r="Y21" s="13">
        <v>28370</v>
      </c>
      <c r="Z21" s="13">
        <v>33526</v>
      </c>
      <c r="AA21" s="13">
        <v>28557</v>
      </c>
      <c r="AB21" s="13">
        <v>25001</v>
      </c>
      <c r="AC21" s="13">
        <v>25245</v>
      </c>
      <c r="AD21" s="13">
        <v>24044</v>
      </c>
      <c r="AE21" s="13">
        <v>33182</v>
      </c>
      <c r="AF21" s="13">
        <v>32155</v>
      </c>
      <c r="AG21" s="13">
        <v>32353</v>
      </c>
      <c r="AH21" s="13">
        <v>42632</v>
      </c>
      <c r="AI21" s="1">
        <v>44524</v>
      </c>
    </row>
    <row r="22" spans="1:35" x14ac:dyDescent="0.35">
      <c r="A22" s="1" t="s">
        <v>96</v>
      </c>
      <c r="B22" s="1" t="s">
        <v>97</v>
      </c>
      <c r="C22" s="1" t="s">
        <v>74</v>
      </c>
      <c r="D22" s="1" t="s">
        <v>219</v>
      </c>
      <c r="E22" s="13">
        <v>118288</v>
      </c>
      <c r="F22" s="13">
        <v>103909</v>
      </c>
      <c r="G22" s="13">
        <v>98177</v>
      </c>
      <c r="H22" s="13">
        <v>103429</v>
      </c>
      <c r="I22" s="13">
        <v>92677</v>
      </c>
      <c r="J22" s="10" t="s">
        <v>101</v>
      </c>
      <c r="K22" s="10" t="s">
        <v>101</v>
      </c>
      <c r="L22" s="13">
        <v>147922</v>
      </c>
      <c r="M22" s="13">
        <v>153624</v>
      </c>
      <c r="N22" s="13">
        <v>178656</v>
      </c>
      <c r="O22" s="13">
        <v>157280</v>
      </c>
      <c r="P22" s="13">
        <v>143080</v>
      </c>
      <c r="Q22" s="13">
        <v>149113</v>
      </c>
      <c r="R22" s="13">
        <v>212161</v>
      </c>
      <c r="S22" s="13">
        <v>174679</v>
      </c>
      <c r="T22" s="13">
        <v>251782</v>
      </c>
      <c r="U22" s="13">
        <v>230886</v>
      </c>
      <c r="V22" s="13">
        <v>191362</v>
      </c>
      <c r="W22" s="13">
        <v>272631</v>
      </c>
      <c r="X22" s="13">
        <v>324626</v>
      </c>
      <c r="Y22" s="13">
        <v>246404</v>
      </c>
      <c r="Z22" s="13">
        <v>237586</v>
      </c>
      <c r="AA22" s="13">
        <v>247553</v>
      </c>
      <c r="AB22" s="13">
        <v>324272</v>
      </c>
      <c r="AC22" s="13">
        <v>273483</v>
      </c>
      <c r="AD22" s="13">
        <v>319212</v>
      </c>
      <c r="AE22" s="13">
        <v>425855</v>
      </c>
      <c r="AF22" s="13">
        <v>377639</v>
      </c>
      <c r="AG22" s="13">
        <v>435663</v>
      </c>
      <c r="AH22" s="13">
        <v>387758</v>
      </c>
      <c r="AI22" s="1">
        <v>461933</v>
      </c>
    </row>
    <row r="23" spans="1:35" x14ac:dyDescent="0.35">
      <c r="A23" s="1" t="s">
        <v>96</v>
      </c>
      <c r="B23" s="1" t="s">
        <v>97</v>
      </c>
      <c r="C23" s="1" t="s">
        <v>74</v>
      </c>
      <c r="D23" s="1" t="s">
        <v>294</v>
      </c>
      <c r="E23" s="10" t="s">
        <v>101</v>
      </c>
      <c r="F23" s="10" t="s">
        <v>101</v>
      </c>
      <c r="G23" s="10" t="s">
        <v>101</v>
      </c>
      <c r="H23" s="10" t="s">
        <v>101</v>
      </c>
      <c r="I23" s="10" t="s">
        <v>101</v>
      </c>
      <c r="J23" s="10" t="s">
        <v>101</v>
      </c>
      <c r="K23" s="10" t="s">
        <v>101</v>
      </c>
      <c r="L23" s="10" t="s">
        <v>101</v>
      </c>
      <c r="M23" s="10" t="s">
        <v>101</v>
      </c>
      <c r="N23" s="10" t="s">
        <v>101</v>
      </c>
      <c r="O23" s="10" t="s">
        <v>101</v>
      </c>
      <c r="P23" s="10" t="s">
        <v>101</v>
      </c>
      <c r="Q23" s="10" t="s">
        <v>101</v>
      </c>
      <c r="R23" s="10" t="s">
        <v>101</v>
      </c>
      <c r="S23" s="10" t="s">
        <v>101</v>
      </c>
      <c r="T23" s="10" t="s">
        <v>101</v>
      </c>
      <c r="U23" s="10" t="s">
        <v>101</v>
      </c>
      <c r="V23" s="10" t="s">
        <v>101</v>
      </c>
      <c r="W23" s="10" t="s">
        <v>101</v>
      </c>
      <c r="X23" s="10">
        <v>14739</v>
      </c>
      <c r="Y23" s="10">
        <v>19251</v>
      </c>
      <c r="Z23" s="13">
        <v>825</v>
      </c>
      <c r="AA23" s="13">
        <v>1924</v>
      </c>
      <c r="AB23" s="13">
        <v>33654</v>
      </c>
      <c r="AC23" s="13">
        <v>1170</v>
      </c>
      <c r="AD23" s="13">
        <v>4860</v>
      </c>
      <c r="AE23" s="13">
        <v>515</v>
      </c>
      <c r="AF23" s="13">
        <v>2970</v>
      </c>
      <c r="AG23" s="13">
        <v>1450</v>
      </c>
      <c r="AH23" s="13">
        <v>0</v>
      </c>
      <c r="AI23" s="1">
        <v>0</v>
      </c>
    </row>
    <row r="24" spans="1:35" x14ac:dyDescent="0.35">
      <c r="A24" s="1" t="s">
        <v>96</v>
      </c>
      <c r="B24" s="1" t="s">
        <v>97</v>
      </c>
      <c r="C24" s="1" t="s">
        <v>74</v>
      </c>
      <c r="D24" s="1" t="s">
        <v>76</v>
      </c>
      <c r="E24" s="13">
        <v>437159</v>
      </c>
      <c r="F24" s="13">
        <v>503943</v>
      </c>
      <c r="G24" s="13">
        <v>488392</v>
      </c>
      <c r="H24" s="13">
        <v>538200</v>
      </c>
      <c r="I24" s="13">
        <v>585852</v>
      </c>
      <c r="J24" s="10" t="s">
        <v>101</v>
      </c>
      <c r="K24" s="10" t="s">
        <v>101</v>
      </c>
      <c r="L24" s="13">
        <v>685033</v>
      </c>
      <c r="M24" s="13">
        <v>701078</v>
      </c>
      <c r="N24" s="13">
        <v>740139</v>
      </c>
      <c r="O24" s="13">
        <v>846371</v>
      </c>
      <c r="P24" s="13">
        <v>945880</v>
      </c>
      <c r="Q24" s="13">
        <v>993308</v>
      </c>
      <c r="R24" s="13">
        <v>1094911</v>
      </c>
      <c r="S24" s="13">
        <v>1163889</v>
      </c>
      <c r="T24" s="13">
        <v>1289521</v>
      </c>
      <c r="U24" s="13">
        <v>1211609</v>
      </c>
      <c r="V24" s="13">
        <v>1225629</v>
      </c>
      <c r="W24" s="13">
        <v>1249755</v>
      </c>
      <c r="X24" s="13">
        <v>1298147</v>
      </c>
      <c r="Y24" s="13">
        <v>1338569</v>
      </c>
      <c r="Z24" s="13">
        <v>1330907</v>
      </c>
      <c r="AA24" s="13">
        <v>1295212</v>
      </c>
      <c r="AB24" s="13">
        <v>1629041</v>
      </c>
      <c r="AC24" s="13">
        <v>1596072</v>
      </c>
      <c r="AD24" s="13">
        <v>1487705</v>
      </c>
      <c r="AE24" s="13">
        <v>1546858</v>
      </c>
      <c r="AF24" s="13">
        <v>1623257</v>
      </c>
      <c r="AG24" s="13">
        <v>1528358</v>
      </c>
      <c r="AH24" s="13">
        <v>1539443</v>
      </c>
      <c r="AI24" s="1">
        <v>1697535</v>
      </c>
    </row>
    <row r="25" spans="1:35" x14ac:dyDescent="0.35">
      <c r="A25" s="1" t="s">
        <v>96</v>
      </c>
      <c r="B25" s="1" t="s">
        <v>97</v>
      </c>
      <c r="C25" s="7" t="s">
        <v>74</v>
      </c>
      <c r="D25" s="7" t="s">
        <v>77</v>
      </c>
      <c r="E25" s="15">
        <f t="shared" ref="E25:AG25" si="10">SUM(E18:E24)</f>
        <v>740429</v>
      </c>
      <c r="F25" s="15">
        <f t="shared" si="10"/>
        <v>814049</v>
      </c>
      <c r="G25" s="15">
        <f t="shared" si="10"/>
        <v>812533</v>
      </c>
      <c r="H25" s="15">
        <f t="shared" si="10"/>
        <v>922067</v>
      </c>
      <c r="I25" s="15">
        <f t="shared" si="10"/>
        <v>979983</v>
      </c>
      <c r="J25" s="10" t="s">
        <v>101</v>
      </c>
      <c r="K25" s="10" t="s">
        <v>101</v>
      </c>
      <c r="L25" s="15">
        <f t="shared" si="10"/>
        <v>1148256</v>
      </c>
      <c r="M25" s="15">
        <f t="shared" si="10"/>
        <v>1199570</v>
      </c>
      <c r="N25" s="15">
        <f t="shared" si="10"/>
        <v>1221593</v>
      </c>
      <c r="O25" s="15">
        <f t="shared" si="10"/>
        <v>1294987</v>
      </c>
      <c r="P25" s="15">
        <f t="shared" si="10"/>
        <v>1452268</v>
      </c>
      <c r="Q25" s="15">
        <f t="shared" si="10"/>
        <v>1503446</v>
      </c>
      <c r="R25" s="15">
        <f t="shared" si="10"/>
        <v>1835669</v>
      </c>
      <c r="S25" s="15">
        <f t="shared" si="10"/>
        <v>1825281</v>
      </c>
      <c r="T25" s="15">
        <f t="shared" si="10"/>
        <v>1999592</v>
      </c>
      <c r="U25" s="15">
        <f t="shared" si="10"/>
        <v>1884831</v>
      </c>
      <c r="V25" s="15">
        <f t="shared" si="10"/>
        <v>1831983</v>
      </c>
      <c r="W25" s="15">
        <f t="shared" si="10"/>
        <v>1972239</v>
      </c>
      <c r="X25" s="15">
        <f t="shared" si="10"/>
        <v>2124153</v>
      </c>
      <c r="Y25" s="15">
        <f t="shared" si="10"/>
        <v>2082935</v>
      </c>
      <c r="Z25" s="15">
        <f t="shared" si="10"/>
        <v>2089352</v>
      </c>
      <c r="AA25" s="15">
        <f t="shared" si="10"/>
        <v>2024136</v>
      </c>
      <c r="AB25" s="15">
        <f t="shared" si="10"/>
        <v>2483414</v>
      </c>
      <c r="AC25" s="15">
        <f t="shared" si="10"/>
        <v>2361312</v>
      </c>
      <c r="AD25" s="15">
        <f t="shared" si="10"/>
        <v>2348024</v>
      </c>
      <c r="AE25" s="15">
        <f t="shared" si="10"/>
        <v>2505498</v>
      </c>
      <c r="AF25" s="15">
        <f t="shared" si="10"/>
        <v>2582180</v>
      </c>
      <c r="AG25" s="15">
        <f t="shared" si="10"/>
        <v>2475390</v>
      </c>
      <c r="AH25" s="15">
        <f>SUM(AH18:AH24)</f>
        <v>2499376</v>
      </c>
      <c r="AI25" s="15">
        <f>SUM(AI18:AI24)</f>
        <v>2746786</v>
      </c>
    </row>
    <row r="26" spans="1:35" x14ac:dyDescent="0.35">
      <c r="A26" s="1" t="s">
        <v>96</v>
      </c>
      <c r="B26" s="1" t="s">
        <v>97</v>
      </c>
      <c r="C26" s="7" t="s">
        <v>78</v>
      </c>
      <c r="D26" s="7" t="s">
        <v>79</v>
      </c>
      <c r="E26" s="16">
        <f t="shared" ref="E26:AG26" si="11">E17-E25</f>
        <v>608657</v>
      </c>
      <c r="F26" s="16">
        <f t="shared" si="11"/>
        <v>649504</v>
      </c>
      <c r="G26" s="16">
        <f t="shared" si="11"/>
        <v>695603</v>
      </c>
      <c r="H26" s="16">
        <f t="shared" si="11"/>
        <v>495505</v>
      </c>
      <c r="I26" s="16">
        <f t="shared" si="11"/>
        <v>483123</v>
      </c>
      <c r="J26" s="10" t="s">
        <v>101</v>
      </c>
      <c r="K26" s="10" t="s">
        <v>101</v>
      </c>
      <c r="L26" s="16">
        <f t="shared" si="11"/>
        <v>762929</v>
      </c>
      <c r="M26" s="16">
        <f t="shared" si="11"/>
        <v>1023234</v>
      </c>
      <c r="N26" s="16">
        <f t="shared" si="11"/>
        <v>1437901</v>
      </c>
      <c r="O26" s="16">
        <f t="shared" si="11"/>
        <v>1333448</v>
      </c>
      <c r="P26" s="16">
        <f t="shared" si="11"/>
        <v>1391684</v>
      </c>
      <c r="Q26" s="16">
        <f t="shared" si="11"/>
        <v>1624203</v>
      </c>
      <c r="R26" s="16">
        <f t="shared" si="11"/>
        <v>1880197</v>
      </c>
      <c r="S26" s="16">
        <f t="shared" si="11"/>
        <v>1701563</v>
      </c>
      <c r="T26" s="16">
        <f t="shared" si="11"/>
        <v>1782860</v>
      </c>
      <c r="U26" s="16">
        <f t="shared" si="11"/>
        <v>2262999</v>
      </c>
      <c r="V26" s="16">
        <f t="shared" si="11"/>
        <v>2527953</v>
      </c>
      <c r="W26" s="16">
        <f t="shared" si="11"/>
        <v>2363466</v>
      </c>
      <c r="X26" s="16">
        <f t="shared" si="11"/>
        <v>2331454</v>
      </c>
      <c r="Y26" s="16">
        <f t="shared" si="11"/>
        <v>2476866</v>
      </c>
      <c r="Z26" s="16">
        <f t="shared" si="11"/>
        <v>2340502</v>
      </c>
      <c r="AA26" s="16">
        <f t="shared" si="11"/>
        <v>2543855</v>
      </c>
      <c r="AB26" s="16">
        <f t="shared" si="11"/>
        <v>2283078</v>
      </c>
      <c r="AC26" s="16">
        <f t="shared" si="11"/>
        <v>2514818</v>
      </c>
      <c r="AD26" s="16">
        <f t="shared" si="11"/>
        <v>2650549</v>
      </c>
      <c r="AE26" s="16">
        <f t="shared" si="11"/>
        <v>2454335</v>
      </c>
      <c r="AF26" s="16">
        <f t="shared" si="11"/>
        <v>2596892</v>
      </c>
      <c r="AG26" s="16">
        <f t="shared" si="11"/>
        <v>3067129</v>
      </c>
      <c r="AH26" s="16">
        <f>AH17-AH25</f>
        <v>3142044</v>
      </c>
      <c r="AI26" s="16">
        <f>AI17-AI25</f>
        <v>2985893</v>
      </c>
    </row>
    <row r="27" spans="1:35" s="19" customFormat="1" x14ac:dyDescent="0.35">
      <c r="A27" s="1" t="s">
        <v>96</v>
      </c>
      <c r="B27" s="1" t="s">
        <v>97</v>
      </c>
      <c r="C27" s="19" t="s">
        <v>221</v>
      </c>
      <c r="D27" s="19" t="s">
        <v>222</v>
      </c>
      <c r="E27" s="17">
        <v>206552</v>
      </c>
      <c r="F27" s="17">
        <v>206049</v>
      </c>
      <c r="G27" s="17">
        <v>209193</v>
      </c>
      <c r="H27" s="17">
        <v>210053</v>
      </c>
      <c r="I27" s="17">
        <v>204309</v>
      </c>
      <c r="J27" s="10" t="s">
        <v>101</v>
      </c>
      <c r="K27" s="10" t="s">
        <v>101</v>
      </c>
      <c r="L27" s="17">
        <v>229999</v>
      </c>
      <c r="M27" s="17">
        <v>243879</v>
      </c>
      <c r="N27" s="17">
        <v>313786</v>
      </c>
      <c r="O27" s="17">
        <v>353464</v>
      </c>
      <c r="P27" s="17">
        <v>353104</v>
      </c>
      <c r="Q27" s="17">
        <v>730399</v>
      </c>
      <c r="R27" s="17">
        <v>656334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</row>
    <row r="28" spans="1:35" s="19" customFormat="1" x14ac:dyDescent="0.35">
      <c r="A28" s="1" t="s">
        <v>96</v>
      </c>
      <c r="B28" s="1" t="s">
        <v>97</v>
      </c>
      <c r="C28" s="19" t="s">
        <v>221</v>
      </c>
      <c r="D28" s="19" t="s">
        <v>223</v>
      </c>
      <c r="E28" s="17">
        <v>45802</v>
      </c>
      <c r="F28" s="17">
        <v>46918</v>
      </c>
      <c r="G28" s="17">
        <v>46918</v>
      </c>
      <c r="H28" s="17">
        <v>46918</v>
      </c>
      <c r="I28" s="17">
        <v>46918</v>
      </c>
      <c r="J28" s="10" t="s">
        <v>101</v>
      </c>
      <c r="K28" s="10" t="s">
        <v>101</v>
      </c>
      <c r="L28" s="17">
        <v>46928</v>
      </c>
      <c r="M28" s="17">
        <v>46983</v>
      </c>
      <c r="N28" s="17">
        <v>46920</v>
      </c>
      <c r="O28" s="17">
        <v>46925</v>
      </c>
      <c r="P28" s="17">
        <v>46925</v>
      </c>
      <c r="Q28" s="17">
        <v>64375</v>
      </c>
      <c r="R28" s="17">
        <v>107062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</row>
    <row r="29" spans="1:35" s="19" customFormat="1" x14ac:dyDescent="0.35">
      <c r="A29" s="1" t="s">
        <v>96</v>
      </c>
      <c r="B29" s="1" t="s">
        <v>97</v>
      </c>
      <c r="C29" s="19" t="s">
        <v>221</v>
      </c>
      <c r="D29" s="19" t="s">
        <v>226</v>
      </c>
      <c r="E29" s="13" t="s">
        <v>101</v>
      </c>
      <c r="F29" s="13" t="s">
        <v>101</v>
      </c>
      <c r="G29" s="13" t="s">
        <v>101</v>
      </c>
      <c r="H29" s="13" t="s">
        <v>101</v>
      </c>
      <c r="I29" s="13" t="s">
        <v>101</v>
      </c>
      <c r="J29" s="13" t="s">
        <v>101</v>
      </c>
      <c r="K29" s="13" t="s">
        <v>101</v>
      </c>
      <c r="L29" s="17">
        <v>20487</v>
      </c>
      <c r="M29" s="17">
        <v>30494</v>
      </c>
      <c r="N29" s="17">
        <v>22788</v>
      </c>
      <c r="O29" s="17">
        <v>14241</v>
      </c>
      <c r="P29" s="17">
        <v>20890</v>
      </c>
      <c r="Q29" s="17">
        <v>40006</v>
      </c>
      <c r="R29" s="17">
        <v>30684</v>
      </c>
      <c r="S29" s="17">
        <v>31338</v>
      </c>
      <c r="T29" s="17">
        <v>31140</v>
      </c>
      <c r="U29" s="17">
        <v>31090</v>
      </c>
      <c r="V29" s="17">
        <v>37189</v>
      </c>
      <c r="W29" s="17">
        <v>39988</v>
      </c>
      <c r="X29" s="17">
        <v>11507</v>
      </c>
      <c r="Y29" s="17">
        <v>14862</v>
      </c>
      <c r="Z29" s="17">
        <v>14791</v>
      </c>
      <c r="AA29" s="17">
        <v>23773</v>
      </c>
      <c r="AB29" s="17">
        <v>28635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</row>
    <row r="30" spans="1:35" x14ac:dyDescent="0.35">
      <c r="A30" s="1" t="s">
        <v>96</v>
      </c>
      <c r="B30" s="1" t="s">
        <v>97</v>
      </c>
      <c r="C30" s="7" t="s">
        <v>221</v>
      </c>
      <c r="D30" s="7" t="s">
        <v>224</v>
      </c>
      <c r="E30" s="16">
        <f t="shared" ref="E30:H30" si="12">SUM(E27:E29)</f>
        <v>252354</v>
      </c>
      <c r="F30" s="16">
        <f t="shared" si="12"/>
        <v>252967</v>
      </c>
      <c r="G30" s="16">
        <f t="shared" si="12"/>
        <v>256111</v>
      </c>
      <c r="H30" s="16">
        <f t="shared" si="12"/>
        <v>256971</v>
      </c>
      <c r="I30" s="16">
        <f>SUM(I27:I29)</f>
        <v>251227</v>
      </c>
      <c r="J30" s="10" t="s">
        <v>101</v>
      </c>
      <c r="K30" s="10" t="s">
        <v>101</v>
      </c>
      <c r="L30" s="16">
        <f t="shared" ref="L30:P30" si="13">SUM(L27:L29)</f>
        <v>297414</v>
      </c>
      <c r="M30" s="16">
        <f t="shared" si="13"/>
        <v>321356</v>
      </c>
      <c r="N30" s="16">
        <f t="shared" si="13"/>
        <v>383494</v>
      </c>
      <c r="O30" s="16">
        <f t="shared" si="13"/>
        <v>414630</v>
      </c>
      <c r="P30" s="16">
        <f t="shared" si="13"/>
        <v>420919</v>
      </c>
      <c r="Q30" s="16">
        <f t="shared" ref="Q30" si="14">SUM(Q27:Q29)</f>
        <v>834780</v>
      </c>
      <c r="R30" s="16">
        <f t="shared" ref="R30" si="15">SUM(R27:R29)</f>
        <v>794080</v>
      </c>
      <c r="S30" s="16">
        <f t="shared" ref="S30" si="16">SUM(S27:S29)</f>
        <v>31338</v>
      </c>
      <c r="T30" s="16">
        <f t="shared" ref="T30" si="17">SUM(T27:T29)</f>
        <v>31140</v>
      </c>
      <c r="U30" s="16">
        <f t="shared" ref="U30:W30" si="18">SUM(U27:U29)</f>
        <v>31090</v>
      </c>
      <c r="V30" s="16">
        <f t="shared" si="18"/>
        <v>37189</v>
      </c>
      <c r="W30" s="16">
        <f t="shared" si="18"/>
        <v>39988</v>
      </c>
      <c r="X30" s="16">
        <f t="shared" ref="X30" si="19">SUM(X27:X29)</f>
        <v>11507</v>
      </c>
      <c r="Y30" s="16">
        <f t="shared" ref="Y30" si="20">SUM(Y27:Y29)</f>
        <v>14862</v>
      </c>
      <c r="Z30" s="16">
        <f t="shared" ref="Z30" si="21">SUM(Z27:Z29)</f>
        <v>14791</v>
      </c>
      <c r="AA30" s="16">
        <f t="shared" ref="AA30" si="22">SUM(AA27:AA29)</f>
        <v>23773</v>
      </c>
      <c r="AB30" s="16">
        <f t="shared" ref="AB30" si="23">SUM(AB27:AB29)</f>
        <v>28635</v>
      </c>
      <c r="AC30" s="16">
        <f t="shared" ref="AC30" si="24">SUM(AC27:AC29)</f>
        <v>0</v>
      </c>
      <c r="AD30" s="16">
        <f t="shared" ref="AD30" si="25">SUM(AD27:AD29)</f>
        <v>0</v>
      </c>
      <c r="AE30" s="16">
        <f t="shared" ref="AE30" si="26">SUM(AE27:AE29)</f>
        <v>0</v>
      </c>
      <c r="AF30" s="16">
        <f t="shared" ref="AF30:AI30" si="27">SUM(AF27:AF29)</f>
        <v>0</v>
      </c>
      <c r="AG30" s="16">
        <f t="shared" si="27"/>
        <v>0</v>
      </c>
      <c r="AH30" s="16">
        <f t="shared" si="27"/>
        <v>0</v>
      </c>
      <c r="AI30" s="16">
        <f t="shared" si="27"/>
        <v>0</v>
      </c>
    </row>
    <row r="31" spans="1:35" s="19" customFormat="1" x14ac:dyDescent="0.35">
      <c r="A31" s="1" t="s">
        <v>96</v>
      </c>
      <c r="B31" s="1" t="s">
        <v>97</v>
      </c>
      <c r="C31" s="1" t="s">
        <v>78</v>
      </c>
      <c r="D31" s="19" t="s">
        <v>280</v>
      </c>
      <c r="E31" s="17" t="s">
        <v>101</v>
      </c>
      <c r="F31" s="17" t="s">
        <v>101</v>
      </c>
      <c r="G31" s="17" t="s">
        <v>101</v>
      </c>
      <c r="H31" s="17" t="s">
        <v>101</v>
      </c>
      <c r="I31" s="17" t="s">
        <v>101</v>
      </c>
      <c r="J31" s="17" t="s">
        <v>101</v>
      </c>
      <c r="K31" s="17" t="s">
        <v>101</v>
      </c>
      <c r="L31" s="17" t="s">
        <v>101</v>
      </c>
      <c r="M31" s="17" t="s">
        <v>101</v>
      </c>
      <c r="N31" s="17" t="s">
        <v>101</v>
      </c>
      <c r="O31" s="17" t="s">
        <v>101</v>
      </c>
      <c r="P31" s="17" t="s">
        <v>101</v>
      </c>
      <c r="Q31" s="17" t="s">
        <v>101</v>
      </c>
      <c r="R31" s="17" t="s">
        <v>101</v>
      </c>
      <c r="S31" s="17" t="s">
        <v>101</v>
      </c>
      <c r="T31" s="17" t="s">
        <v>101</v>
      </c>
      <c r="U31" s="17" t="s">
        <v>101</v>
      </c>
      <c r="V31" s="17">
        <v>160216</v>
      </c>
      <c r="W31" s="17">
        <v>194823</v>
      </c>
      <c r="X31" s="17">
        <v>68038</v>
      </c>
      <c r="Y31" s="17">
        <v>239875</v>
      </c>
      <c r="Z31" s="17">
        <v>23161</v>
      </c>
      <c r="AA31" s="17">
        <v>39123</v>
      </c>
      <c r="AB31" s="17">
        <v>178328</v>
      </c>
      <c r="AC31" s="17">
        <v>148368</v>
      </c>
      <c r="AD31" s="17">
        <v>9216</v>
      </c>
      <c r="AE31" s="17">
        <v>56899</v>
      </c>
      <c r="AF31" s="17">
        <v>710346</v>
      </c>
      <c r="AG31" s="17">
        <v>362520</v>
      </c>
      <c r="AH31" s="17">
        <v>44425</v>
      </c>
      <c r="AI31" s="19">
        <v>33090</v>
      </c>
    </row>
    <row r="32" spans="1:35" s="19" customFormat="1" x14ac:dyDescent="0.35">
      <c r="A32" s="1" t="s">
        <v>96</v>
      </c>
      <c r="B32" s="1" t="s">
        <v>97</v>
      </c>
      <c r="C32" s="1" t="s">
        <v>78</v>
      </c>
      <c r="D32" s="19" t="s">
        <v>314</v>
      </c>
      <c r="E32" s="13" t="s">
        <v>101</v>
      </c>
      <c r="F32" s="13" t="s">
        <v>101</v>
      </c>
      <c r="G32" s="13" t="s">
        <v>101</v>
      </c>
      <c r="H32" s="13" t="s">
        <v>101</v>
      </c>
      <c r="I32" s="13" t="s">
        <v>101</v>
      </c>
      <c r="J32" s="13" t="s">
        <v>101</v>
      </c>
      <c r="K32" s="13" t="s">
        <v>101</v>
      </c>
      <c r="L32" s="13" t="s">
        <v>101</v>
      </c>
      <c r="M32" s="13" t="s">
        <v>101</v>
      </c>
      <c r="N32" s="13" t="s">
        <v>101</v>
      </c>
      <c r="O32" s="13" t="s">
        <v>101</v>
      </c>
      <c r="P32" s="13" t="s">
        <v>101</v>
      </c>
      <c r="Q32" s="13" t="s">
        <v>101</v>
      </c>
      <c r="R32" s="13" t="s">
        <v>101</v>
      </c>
      <c r="S32" s="13" t="s">
        <v>101</v>
      </c>
      <c r="T32" s="13" t="s">
        <v>101</v>
      </c>
      <c r="U32" s="13" t="s">
        <v>101</v>
      </c>
      <c r="V32" s="13" t="s">
        <v>101</v>
      </c>
      <c r="W32" s="13" t="s">
        <v>101</v>
      </c>
      <c r="X32" s="13" t="s">
        <v>101</v>
      </c>
      <c r="Y32" s="13" t="s">
        <v>101</v>
      </c>
      <c r="Z32" s="13" t="s">
        <v>101</v>
      </c>
      <c r="AA32" s="13" t="s">
        <v>101</v>
      </c>
      <c r="AB32" s="13" t="s">
        <v>101</v>
      </c>
      <c r="AC32" s="13" t="s">
        <v>101</v>
      </c>
      <c r="AD32" s="13" t="s">
        <v>101</v>
      </c>
      <c r="AE32" s="17">
        <v>-88172</v>
      </c>
      <c r="AF32" s="17">
        <v>-257299</v>
      </c>
      <c r="AG32" s="13" t="s">
        <v>101</v>
      </c>
      <c r="AH32" s="13" t="s">
        <v>101</v>
      </c>
      <c r="AI32" s="19" t="s">
        <v>101</v>
      </c>
    </row>
    <row r="33" spans="1:35" x14ac:dyDescent="0.35">
      <c r="A33" s="1" t="s">
        <v>96</v>
      </c>
      <c r="B33" s="1" t="s">
        <v>97</v>
      </c>
      <c r="C33" s="1" t="s">
        <v>78</v>
      </c>
      <c r="D33" s="1" t="s">
        <v>80</v>
      </c>
      <c r="E33" s="13">
        <v>88374</v>
      </c>
      <c r="F33" s="13">
        <v>116654</v>
      </c>
      <c r="G33" s="13">
        <v>100062</v>
      </c>
      <c r="H33" s="13">
        <v>78440</v>
      </c>
      <c r="I33" s="13">
        <v>109772</v>
      </c>
      <c r="J33" s="10" t="s">
        <v>101</v>
      </c>
      <c r="K33" s="10" t="s">
        <v>101</v>
      </c>
      <c r="L33" s="13">
        <v>61210</v>
      </c>
      <c r="M33" s="13">
        <v>127409</v>
      </c>
      <c r="N33" s="13">
        <v>85264</v>
      </c>
      <c r="O33" s="13">
        <v>30042</v>
      </c>
      <c r="P33" s="13">
        <v>45926</v>
      </c>
      <c r="Q33" s="13">
        <v>47780</v>
      </c>
      <c r="R33" s="13">
        <v>42360</v>
      </c>
      <c r="S33" s="13">
        <v>8984</v>
      </c>
      <c r="T33" s="13">
        <v>4865</v>
      </c>
      <c r="U33" s="13">
        <v>3874</v>
      </c>
      <c r="V33" s="13">
        <v>19807</v>
      </c>
      <c r="W33" s="13">
        <v>35548</v>
      </c>
      <c r="X33" s="13">
        <v>24403</v>
      </c>
      <c r="Y33" s="13">
        <v>9320</v>
      </c>
      <c r="Z33" s="13">
        <v>8830</v>
      </c>
      <c r="AA33" s="13">
        <v>9371</v>
      </c>
      <c r="AB33" s="13">
        <v>9260</v>
      </c>
      <c r="AC33" s="13">
        <v>3314</v>
      </c>
      <c r="AD33" s="13">
        <v>1714</v>
      </c>
      <c r="AE33" s="13">
        <v>1627</v>
      </c>
      <c r="AF33" s="13">
        <v>1962</v>
      </c>
      <c r="AG33" s="13">
        <f>8875+106486</f>
        <v>115361</v>
      </c>
      <c r="AH33" s="13">
        <f>19938+130630</f>
        <v>150568</v>
      </c>
      <c r="AI33" s="1">
        <f>37599+153374</f>
        <v>190973</v>
      </c>
    </row>
    <row r="34" spans="1:35" x14ac:dyDescent="0.35">
      <c r="A34" s="1" t="s">
        <v>96</v>
      </c>
      <c r="B34" s="1" t="s">
        <v>97</v>
      </c>
      <c r="C34" s="1" t="s">
        <v>78</v>
      </c>
      <c r="D34" s="1" t="s">
        <v>220</v>
      </c>
      <c r="E34" s="20">
        <v>-317572</v>
      </c>
      <c r="F34" s="13">
        <v>-311051</v>
      </c>
      <c r="G34" s="13">
        <v>-281877</v>
      </c>
      <c r="H34" s="13">
        <v>-254456</v>
      </c>
      <c r="I34" s="13">
        <v>-246415</v>
      </c>
      <c r="J34" s="10" t="s">
        <v>101</v>
      </c>
      <c r="K34" s="10" t="s">
        <v>101</v>
      </c>
      <c r="L34" s="13">
        <v>-195223</v>
      </c>
      <c r="M34" s="13">
        <v>-250272</v>
      </c>
      <c r="N34" s="13">
        <v>-252791</v>
      </c>
      <c r="O34" s="13">
        <v>-225177</v>
      </c>
      <c r="P34" s="13">
        <v>-441340</v>
      </c>
      <c r="Q34" s="13">
        <v>-723337</v>
      </c>
      <c r="R34" s="13">
        <v>-672686</v>
      </c>
      <c r="S34" s="13">
        <v>-896671</v>
      </c>
      <c r="T34" s="13">
        <v>-1079174</v>
      </c>
      <c r="U34" s="13">
        <v>-1076089</v>
      </c>
      <c r="V34" s="13">
        <v>-940384</v>
      </c>
      <c r="W34" s="13">
        <v>-889575</v>
      </c>
      <c r="X34" s="13">
        <v>-824619</v>
      </c>
      <c r="Y34" s="13">
        <v>-903792</v>
      </c>
      <c r="Z34" s="13">
        <v>-932893</v>
      </c>
      <c r="AA34" s="13">
        <v>-714866</v>
      </c>
      <c r="AB34" s="13">
        <v>-854336</v>
      </c>
      <c r="AC34" s="13">
        <v>-828852</v>
      </c>
      <c r="AD34" s="13">
        <v>-805853</v>
      </c>
      <c r="AE34" s="13">
        <v>-774864</v>
      </c>
      <c r="AF34" s="13">
        <v>-760269</v>
      </c>
      <c r="AG34" s="13">
        <v>-620972</v>
      </c>
      <c r="AH34" s="13">
        <v>-588715</v>
      </c>
      <c r="AI34" s="1">
        <v>-547231</v>
      </c>
    </row>
    <row r="35" spans="1:35" x14ac:dyDescent="0.35">
      <c r="A35" s="1" t="s">
        <v>96</v>
      </c>
      <c r="B35" s="1" t="s">
        <v>97</v>
      </c>
      <c r="C35" s="1" t="s">
        <v>78</v>
      </c>
      <c r="D35" s="1" t="s">
        <v>268</v>
      </c>
      <c r="E35" s="13">
        <v>0</v>
      </c>
      <c r="F35" s="13">
        <v>51000</v>
      </c>
      <c r="G35" s="13">
        <v>0</v>
      </c>
      <c r="H35" s="13">
        <v>0</v>
      </c>
      <c r="I35" s="13">
        <v>0</v>
      </c>
      <c r="J35" s="10" t="s">
        <v>101</v>
      </c>
      <c r="K35" s="10" t="s">
        <v>101</v>
      </c>
      <c r="L35" s="13">
        <v>5704</v>
      </c>
      <c r="M35" s="13">
        <v>2460</v>
      </c>
      <c r="N35" s="13">
        <v>-7349</v>
      </c>
      <c r="O35" s="13">
        <v>-40225</v>
      </c>
      <c r="P35" s="13">
        <v>-603</v>
      </c>
      <c r="Q35" s="13">
        <v>0</v>
      </c>
      <c r="R35" s="13">
        <v>0</v>
      </c>
      <c r="S35" s="13">
        <v>0</v>
      </c>
      <c r="T35" s="13">
        <v>-20189</v>
      </c>
      <c r="U35" s="13">
        <v>10430</v>
      </c>
      <c r="V35" s="13">
        <v>0</v>
      </c>
      <c r="W35" s="13">
        <v>-14720</v>
      </c>
      <c r="X35" s="13">
        <f>-19513-16353</f>
        <v>-35866</v>
      </c>
      <c r="Y35" s="13">
        <v>0</v>
      </c>
      <c r="Z35" s="13">
        <v>13507</v>
      </c>
      <c r="AA35" s="13">
        <v>0</v>
      </c>
      <c r="AB35" s="13">
        <v>0</v>
      </c>
      <c r="AC35" s="13">
        <v>-39565</v>
      </c>
      <c r="AD35" s="13">
        <v>-4728</v>
      </c>
      <c r="AE35" s="13">
        <v>-6259</v>
      </c>
      <c r="AF35" s="13">
        <v>-3193</v>
      </c>
      <c r="AG35" s="13">
        <v>0</v>
      </c>
      <c r="AH35" s="13">
        <v>-10226</v>
      </c>
      <c r="AI35" s="1">
        <v>0</v>
      </c>
    </row>
    <row r="36" spans="1:35" x14ac:dyDescent="0.35">
      <c r="A36" s="1" t="s">
        <v>96</v>
      </c>
      <c r="B36" s="1" t="s">
        <v>97</v>
      </c>
      <c r="C36" s="7" t="s">
        <v>78</v>
      </c>
      <c r="D36" s="7" t="s">
        <v>81</v>
      </c>
      <c r="E36" s="15">
        <f>SUM(E31:E35)</f>
        <v>-229198</v>
      </c>
      <c r="F36" s="15">
        <f t="shared" ref="F36:I36" si="28">SUM(F31:F35)</f>
        <v>-143397</v>
      </c>
      <c r="G36" s="15">
        <f t="shared" si="28"/>
        <v>-181815</v>
      </c>
      <c r="H36" s="15">
        <f t="shared" si="28"/>
        <v>-176016</v>
      </c>
      <c r="I36" s="15">
        <f t="shared" si="28"/>
        <v>-136643</v>
      </c>
      <c r="J36" s="10" t="s">
        <v>101</v>
      </c>
      <c r="K36" s="10" t="s">
        <v>101</v>
      </c>
      <c r="L36" s="15">
        <f t="shared" ref="L36" si="29">SUM(L31:L35)</f>
        <v>-128309</v>
      </c>
      <c r="M36" s="15">
        <f t="shared" ref="M36" si="30">SUM(M31:M35)</f>
        <v>-120403</v>
      </c>
      <c r="N36" s="15">
        <f t="shared" ref="N36" si="31">SUM(N31:N35)</f>
        <v>-174876</v>
      </c>
      <c r="O36" s="15">
        <f t="shared" ref="O36" si="32">SUM(O31:O35)</f>
        <v>-235360</v>
      </c>
      <c r="P36" s="15">
        <f t="shared" ref="P36" si="33">SUM(P31:P35)</f>
        <v>-396017</v>
      </c>
      <c r="Q36" s="15">
        <f t="shared" ref="Q36" si="34">SUM(Q31:Q35)</f>
        <v>-675557</v>
      </c>
      <c r="R36" s="15">
        <f t="shared" ref="R36" si="35">SUM(R31:R35)</f>
        <v>-630326</v>
      </c>
      <c r="S36" s="15">
        <f t="shared" ref="S36" si="36">SUM(S31:S35)</f>
        <v>-887687</v>
      </c>
      <c r="T36" s="15">
        <f t="shared" ref="T36" si="37">SUM(T31:T35)</f>
        <v>-1094498</v>
      </c>
      <c r="U36" s="15">
        <f t="shared" ref="U36" si="38">SUM(U31:U35)</f>
        <v>-1061785</v>
      </c>
      <c r="V36" s="15">
        <f t="shared" ref="V36" si="39">SUM(V31:V35)</f>
        <v>-760361</v>
      </c>
      <c r="W36" s="15">
        <f>SUM(W31:W35)</f>
        <v>-673924</v>
      </c>
      <c r="X36" s="15">
        <f t="shared" ref="X36:Z36" si="40">SUM(X31:X35)</f>
        <v>-768044</v>
      </c>
      <c r="Y36" s="15">
        <f t="shared" si="40"/>
        <v>-654597</v>
      </c>
      <c r="Z36" s="15">
        <f t="shared" si="40"/>
        <v>-887395</v>
      </c>
      <c r="AA36" s="15">
        <f t="shared" ref="AA36" si="41">SUM(AA31:AA35)</f>
        <v>-666372</v>
      </c>
      <c r="AB36" s="15">
        <f t="shared" ref="AB36" si="42">SUM(AB31:AB35)</f>
        <v>-666748</v>
      </c>
      <c r="AC36" s="15">
        <f t="shared" ref="AC36" si="43">SUM(AC31:AC35)</f>
        <v>-716735</v>
      </c>
      <c r="AD36" s="15">
        <f t="shared" ref="AD36" si="44">SUM(AD31:AD35)</f>
        <v>-799651</v>
      </c>
      <c r="AE36" s="15">
        <f>SUM(AE31:AE35)</f>
        <v>-810769</v>
      </c>
      <c r="AF36" s="15">
        <f t="shared" ref="AF36" si="45">SUM(AF31:AF35)</f>
        <v>-308453</v>
      </c>
      <c r="AG36" s="15">
        <f t="shared" ref="AG36" si="46">SUM(AG31:AG35)</f>
        <v>-143091</v>
      </c>
      <c r="AH36" s="15">
        <f t="shared" ref="AH36:AI36" si="47">SUM(AH31:AH35)</f>
        <v>-403948</v>
      </c>
      <c r="AI36" s="15">
        <f t="shared" si="47"/>
        <v>-323168</v>
      </c>
    </row>
    <row r="37" spans="1:35" x14ac:dyDescent="0.35">
      <c r="A37" s="1" t="s">
        <v>96</v>
      </c>
      <c r="B37" s="1" t="s">
        <v>97</v>
      </c>
      <c r="C37" s="1" t="s">
        <v>82</v>
      </c>
      <c r="D37" s="1" t="s">
        <v>83</v>
      </c>
      <c r="E37" s="10" t="s">
        <v>101</v>
      </c>
      <c r="F37" s="10" t="s">
        <v>101</v>
      </c>
      <c r="G37" s="10" t="s">
        <v>101</v>
      </c>
      <c r="H37" s="10" t="s">
        <v>101</v>
      </c>
      <c r="I37" s="10" t="s">
        <v>101</v>
      </c>
      <c r="J37" s="10" t="s">
        <v>101</v>
      </c>
      <c r="K37" s="10" t="s">
        <v>101</v>
      </c>
      <c r="L37" s="10" t="s">
        <v>101</v>
      </c>
      <c r="M37" s="10" t="s">
        <v>101</v>
      </c>
      <c r="N37" s="10" t="s">
        <v>101</v>
      </c>
      <c r="O37" s="10" t="s">
        <v>101</v>
      </c>
      <c r="P37" s="17">
        <v>0</v>
      </c>
      <c r="Q37" s="17">
        <v>0</v>
      </c>
      <c r="R37" s="17">
        <v>0</v>
      </c>
      <c r="S37" s="17">
        <v>959516</v>
      </c>
      <c r="T37" s="17">
        <v>1042241</v>
      </c>
      <c r="U37" s="17">
        <v>1082729</v>
      </c>
      <c r="V37" s="17">
        <v>1100086</v>
      </c>
      <c r="W37" s="17">
        <v>1121783</v>
      </c>
      <c r="X37" s="17">
        <v>1120331</v>
      </c>
      <c r="Y37" s="17">
        <v>1134156</v>
      </c>
      <c r="Z37" s="17">
        <v>1152305</v>
      </c>
      <c r="AA37" s="17">
        <v>1208893</v>
      </c>
      <c r="AB37" s="17">
        <v>1280743</v>
      </c>
      <c r="AC37" s="17">
        <v>1281016</v>
      </c>
      <c r="AD37" s="17">
        <v>1283964</v>
      </c>
      <c r="AE37" s="17">
        <v>1128283</v>
      </c>
      <c r="AF37" s="17">
        <v>1236318</v>
      </c>
      <c r="AG37" s="17">
        <v>1344616</v>
      </c>
      <c r="AH37" s="17">
        <v>1494716</v>
      </c>
      <c r="AI37" s="1">
        <v>1490825</v>
      </c>
    </row>
    <row r="38" spans="1:35" x14ac:dyDescent="0.35">
      <c r="A38" s="1" t="s">
        <v>96</v>
      </c>
      <c r="B38" s="1" t="s">
        <v>97</v>
      </c>
      <c r="C38" s="7" t="s">
        <v>82</v>
      </c>
      <c r="D38" s="7" t="s">
        <v>82</v>
      </c>
      <c r="E38" s="15">
        <f>E26-E30+E36</f>
        <v>127105</v>
      </c>
      <c r="F38" s="15">
        <f>F26-F30+F36</f>
        <v>253140</v>
      </c>
      <c r="G38" s="15">
        <f>G26-G30+G36</f>
        <v>257677</v>
      </c>
      <c r="H38" s="15">
        <f>H26-H30+H36</f>
        <v>62518</v>
      </c>
      <c r="I38" s="15">
        <f>I26-I30+I36</f>
        <v>95253</v>
      </c>
      <c r="J38" s="10" t="s">
        <v>101</v>
      </c>
      <c r="K38" s="10" t="s">
        <v>101</v>
      </c>
      <c r="L38" s="15">
        <f t="shared" ref="L38:R38" si="48">L26-L30+L36</f>
        <v>337206</v>
      </c>
      <c r="M38" s="15">
        <f t="shared" si="48"/>
        <v>581475</v>
      </c>
      <c r="N38" s="15">
        <f t="shared" si="48"/>
        <v>879531</v>
      </c>
      <c r="O38" s="15">
        <f t="shared" si="48"/>
        <v>683458</v>
      </c>
      <c r="P38" s="15">
        <f t="shared" si="48"/>
        <v>574748</v>
      </c>
      <c r="Q38" s="15">
        <f t="shared" si="48"/>
        <v>113866</v>
      </c>
      <c r="R38" s="15">
        <f t="shared" si="48"/>
        <v>455791</v>
      </c>
      <c r="S38" s="15">
        <f>S26-S30+S36-S37</f>
        <v>-176978</v>
      </c>
      <c r="T38" s="15">
        <f>T26-T30+T36-T37</f>
        <v>-385019</v>
      </c>
      <c r="U38" s="15">
        <f>U26-U30+U36-U37</f>
        <v>87395</v>
      </c>
      <c r="V38" s="15">
        <f t="shared" ref="V38:AI38" si="49">V26-V30+V36-V37</f>
        <v>630317</v>
      </c>
      <c r="W38" s="15">
        <f t="shared" ref="W38" si="50">W26-W30+W36-W37</f>
        <v>527771</v>
      </c>
      <c r="X38" s="15">
        <f t="shared" ref="X38" si="51">X26-X30+X36-X37</f>
        <v>431572</v>
      </c>
      <c r="Y38" s="15">
        <f t="shared" ref="Y38" si="52">Y26-Y30+Y36-Y37</f>
        <v>673251</v>
      </c>
      <c r="Z38" s="15">
        <f t="shared" ref="Z38" si="53">Z26-Z30+Z36-Z37</f>
        <v>286011</v>
      </c>
      <c r="AA38" s="15">
        <f t="shared" si="49"/>
        <v>644817</v>
      </c>
      <c r="AB38" s="15">
        <f t="shared" si="49"/>
        <v>306952</v>
      </c>
      <c r="AC38" s="27">
        <v>641722</v>
      </c>
      <c r="AD38" s="15">
        <f t="shared" si="49"/>
        <v>566934</v>
      </c>
      <c r="AE38" s="27">
        <v>317514</v>
      </c>
      <c r="AF38" s="27">
        <v>927865</v>
      </c>
      <c r="AG38" s="15">
        <f t="shared" si="49"/>
        <v>1579422</v>
      </c>
      <c r="AH38" s="15">
        <f t="shared" si="49"/>
        <v>1243380</v>
      </c>
      <c r="AI38" s="15">
        <f t="shared" si="49"/>
        <v>1171900</v>
      </c>
    </row>
    <row r="39" spans="1:35" x14ac:dyDescent="0.35">
      <c r="A39" s="1" t="s">
        <v>96</v>
      </c>
      <c r="B39" s="1" t="s">
        <v>97</v>
      </c>
      <c r="C39" s="7" t="s">
        <v>84</v>
      </c>
      <c r="D39" s="7" t="s">
        <v>85</v>
      </c>
      <c r="E39" s="15" t="s">
        <v>101</v>
      </c>
      <c r="F39" s="15" t="s">
        <v>101</v>
      </c>
      <c r="G39" s="15" t="s">
        <v>101</v>
      </c>
      <c r="H39" s="15" t="s">
        <v>101</v>
      </c>
      <c r="I39" s="15" t="s">
        <v>101</v>
      </c>
      <c r="J39" s="10" t="s">
        <v>101</v>
      </c>
      <c r="K39" s="10" t="s">
        <v>101</v>
      </c>
      <c r="L39" s="15" t="s">
        <v>101</v>
      </c>
      <c r="M39" s="15" t="s">
        <v>101</v>
      </c>
      <c r="N39" s="15" t="s">
        <v>101</v>
      </c>
      <c r="O39" s="15" t="s">
        <v>101</v>
      </c>
      <c r="P39" s="15" t="s">
        <v>101</v>
      </c>
      <c r="Q39" s="15" t="s">
        <v>101</v>
      </c>
      <c r="R39" s="15" t="s">
        <v>101</v>
      </c>
      <c r="S39" s="15" t="s">
        <v>101</v>
      </c>
      <c r="T39" s="15" t="s">
        <v>101</v>
      </c>
      <c r="U39" s="15" t="s">
        <v>101</v>
      </c>
      <c r="V39" s="15" t="s">
        <v>101</v>
      </c>
      <c r="W39" s="15" t="s">
        <v>101</v>
      </c>
      <c r="X39" s="15" t="s">
        <v>101</v>
      </c>
      <c r="Y39" s="15" t="s">
        <v>101</v>
      </c>
      <c r="Z39" s="15" t="s">
        <v>101</v>
      </c>
      <c r="AA39" s="15" t="s">
        <v>101</v>
      </c>
      <c r="AB39" s="15" t="s">
        <v>101</v>
      </c>
      <c r="AC39" s="15">
        <v>21681913</v>
      </c>
      <c r="AD39" s="15">
        <v>22323635</v>
      </c>
      <c r="AE39" s="15">
        <v>22890569</v>
      </c>
      <c r="AF39" s="15">
        <v>23520479</v>
      </c>
      <c r="AG39" s="15">
        <v>24448344</v>
      </c>
      <c r="AH39" s="15">
        <v>26027766</v>
      </c>
      <c r="AI39" s="7">
        <v>27271146</v>
      </c>
    </row>
    <row r="40" spans="1:35" x14ac:dyDescent="0.35">
      <c r="A40" s="1" t="s">
        <v>96</v>
      </c>
      <c r="B40" s="1" t="s">
        <v>97</v>
      </c>
      <c r="C40" s="7" t="s">
        <v>84</v>
      </c>
      <c r="D40" s="7" t="s">
        <v>86</v>
      </c>
      <c r="E40" s="15" t="s">
        <v>101</v>
      </c>
      <c r="F40" s="15" t="s">
        <v>101</v>
      </c>
      <c r="G40" s="15" t="s">
        <v>101</v>
      </c>
      <c r="H40" s="15" t="s">
        <v>101</v>
      </c>
      <c r="I40" s="15" t="s">
        <v>101</v>
      </c>
      <c r="J40" s="10" t="s">
        <v>101</v>
      </c>
      <c r="K40" s="10" t="s">
        <v>101</v>
      </c>
      <c r="L40" s="15" t="s">
        <v>101</v>
      </c>
      <c r="M40" s="15" t="s">
        <v>101</v>
      </c>
      <c r="N40" s="15" t="s">
        <v>101</v>
      </c>
      <c r="O40" s="15" t="s">
        <v>101</v>
      </c>
      <c r="P40" s="15" t="s">
        <v>101</v>
      </c>
      <c r="Q40" s="15" t="s">
        <v>101</v>
      </c>
      <c r="R40" s="15" t="s">
        <v>101</v>
      </c>
      <c r="S40" s="15" t="s">
        <v>101</v>
      </c>
      <c r="T40" s="15" t="s">
        <v>101</v>
      </c>
      <c r="U40" s="15" t="s">
        <v>101</v>
      </c>
      <c r="V40" s="15" t="s">
        <v>101</v>
      </c>
      <c r="W40" s="15" t="s">
        <v>101</v>
      </c>
      <c r="X40" s="15" t="s">
        <v>101</v>
      </c>
      <c r="Y40" s="15" t="s">
        <v>101</v>
      </c>
      <c r="Z40" s="15" t="s">
        <v>101</v>
      </c>
      <c r="AA40" s="15" t="s">
        <v>101</v>
      </c>
      <c r="AB40" s="15" t="s">
        <v>101</v>
      </c>
      <c r="AC40" s="15">
        <f>AC39+AC38</f>
        <v>22323635</v>
      </c>
      <c r="AD40" s="15">
        <f>AD39+AD38</f>
        <v>22890569</v>
      </c>
      <c r="AE40" s="15">
        <v>23520479</v>
      </c>
      <c r="AF40" s="15">
        <v>24448344</v>
      </c>
      <c r="AG40" s="15">
        <v>26027766</v>
      </c>
      <c r="AH40" s="15">
        <v>27271146</v>
      </c>
      <c r="AI40" s="7">
        <v>28443046</v>
      </c>
    </row>
    <row r="41" spans="1:35" x14ac:dyDescent="0.35">
      <c r="A41" s="1" t="s">
        <v>96</v>
      </c>
      <c r="B41" s="1" t="s">
        <v>97</v>
      </c>
      <c r="C41" s="7" t="s">
        <v>87</v>
      </c>
      <c r="D41" s="7" t="s">
        <v>87</v>
      </c>
      <c r="E41" s="15" t="s">
        <v>101</v>
      </c>
      <c r="F41" s="15" t="s">
        <v>101</v>
      </c>
      <c r="G41" s="15" t="s">
        <v>101</v>
      </c>
      <c r="H41" s="15" t="s">
        <v>101</v>
      </c>
      <c r="I41" s="15" t="s">
        <v>101</v>
      </c>
      <c r="J41" s="15" t="s">
        <v>101</v>
      </c>
      <c r="K41" s="15" t="s">
        <v>101</v>
      </c>
      <c r="L41" s="15" t="s">
        <v>101</v>
      </c>
      <c r="M41" s="15" t="s">
        <v>101</v>
      </c>
      <c r="N41" s="15" t="s">
        <v>101</v>
      </c>
      <c r="O41" s="15" t="s">
        <v>101</v>
      </c>
      <c r="P41" s="15" t="s">
        <v>101</v>
      </c>
      <c r="Q41" s="15" t="s">
        <v>101</v>
      </c>
      <c r="R41" s="15" t="s">
        <v>101</v>
      </c>
      <c r="S41" s="15" t="s">
        <v>101</v>
      </c>
      <c r="T41" s="15" t="s">
        <v>101</v>
      </c>
      <c r="U41" s="15" t="s">
        <v>101</v>
      </c>
      <c r="V41" s="15" t="s">
        <v>101</v>
      </c>
      <c r="W41" s="15" t="s">
        <v>101</v>
      </c>
      <c r="X41" s="15" t="s">
        <v>101</v>
      </c>
      <c r="Y41" s="15" t="s">
        <v>101</v>
      </c>
      <c r="Z41" s="15" t="s">
        <v>101</v>
      </c>
      <c r="AA41" s="15" t="s">
        <v>101</v>
      </c>
      <c r="AB41" s="15" t="s">
        <v>101</v>
      </c>
      <c r="AC41" s="15">
        <f>AC40-AC39</f>
        <v>641722</v>
      </c>
      <c r="AD41" s="15">
        <f t="shared" ref="AD41:AG41" si="54">AD40-AD39</f>
        <v>566934</v>
      </c>
      <c r="AE41" s="15">
        <f t="shared" si="54"/>
        <v>629910</v>
      </c>
      <c r="AF41" s="15">
        <f t="shared" si="54"/>
        <v>927865</v>
      </c>
      <c r="AG41" s="15">
        <f t="shared" si="54"/>
        <v>1579422</v>
      </c>
      <c r="AH41" s="15">
        <f>AH40-AH39</f>
        <v>1243380</v>
      </c>
      <c r="AI41" s="15">
        <f t="shared" ref="AI41" si="55">AI40-AI39</f>
        <v>1171900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I41"/>
  <sheetViews>
    <sheetView workbookViewId="0">
      <pane xSplit="4" ySplit="2" topLeftCell="AC4" activePane="bottomRight" state="frozen"/>
      <selection pane="topRight" activeCell="E1" sqref="E1"/>
      <selection pane="bottomLeft" activeCell="A3" sqref="A3"/>
      <selection pane="bottomRight" activeCell="AD22" sqref="AD22"/>
    </sheetView>
  </sheetViews>
  <sheetFormatPr defaultColWidth="8.90625" defaultRowHeight="14.5" x14ac:dyDescent="0.35"/>
  <cols>
    <col min="1" max="1" width="10.36328125" style="1" bestFit="1" customWidth="1"/>
    <col min="2" max="3" width="8.90625" style="1"/>
    <col min="4" max="4" width="21.36328125" style="1" customWidth="1"/>
    <col min="5" max="5" width="14.36328125" style="1" customWidth="1"/>
    <col min="6" max="6" width="11.54296875" style="1" customWidth="1"/>
    <col min="7" max="7" width="11.453125" style="1" customWidth="1"/>
    <col min="8" max="8" width="11.453125" style="1" bestFit="1" customWidth="1"/>
    <col min="9" max="9" width="11.1796875" style="1" customWidth="1"/>
    <col min="10" max="11" width="8.90625" style="1"/>
    <col min="12" max="12" width="11.81640625" style="1" customWidth="1"/>
    <col min="13" max="20" width="11.453125" style="1" bestFit="1" customWidth="1"/>
    <col min="21" max="21" width="12.453125" style="1" bestFit="1" customWidth="1"/>
    <col min="22" max="24" width="11.453125" style="1" bestFit="1" customWidth="1"/>
    <col min="25" max="25" width="11.36328125" style="1" customWidth="1"/>
    <col min="26" max="26" width="11.453125" style="1" bestFit="1" customWidth="1"/>
    <col min="27" max="27" width="11.36328125" style="1" customWidth="1"/>
    <col min="28" max="28" width="12.36328125" style="1" customWidth="1"/>
    <col min="29" max="29" width="12.6328125" style="1" customWidth="1"/>
    <col min="30" max="31" width="11.453125" style="1" bestFit="1" customWidth="1"/>
    <col min="32" max="32" width="11.6328125" style="1" customWidth="1"/>
    <col min="33" max="35" width="11.453125" style="1" bestFit="1" customWidth="1"/>
    <col min="36" max="16384" width="8.90625" style="1"/>
  </cols>
  <sheetData>
    <row r="1" spans="1:35" x14ac:dyDescent="0.35">
      <c r="E1" s="10"/>
      <c r="F1" s="11" t="s">
        <v>34</v>
      </c>
      <c r="G1" s="12"/>
      <c r="H1" s="12"/>
      <c r="I1" s="12"/>
      <c r="J1" s="12"/>
      <c r="K1" s="12"/>
      <c r="L1" s="10"/>
      <c r="M1" s="10"/>
      <c r="N1" s="10"/>
      <c r="O1" s="10"/>
      <c r="P1" s="13"/>
      <c r="Q1" s="13"/>
      <c r="R1" s="13"/>
      <c r="S1" s="13"/>
      <c r="T1" s="13"/>
      <c r="U1" s="13"/>
      <c r="V1" s="13"/>
      <c r="W1" s="13"/>
      <c r="X1" s="13"/>
      <c r="Y1" s="14" t="s">
        <v>35</v>
      </c>
      <c r="Z1" s="13"/>
      <c r="AA1" s="13"/>
      <c r="AB1" s="13"/>
      <c r="AC1" s="14" t="s">
        <v>36</v>
      </c>
      <c r="AD1" s="13"/>
      <c r="AE1" s="13"/>
      <c r="AF1" s="13"/>
      <c r="AG1" s="13"/>
      <c r="AH1" s="13"/>
    </row>
    <row r="2" spans="1:35" x14ac:dyDescent="0.35">
      <c r="A2" s="2" t="s">
        <v>0</v>
      </c>
      <c r="B2" s="2" t="s">
        <v>27</v>
      </c>
      <c r="C2" s="2" t="s">
        <v>376</v>
      </c>
      <c r="D2" s="2" t="s">
        <v>377</v>
      </c>
      <c r="E2" s="5" t="s">
        <v>37</v>
      </c>
      <c r="F2" s="5" t="s">
        <v>38</v>
      </c>
      <c r="G2" s="5" t="s">
        <v>39</v>
      </c>
      <c r="H2" s="5" t="s">
        <v>40</v>
      </c>
      <c r="I2" s="5" t="s">
        <v>41</v>
      </c>
      <c r="J2" s="5" t="s">
        <v>42</v>
      </c>
      <c r="K2" s="5" t="s">
        <v>43</v>
      </c>
      <c r="L2" s="5" t="s">
        <v>44</v>
      </c>
      <c r="M2" s="5" t="s">
        <v>45</v>
      </c>
      <c r="N2" s="5" t="s">
        <v>46</v>
      </c>
      <c r="O2" s="5" t="s">
        <v>47</v>
      </c>
      <c r="P2" s="5" t="s">
        <v>48</v>
      </c>
      <c r="Q2" s="5" t="s">
        <v>49</v>
      </c>
      <c r="R2" s="5" t="s">
        <v>50</v>
      </c>
      <c r="S2" s="5" t="s">
        <v>51</v>
      </c>
      <c r="T2" s="5" t="s">
        <v>52</v>
      </c>
      <c r="U2" s="5" t="s">
        <v>53</v>
      </c>
      <c r="V2" s="5" t="s">
        <v>54</v>
      </c>
      <c r="W2" s="5" t="s">
        <v>55</v>
      </c>
      <c r="X2" s="5" t="s">
        <v>56</v>
      </c>
      <c r="Y2" s="5" t="s">
        <v>57</v>
      </c>
      <c r="Z2" s="5" t="s">
        <v>58</v>
      </c>
      <c r="AA2" s="5" t="s">
        <v>59</v>
      </c>
      <c r="AB2" s="5" t="s">
        <v>60</v>
      </c>
      <c r="AC2" s="5" t="s">
        <v>61</v>
      </c>
      <c r="AD2" s="5" t="s">
        <v>62</v>
      </c>
      <c r="AE2" s="5" t="s">
        <v>63</v>
      </c>
      <c r="AF2" s="5" t="s">
        <v>64</v>
      </c>
      <c r="AG2" s="5" t="s">
        <v>65</v>
      </c>
      <c r="AH2" s="5" t="s">
        <v>66</v>
      </c>
      <c r="AI2" s="5" t="s">
        <v>315</v>
      </c>
    </row>
    <row r="3" spans="1:35" x14ac:dyDescent="0.35">
      <c r="A3" s="1" t="s">
        <v>96</v>
      </c>
      <c r="B3" s="1" t="s">
        <v>97</v>
      </c>
      <c r="C3" s="1" t="s">
        <v>382</v>
      </c>
      <c r="D3" s="1" t="s">
        <v>383</v>
      </c>
      <c r="E3" s="10">
        <v>119276</v>
      </c>
      <c r="F3" s="10">
        <v>104916</v>
      </c>
      <c r="G3" s="10">
        <v>142349</v>
      </c>
      <c r="H3" s="10">
        <v>128909</v>
      </c>
      <c r="I3" s="10">
        <v>130844</v>
      </c>
      <c r="J3" s="10" t="s">
        <v>101</v>
      </c>
      <c r="K3" s="10" t="s">
        <v>101</v>
      </c>
      <c r="L3" s="10">
        <v>165056</v>
      </c>
      <c r="M3" s="10">
        <v>195680</v>
      </c>
      <c r="N3" s="10">
        <v>153511</v>
      </c>
      <c r="O3" s="10">
        <v>145003</v>
      </c>
      <c r="P3" s="13">
        <v>250939</v>
      </c>
      <c r="Q3" s="13">
        <v>373537</v>
      </c>
      <c r="R3" s="13">
        <v>283650</v>
      </c>
      <c r="S3" s="13">
        <f>194106</f>
        <v>194106</v>
      </c>
      <c r="T3" s="13">
        <v>212825</v>
      </c>
      <c r="U3" s="13">
        <v>552280</v>
      </c>
      <c r="V3" s="13">
        <v>737376</v>
      </c>
      <c r="W3" s="13">
        <f>693814</f>
        <v>693814</v>
      </c>
      <c r="X3" s="13">
        <v>500257</v>
      </c>
      <c r="Y3" s="13">
        <v>700941</v>
      </c>
      <c r="Z3" s="13">
        <v>979039</v>
      </c>
      <c r="AA3" s="13">
        <v>1050583</v>
      </c>
      <c r="AB3" s="13">
        <v>1278504</v>
      </c>
      <c r="AC3" s="13">
        <v>1070336</v>
      </c>
      <c r="AD3" s="13">
        <v>1145363</v>
      </c>
      <c r="AE3" s="13">
        <v>605177</v>
      </c>
      <c r="AF3" s="13">
        <v>2622890</v>
      </c>
      <c r="AG3" s="13">
        <v>3628079</v>
      </c>
      <c r="AH3" s="13">
        <v>2447510</v>
      </c>
      <c r="AI3" s="1">
        <v>2204796</v>
      </c>
    </row>
    <row r="4" spans="1:35" x14ac:dyDescent="0.35">
      <c r="A4" s="1" t="s">
        <v>96</v>
      </c>
      <c r="B4" s="1" t="s">
        <v>97</v>
      </c>
      <c r="C4" s="1" t="s">
        <v>382</v>
      </c>
      <c r="D4" s="1" t="s">
        <v>384</v>
      </c>
      <c r="E4" s="10">
        <v>133828</v>
      </c>
      <c r="F4" s="10">
        <v>161538</v>
      </c>
      <c r="G4" s="10">
        <v>152728</v>
      </c>
      <c r="H4" s="10">
        <v>124410</v>
      </c>
      <c r="I4" s="10">
        <v>131303</v>
      </c>
      <c r="J4" s="10" t="s">
        <v>101</v>
      </c>
      <c r="K4" s="10" t="s">
        <v>101</v>
      </c>
      <c r="L4" s="10">
        <v>164618</v>
      </c>
      <c r="M4" s="10">
        <v>200143</v>
      </c>
      <c r="N4" s="10">
        <v>229906</v>
      </c>
      <c r="O4" s="10">
        <v>237631</v>
      </c>
      <c r="P4" s="13">
        <v>269932</v>
      </c>
      <c r="Q4" s="13">
        <v>298899</v>
      </c>
      <c r="R4" s="13">
        <v>333530</v>
      </c>
      <c r="S4" s="13">
        <v>397729</v>
      </c>
      <c r="T4" s="13">
        <v>355271</v>
      </c>
      <c r="U4" s="13">
        <v>320030</v>
      </c>
      <c r="V4" s="13">
        <v>386271</v>
      </c>
      <c r="W4" s="13">
        <v>371214</v>
      </c>
      <c r="X4" s="13">
        <v>367292</v>
      </c>
      <c r="Y4" s="13">
        <v>372322</v>
      </c>
      <c r="Z4" s="13">
        <v>385543</v>
      </c>
      <c r="AA4" s="13">
        <v>409419</v>
      </c>
      <c r="AB4" s="13">
        <v>410470</v>
      </c>
      <c r="AC4" s="13">
        <v>426195</v>
      </c>
      <c r="AD4" s="13">
        <v>431016</v>
      </c>
      <c r="AE4" s="13">
        <v>424149</v>
      </c>
      <c r="AF4" s="13">
        <v>448048</v>
      </c>
      <c r="AG4" s="13">
        <v>466931</v>
      </c>
      <c r="AH4" s="13">
        <v>507660</v>
      </c>
      <c r="AI4" s="1">
        <v>495167</v>
      </c>
    </row>
    <row r="5" spans="1:35" x14ac:dyDescent="0.35">
      <c r="A5" s="1" t="s">
        <v>96</v>
      </c>
      <c r="B5" s="1" t="s">
        <v>97</v>
      </c>
      <c r="C5" s="1" t="s">
        <v>382</v>
      </c>
      <c r="D5" s="1" t="s">
        <v>385</v>
      </c>
      <c r="E5" s="10">
        <v>167418</v>
      </c>
      <c r="F5" s="10">
        <v>167418</v>
      </c>
      <c r="G5" s="10">
        <v>182789</v>
      </c>
      <c r="H5" s="10">
        <v>139304</v>
      </c>
      <c r="I5" s="10">
        <v>139503</v>
      </c>
      <c r="J5" s="10" t="s">
        <v>101</v>
      </c>
      <c r="K5" s="10" t="s">
        <v>101</v>
      </c>
      <c r="L5" s="10">
        <v>190640</v>
      </c>
      <c r="M5" s="10">
        <v>216944</v>
      </c>
      <c r="N5" s="10">
        <v>246354</v>
      </c>
      <c r="O5" s="10">
        <v>250356</v>
      </c>
      <c r="P5" s="13">
        <v>272537</v>
      </c>
      <c r="Q5" s="13">
        <v>275920</v>
      </c>
      <c r="R5" s="13">
        <v>337496</v>
      </c>
      <c r="S5" s="13">
        <v>331147</v>
      </c>
      <c r="T5" s="13">
        <v>358970</v>
      </c>
      <c r="U5" s="13">
        <v>382736</v>
      </c>
      <c r="V5" s="13">
        <v>413737</v>
      </c>
      <c r="W5" s="13">
        <v>417028</v>
      </c>
      <c r="X5" s="13">
        <v>403849</v>
      </c>
      <c r="Y5" s="13">
        <v>420705</v>
      </c>
      <c r="Z5" s="13">
        <v>425971</v>
      </c>
      <c r="AA5" s="13">
        <v>445485</v>
      </c>
      <c r="AB5" s="13">
        <v>438942</v>
      </c>
      <c r="AC5" s="13">
        <v>464397</v>
      </c>
      <c r="AD5" s="13">
        <v>569039</v>
      </c>
      <c r="AE5" s="13">
        <v>566926</v>
      </c>
      <c r="AF5" s="13">
        <v>589763</v>
      </c>
      <c r="AG5" s="13">
        <v>616463</v>
      </c>
      <c r="AH5" s="13">
        <v>645498</v>
      </c>
      <c r="AI5" s="1">
        <v>625423</v>
      </c>
    </row>
    <row r="6" spans="1:35" x14ac:dyDescent="0.35">
      <c r="A6" s="1" t="s">
        <v>96</v>
      </c>
      <c r="B6" s="1" t="s">
        <v>97</v>
      </c>
      <c r="C6" s="1" t="s">
        <v>382</v>
      </c>
      <c r="D6" s="1" t="s">
        <v>418</v>
      </c>
      <c r="E6" s="10" t="s">
        <v>101</v>
      </c>
      <c r="F6" s="10" t="s">
        <v>101</v>
      </c>
      <c r="G6" s="10" t="s">
        <v>101</v>
      </c>
      <c r="H6" s="10" t="s">
        <v>101</v>
      </c>
      <c r="I6" s="10" t="s">
        <v>101</v>
      </c>
      <c r="J6" s="10" t="s">
        <v>101</v>
      </c>
      <c r="K6" s="10" t="s">
        <v>101</v>
      </c>
      <c r="L6" s="10" t="s">
        <v>101</v>
      </c>
      <c r="M6" s="10" t="s">
        <v>101</v>
      </c>
      <c r="N6" s="10" t="s">
        <v>101</v>
      </c>
      <c r="O6" s="10" t="s">
        <v>101</v>
      </c>
      <c r="P6" s="10" t="s">
        <v>101</v>
      </c>
      <c r="Q6" s="10" t="s">
        <v>101</v>
      </c>
      <c r="R6" s="10" t="s">
        <v>101</v>
      </c>
      <c r="S6" s="10">
        <v>435500</v>
      </c>
      <c r="T6" s="10" t="s">
        <v>101</v>
      </c>
      <c r="U6" s="10" t="s">
        <v>101</v>
      </c>
      <c r="V6" s="10" t="s">
        <v>101</v>
      </c>
      <c r="W6" s="10">
        <v>132796</v>
      </c>
      <c r="X6" s="13">
        <v>68038</v>
      </c>
      <c r="Y6" s="13">
        <v>13746</v>
      </c>
      <c r="Z6" s="13">
        <v>0</v>
      </c>
      <c r="AA6" s="13">
        <v>0</v>
      </c>
      <c r="AB6" s="13">
        <v>50569</v>
      </c>
      <c r="AC6" s="13">
        <v>50569</v>
      </c>
      <c r="AD6" s="13">
        <v>0</v>
      </c>
      <c r="AE6" s="13">
        <v>0</v>
      </c>
      <c r="AF6" s="13">
        <v>90438</v>
      </c>
      <c r="AG6" s="13">
        <v>0</v>
      </c>
      <c r="AH6" s="13">
        <v>251084</v>
      </c>
      <c r="AI6" s="1">
        <v>496189</v>
      </c>
    </row>
    <row r="7" spans="1:35" x14ac:dyDescent="0.35">
      <c r="A7" s="1" t="s">
        <v>96</v>
      </c>
      <c r="B7" s="1" t="s">
        <v>97</v>
      </c>
      <c r="C7" s="1" t="s">
        <v>382</v>
      </c>
      <c r="D7" s="1" t="s">
        <v>386</v>
      </c>
      <c r="E7" s="10">
        <v>24505</v>
      </c>
      <c r="F7" s="10">
        <v>15275</v>
      </c>
      <c r="G7" s="10">
        <v>15124</v>
      </c>
      <c r="H7" s="10">
        <v>14240</v>
      </c>
      <c r="I7" s="10">
        <v>14072</v>
      </c>
      <c r="J7" s="10" t="s">
        <v>101</v>
      </c>
      <c r="K7" s="10" t="s">
        <v>101</v>
      </c>
      <c r="L7" s="10">
        <v>14092</v>
      </c>
      <c r="M7" s="10">
        <v>15861</v>
      </c>
      <c r="N7" s="10">
        <v>10944</v>
      </c>
      <c r="O7" s="10">
        <v>15160</v>
      </c>
      <c r="P7" s="13">
        <v>13811</v>
      </c>
      <c r="Q7" s="13">
        <v>8176</v>
      </c>
      <c r="R7" s="13">
        <v>11093</v>
      </c>
      <c r="S7" s="13">
        <v>13723</v>
      </c>
      <c r="T7" s="13">
        <v>23245</v>
      </c>
      <c r="U7" s="13">
        <v>20956</v>
      </c>
      <c r="V7" s="13">
        <v>27586</v>
      </c>
      <c r="W7" s="13">
        <v>22407</v>
      </c>
      <c r="X7" s="13">
        <v>22988</v>
      </c>
      <c r="Y7" s="13">
        <v>27721</v>
      </c>
      <c r="Z7" s="13">
        <v>28139</v>
      </c>
      <c r="AA7" s="13">
        <v>27958</v>
      </c>
      <c r="AB7" s="13">
        <v>28353</v>
      </c>
      <c r="AC7" s="13">
        <v>30306</v>
      </c>
      <c r="AD7" s="13">
        <v>44940</v>
      </c>
      <c r="AE7" s="13">
        <v>35398</v>
      </c>
      <c r="AF7" s="13">
        <v>29584</v>
      </c>
      <c r="AG7" s="13">
        <v>26078</v>
      </c>
      <c r="AH7" s="13">
        <v>24778</v>
      </c>
      <c r="AI7" s="1">
        <v>23820</v>
      </c>
    </row>
    <row r="8" spans="1:35" x14ac:dyDescent="0.35">
      <c r="A8" s="1" t="s">
        <v>96</v>
      </c>
      <c r="B8" s="1" t="s">
        <v>97</v>
      </c>
      <c r="C8" s="1" t="s">
        <v>382</v>
      </c>
      <c r="D8" s="1" t="s">
        <v>387</v>
      </c>
      <c r="E8" s="10">
        <v>67265</v>
      </c>
      <c r="F8" s="10">
        <v>95724</v>
      </c>
      <c r="G8" s="10">
        <v>78054</v>
      </c>
      <c r="H8" s="10">
        <v>102065</v>
      </c>
      <c r="I8" s="10">
        <v>92699</v>
      </c>
      <c r="J8" s="10" t="s">
        <v>101</v>
      </c>
      <c r="K8" s="10" t="s">
        <v>101</v>
      </c>
      <c r="L8" s="10">
        <v>108567</v>
      </c>
      <c r="M8" s="10">
        <v>161664</v>
      </c>
      <c r="N8" s="10">
        <v>165202</v>
      </c>
      <c r="O8" s="10">
        <v>148681</v>
      </c>
      <c r="P8" s="13">
        <v>149141</v>
      </c>
      <c r="Q8" s="13">
        <v>117328</v>
      </c>
      <c r="R8" s="13">
        <v>91508</v>
      </c>
      <c r="S8" s="13">
        <v>108705</v>
      </c>
      <c r="T8" s="13">
        <v>87851</v>
      </c>
      <c r="U8" s="13">
        <v>78378</v>
      </c>
      <c r="V8" s="13">
        <v>176385</v>
      </c>
      <c r="W8" s="13">
        <v>141541</v>
      </c>
      <c r="X8" s="13">
        <v>113981</v>
      </c>
      <c r="Y8" s="13">
        <v>159057</v>
      </c>
      <c r="Z8" s="13">
        <v>155805</v>
      </c>
      <c r="AA8" s="13">
        <v>180295</v>
      </c>
      <c r="AB8" s="13">
        <v>151761</v>
      </c>
      <c r="AC8" s="13">
        <v>180365</v>
      </c>
      <c r="AD8" s="13">
        <v>202965</v>
      </c>
      <c r="AE8" s="13">
        <v>150928</v>
      </c>
      <c r="AF8" s="13">
        <v>196928</v>
      </c>
      <c r="AG8" s="13">
        <v>200148</v>
      </c>
      <c r="AH8" s="13">
        <v>194717</v>
      </c>
      <c r="AI8" s="1">
        <v>180462</v>
      </c>
    </row>
    <row r="9" spans="1:35" x14ac:dyDescent="0.35">
      <c r="A9" s="1" t="s">
        <v>96</v>
      </c>
      <c r="B9" s="1" t="s">
        <v>97</v>
      </c>
      <c r="C9" s="1" t="s">
        <v>382</v>
      </c>
      <c r="D9" s="1" t="s">
        <v>420</v>
      </c>
      <c r="E9" s="10" t="s">
        <v>101</v>
      </c>
      <c r="F9" s="10" t="s">
        <v>101</v>
      </c>
      <c r="G9" s="10" t="s">
        <v>101</v>
      </c>
      <c r="H9" s="10" t="s">
        <v>101</v>
      </c>
      <c r="I9" s="10" t="s">
        <v>101</v>
      </c>
      <c r="J9" s="10" t="s">
        <v>101</v>
      </c>
      <c r="K9" s="10" t="s">
        <v>101</v>
      </c>
      <c r="L9" s="10" t="s">
        <v>101</v>
      </c>
      <c r="M9" s="10" t="s">
        <v>101</v>
      </c>
      <c r="N9" s="10" t="s">
        <v>101</v>
      </c>
      <c r="O9" s="10" t="s">
        <v>101</v>
      </c>
      <c r="P9" s="10" t="s">
        <v>101</v>
      </c>
      <c r="Q9" s="10" t="s">
        <v>101</v>
      </c>
      <c r="R9" s="10" t="s">
        <v>101</v>
      </c>
      <c r="S9" s="10" t="s">
        <v>101</v>
      </c>
      <c r="T9" s="10" t="s">
        <v>101</v>
      </c>
      <c r="U9" s="10" t="s">
        <v>101</v>
      </c>
      <c r="V9" s="10" t="s">
        <v>101</v>
      </c>
      <c r="W9" s="10" t="s">
        <v>101</v>
      </c>
      <c r="X9" s="10" t="s">
        <v>101</v>
      </c>
      <c r="Y9" s="10" t="s">
        <v>101</v>
      </c>
      <c r="Z9" s="10" t="s">
        <v>101</v>
      </c>
      <c r="AA9" s="13">
        <v>0</v>
      </c>
      <c r="AB9" s="13">
        <v>0</v>
      </c>
      <c r="AC9" s="13">
        <v>4437869</v>
      </c>
      <c r="AD9" s="13">
        <v>3958884</v>
      </c>
      <c r="AE9" s="13">
        <v>4091496</v>
      </c>
      <c r="AF9" s="13">
        <v>3315864</v>
      </c>
      <c r="AG9" s="13">
        <v>4875711</v>
      </c>
      <c r="AH9" s="13">
        <v>6271404</v>
      </c>
      <c r="AI9" s="1">
        <v>6218216</v>
      </c>
    </row>
    <row r="10" spans="1:35" s="7" customFormat="1" x14ac:dyDescent="0.35">
      <c r="A10" s="7" t="s">
        <v>96</v>
      </c>
      <c r="B10" s="7" t="s">
        <v>97</v>
      </c>
      <c r="C10" s="7" t="s">
        <v>382</v>
      </c>
      <c r="D10" s="7" t="s">
        <v>388</v>
      </c>
      <c r="E10" s="15">
        <f>SUM(E3:E8)</f>
        <v>512292</v>
      </c>
      <c r="F10" s="15">
        <f>SUM(F3:F8)</f>
        <v>544871</v>
      </c>
      <c r="G10" s="15">
        <f>SUM(G3:G8)</f>
        <v>571044</v>
      </c>
      <c r="H10" s="15">
        <f>SUM(H3:H8)</f>
        <v>508928</v>
      </c>
      <c r="I10" s="15">
        <f>SUM(I3:I8)</f>
        <v>508421</v>
      </c>
      <c r="J10" s="10" t="s">
        <v>101</v>
      </c>
      <c r="K10" s="10" t="s">
        <v>101</v>
      </c>
      <c r="L10" s="15">
        <f t="shared" ref="L10:Y10" si="0">SUM(L3:L8)</f>
        <v>642973</v>
      </c>
      <c r="M10" s="15">
        <f t="shared" si="0"/>
        <v>790292</v>
      </c>
      <c r="N10" s="15">
        <f t="shared" si="0"/>
        <v>805917</v>
      </c>
      <c r="O10" s="15">
        <f t="shared" si="0"/>
        <v>796831</v>
      </c>
      <c r="P10" s="15">
        <f t="shared" si="0"/>
        <v>956360</v>
      </c>
      <c r="Q10" s="15">
        <f t="shared" si="0"/>
        <v>1073860</v>
      </c>
      <c r="R10" s="15">
        <f t="shared" si="0"/>
        <v>1057277</v>
      </c>
      <c r="S10" s="15">
        <f t="shared" si="0"/>
        <v>1480910</v>
      </c>
      <c r="T10" s="15">
        <f t="shared" si="0"/>
        <v>1038162</v>
      </c>
      <c r="U10" s="15">
        <f t="shared" si="0"/>
        <v>1354380</v>
      </c>
      <c r="V10" s="15">
        <f t="shared" si="0"/>
        <v>1741355</v>
      </c>
      <c r="W10" s="15">
        <f t="shared" si="0"/>
        <v>1778800</v>
      </c>
      <c r="X10" s="15">
        <f t="shared" si="0"/>
        <v>1476405</v>
      </c>
      <c r="Y10" s="15">
        <f t="shared" si="0"/>
        <v>1694492</v>
      </c>
      <c r="Z10" s="15">
        <f t="shared" ref="Z10:AI10" si="1">SUM(Z3:Z9)</f>
        <v>1974497</v>
      </c>
      <c r="AA10" s="15">
        <f t="shared" si="1"/>
        <v>2113740</v>
      </c>
      <c r="AB10" s="15">
        <f t="shared" si="1"/>
        <v>2358599</v>
      </c>
      <c r="AC10" s="15">
        <f t="shared" si="1"/>
        <v>6660037</v>
      </c>
      <c r="AD10" s="15">
        <f t="shared" si="1"/>
        <v>6352207</v>
      </c>
      <c r="AE10" s="15">
        <f t="shared" si="1"/>
        <v>5874074</v>
      </c>
      <c r="AF10" s="15">
        <f t="shared" si="1"/>
        <v>7293515</v>
      </c>
      <c r="AG10" s="15">
        <f t="shared" si="1"/>
        <v>9813410</v>
      </c>
      <c r="AH10" s="15">
        <f t="shared" si="1"/>
        <v>10342651</v>
      </c>
      <c r="AI10" s="15">
        <f t="shared" si="1"/>
        <v>10244073</v>
      </c>
    </row>
    <row r="11" spans="1:35" x14ac:dyDescent="0.35">
      <c r="A11" s="1" t="s">
        <v>96</v>
      </c>
      <c r="B11" s="1" t="s">
        <v>97</v>
      </c>
      <c r="C11" s="1" t="s">
        <v>389</v>
      </c>
      <c r="D11" s="1" t="s">
        <v>413</v>
      </c>
      <c r="E11" s="10">
        <v>283260</v>
      </c>
      <c r="F11" s="10">
        <v>289040</v>
      </c>
      <c r="G11" s="10">
        <v>302476</v>
      </c>
      <c r="H11" s="10">
        <v>295075</v>
      </c>
      <c r="I11" s="10">
        <v>591738</v>
      </c>
      <c r="J11" s="10" t="s">
        <v>101</v>
      </c>
      <c r="K11" s="10" t="s">
        <v>101</v>
      </c>
      <c r="L11" s="10">
        <v>179561</v>
      </c>
      <c r="M11" s="10">
        <v>381846</v>
      </c>
      <c r="N11" s="10">
        <v>307101</v>
      </c>
      <c r="O11" s="10">
        <v>70506</v>
      </c>
      <c r="P11" s="13">
        <v>123203</v>
      </c>
      <c r="Q11" s="13">
        <v>202563</v>
      </c>
      <c r="R11" s="13">
        <v>412879</v>
      </c>
      <c r="S11" s="13">
        <v>216996</v>
      </c>
      <c r="T11" s="13">
        <v>258446</v>
      </c>
      <c r="U11" s="13">
        <v>156051</v>
      </c>
      <c r="V11" s="13">
        <v>965805</v>
      </c>
      <c r="W11" s="13">
        <v>1270161</v>
      </c>
      <c r="X11" s="13">
        <v>1658813</v>
      </c>
      <c r="Y11" s="13">
        <v>1184002</v>
      </c>
      <c r="Z11" s="13">
        <v>1030162</v>
      </c>
      <c r="AA11" s="13">
        <v>888785</v>
      </c>
      <c r="AB11" s="13">
        <v>857204</v>
      </c>
      <c r="AC11" s="13">
        <v>0</v>
      </c>
      <c r="AD11" s="13">
        <v>0</v>
      </c>
      <c r="AE11" s="13" t="s">
        <v>101</v>
      </c>
      <c r="AF11" s="13" t="s">
        <v>101</v>
      </c>
      <c r="AG11" s="13" t="s">
        <v>101</v>
      </c>
      <c r="AH11" s="13" t="s">
        <v>101</v>
      </c>
      <c r="AI11" s="13" t="s">
        <v>101</v>
      </c>
    </row>
    <row r="12" spans="1:35" x14ac:dyDescent="0.35">
      <c r="A12" s="1" t="s">
        <v>96</v>
      </c>
      <c r="B12" s="1" t="s">
        <v>97</v>
      </c>
      <c r="C12" s="1" t="s">
        <v>389</v>
      </c>
      <c r="D12" s="1" t="s">
        <v>414</v>
      </c>
      <c r="E12" s="10">
        <v>50000</v>
      </c>
      <c r="F12" s="10">
        <v>8431</v>
      </c>
      <c r="G12" s="10">
        <v>50072</v>
      </c>
      <c r="H12" s="10">
        <v>50048</v>
      </c>
      <c r="I12" s="10">
        <v>333764</v>
      </c>
      <c r="J12" s="10" t="s">
        <v>101</v>
      </c>
      <c r="K12" s="10" t="s">
        <v>101</v>
      </c>
      <c r="L12" s="10">
        <v>1658436</v>
      </c>
      <c r="M12" s="10">
        <v>1106264</v>
      </c>
      <c r="N12" s="10">
        <v>0</v>
      </c>
      <c r="O12" s="10">
        <v>3647742</v>
      </c>
      <c r="P12" s="13">
        <v>1556361</v>
      </c>
      <c r="Q12" s="13">
        <v>5070544</v>
      </c>
      <c r="R12" s="13">
        <v>4830483</v>
      </c>
      <c r="S12" s="13">
        <v>1697272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947360</v>
      </c>
      <c r="AB12" s="13">
        <v>905689</v>
      </c>
      <c r="AC12" s="13">
        <v>0</v>
      </c>
      <c r="AD12" s="13">
        <v>0</v>
      </c>
      <c r="AE12" s="13" t="s">
        <v>101</v>
      </c>
      <c r="AF12" s="13" t="s">
        <v>101</v>
      </c>
      <c r="AG12" s="13" t="s">
        <v>101</v>
      </c>
      <c r="AH12" s="13" t="s">
        <v>101</v>
      </c>
      <c r="AI12" s="13" t="s">
        <v>101</v>
      </c>
    </row>
    <row r="13" spans="1:35" x14ac:dyDescent="0.35">
      <c r="A13" s="1" t="s">
        <v>96</v>
      </c>
      <c r="B13" s="1" t="s">
        <v>97</v>
      </c>
      <c r="C13" s="1" t="s">
        <v>389</v>
      </c>
      <c r="D13" s="1" t="s">
        <v>128</v>
      </c>
      <c r="E13" s="10" t="s">
        <v>101</v>
      </c>
      <c r="F13" s="10" t="s">
        <v>101</v>
      </c>
      <c r="G13" s="10" t="s">
        <v>101</v>
      </c>
      <c r="H13" s="10" t="s">
        <v>101</v>
      </c>
      <c r="I13" s="10" t="s">
        <v>101</v>
      </c>
      <c r="J13" s="10" t="s">
        <v>101</v>
      </c>
      <c r="K13" s="10" t="s">
        <v>101</v>
      </c>
      <c r="L13" s="10">
        <v>444352</v>
      </c>
      <c r="M13" s="10">
        <v>392138</v>
      </c>
      <c r="N13" s="10">
        <v>368063</v>
      </c>
      <c r="O13" s="10">
        <v>864390</v>
      </c>
      <c r="P13" s="13">
        <v>705598</v>
      </c>
      <c r="Q13" s="13">
        <v>631216</v>
      </c>
      <c r="R13" s="13">
        <v>853015</v>
      </c>
      <c r="S13" s="13">
        <v>928347</v>
      </c>
      <c r="T13" s="13">
        <v>933637</v>
      </c>
      <c r="U13" s="13">
        <v>939081</v>
      </c>
      <c r="V13" s="13">
        <v>689926</v>
      </c>
      <c r="W13" s="13">
        <v>747541</v>
      </c>
      <c r="X13" s="13">
        <v>747458</v>
      </c>
      <c r="Y13" s="13">
        <v>863290</v>
      </c>
      <c r="Z13" s="13">
        <v>869829</v>
      </c>
      <c r="AA13" s="13">
        <v>829576</v>
      </c>
      <c r="AB13" s="13">
        <v>948621</v>
      </c>
      <c r="AC13" s="13" t="s">
        <v>101</v>
      </c>
      <c r="AD13" s="13" t="s">
        <v>101</v>
      </c>
      <c r="AE13" s="13" t="s">
        <v>101</v>
      </c>
      <c r="AF13" s="13" t="s">
        <v>101</v>
      </c>
      <c r="AG13" s="13" t="s">
        <v>101</v>
      </c>
      <c r="AH13" s="13" t="s">
        <v>101</v>
      </c>
      <c r="AI13" s="13" t="s">
        <v>101</v>
      </c>
    </row>
    <row r="14" spans="1:35" x14ac:dyDescent="0.35">
      <c r="A14" s="1" t="s">
        <v>96</v>
      </c>
      <c r="B14" s="1" t="s">
        <v>97</v>
      </c>
      <c r="C14" s="1" t="s">
        <v>389</v>
      </c>
      <c r="D14" s="1" t="s">
        <v>123</v>
      </c>
      <c r="E14" s="10">
        <v>439637</v>
      </c>
      <c r="F14" s="10">
        <v>476769</v>
      </c>
      <c r="G14" s="10">
        <v>506164</v>
      </c>
      <c r="H14" s="10">
        <v>546867</v>
      </c>
      <c r="I14" s="10">
        <v>1655</v>
      </c>
      <c r="J14" s="10" t="s">
        <v>101</v>
      </c>
      <c r="K14" s="10" t="s">
        <v>101</v>
      </c>
      <c r="L14" s="10">
        <v>420914</v>
      </c>
      <c r="M14" s="10">
        <v>428967</v>
      </c>
      <c r="N14" s="10">
        <v>433383</v>
      </c>
      <c r="O14" s="10">
        <v>1210810</v>
      </c>
      <c r="P14" s="13">
        <v>1210195</v>
      </c>
      <c r="Q14" s="13">
        <v>1750802</v>
      </c>
      <c r="R14" s="13">
        <v>1763000</v>
      </c>
      <c r="S14" s="13">
        <v>1763569</v>
      </c>
      <c r="T14" s="13">
        <v>1763000</v>
      </c>
      <c r="U14" s="13">
        <v>1763000</v>
      </c>
      <c r="V14" s="13">
        <v>1764454</v>
      </c>
      <c r="W14" s="13">
        <v>1813569</v>
      </c>
      <c r="X14" s="13">
        <v>1812583</v>
      </c>
      <c r="Y14" s="13">
        <v>1865942</v>
      </c>
      <c r="Z14" s="13">
        <v>1814218</v>
      </c>
      <c r="AA14" s="13">
        <v>1814884</v>
      </c>
      <c r="AB14" s="13">
        <v>1764239</v>
      </c>
      <c r="AC14" s="13" t="s">
        <v>101</v>
      </c>
      <c r="AD14" s="13" t="s">
        <v>101</v>
      </c>
      <c r="AE14" s="13" t="s">
        <v>101</v>
      </c>
      <c r="AF14" s="13" t="s">
        <v>101</v>
      </c>
      <c r="AG14" s="13" t="s">
        <v>101</v>
      </c>
      <c r="AH14" s="13" t="s">
        <v>101</v>
      </c>
      <c r="AI14" s="13" t="s">
        <v>101</v>
      </c>
    </row>
    <row r="15" spans="1:35" x14ac:dyDescent="0.35">
      <c r="A15" s="1" t="s">
        <v>96</v>
      </c>
      <c r="B15" s="1" t="s">
        <v>97</v>
      </c>
      <c r="C15" s="1" t="s">
        <v>389</v>
      </c>
      <c r="D15" s="1" t="s">
        <v>390</v>
      </c>
      <c r="E15" s="10">
        <v>603797</v>
      </c>
      <c r="F15" s="10">
        <v>506067</v>
      </c>
      <c r="G15" s="10">
        <v>484603</v>
      </c>
      <c r="H15" s="10">
        <v>489859</v>
      </c>
      <c r="I15" s="10">
        <v>300509</v>
      </c>
      <c r="J15" s="10" t="s">
        <v>101</v>
      </c>
      <c r="K15" s="10" t="s">
        <v>101</v>
      </c>
      <c r="L15" s="10" t="s">
        <v>101</v>
      </c>
      <c r="M15" s="10" t="s">
        <v>101</v>
      </c>
      <c r="N15" s="10" t="s">
        <v>101</v>
      </c>
      <c r="O15" s="10" t="s">
        <v>101</v>
      </c>
      <c r="P15" s="10" t="s">
        <v>101</v>
      </c>
      <c r="Q15" s="10" t="s">
        <v>101</v>
      </c>
      <c r="R15" s="10" t="s">
        <v>101</v>
      </c>
      <c r="S15" s="10" t="s">
        <v>101</v>
      </c>
      <c r="T15" s="10" t="s">
        <v>101</v>
      </c>
      <c r="U15" s="10" t="s">
        <v>101</v>
      </c>
      <c r="V15" s="10" t="s">
        <v>101</v>
      </c>
      <c r="W15" s="10" t="s">
        <v>101</v>
      </c>
      <c r="X15" s="10" t="s">
        <v>101</v>
      </c>
      <c r="Y15" s="10" t="s">
        <v>101</v>
      </c>
      <c r="Z15" s="10" t="s">
        <v>101</v>
      </c>
      <c r="AA15" s="13" t="s">
        <v>101</v>
      </c>
      <c r="AB15" s="13" t="s">
        <v>101</v>
      </c>
      <c r="AC15" s="13" t="s">
        <v>101</v>
      </c>
      <c r="AD15" s="13" t="s">
        <v>101</v>
      </c>
      <c r="AE15" s="13" t="s">
        <v>101</v>
      </c>
      <c r="AF15" s="13" t="s">
        <v>101</v>
      </c>
      <c r="AG15" s="13" t="s">
        <v>101</v>
      </c>
      <c r="AH15" s="13" t="s">
        <v>101</v>
      </c>
      <c r="AI15" s="13" t="s">
        <v>101</v>
      </c>
    </row>
    <row r="16" spans="1:35" x14ac:dyDescent="0.35">
      <c r="A16" s="1" t="s">
        <v>96</v>
      </c>
      <c r="B16" s="1" t="s">
        <v>97</v>
      </c>
      <c r="C16" s="1" t="s">
        <v>389</v>
      </c>
      <c r="D16" s="1" t="s">
        <v>391</v>
      </c>
      <c r="E16" s="10">
        <v>0</v>
      </c>
      <c r="F16" s="10">
        <v>286410</v>
      </c>
      <c r="G16" s="10">
        <v>188</v>
      </c>
      <c r="H16" s="10">
        <v>659</v>
      </c>
      <c r="I16" s="10">
        <v>98405</v>
      </c>
      <c r="J16" s="10" t="s">
        <v>101</v>
      </c>
      <c r="K16" s="10" t="s">
        <v>101</v>
      </c>
      <c r="L16" s="10" t="s">
        <v>101</v>
      </c>
      <c r="M16" s="10" t="s">
        <v>101</v>
      </c>
      <c r="N16" s="10" t="s">
        <v>101</v>
      </c>
      <c r="O16" s="10" t="s">
        <v>101</v>
      </c>
      <c r="P16" s="10" t="s">
        <v>101</v>
      </c>
      <c r="Q16" s="10" t="s">
        <v>101</v>
      </c>
      <c r="R16" s="10" t="s">
        <v>101</v>
      </c>
      <c r="S16" s="10" t="s">
        <v>101</v>
      </c>
      <c r="T16" s="10" t="s">
        <v>101</v>
      </c>
      <c r="U16" s="10" t="s">
        <v>101</v>
      </c>
      <c r="V16" s="10" t="s">
        <v>101</v>
      </c>
      <c r="W16" s="10" t="s">
        <v>101</v>
      </c>
      <c r="X16" s="10" t="s">
        <v>101</v>
      </c>
      <c r="Y16" s="10" t="s">
        <v>101</v>
      </c>
      <c r="Z16" s="10" t="s">
        <v>101</v>
      </c>
      <c r="AA16" s="13" t="s">
        <v>101</v>
      </c>
      <c r="AB16" s="13" t="s">
        <v>101</v>
      </c>
      <c r="AC16" s="13" t="s">
        <v>101</v>
      </c>
      <c r="AD16" s="13" t="s">
        <v>101</v>
      </c>
      <c r="AE16" s="13" t="s">
        <v>101</v>
      </c>
      <c r="AF16" s="13" t="s">
        <v>101</v>
      </c>
      <c r="AG16" s="13" t="s">
        <v>101</v>
      </c>
      <c r="AH16" s="13" t="s">
        <v>101</v>
      </c>
      <c r="AI16" s="13" t="s">
        <v>101</v>
      </c>
    </row>
    <row r="17" spans="1:35" s="7" customFormat="1" x14ac:dyDescent="0.35">
      <c r="A17" s="7" t="s">
        <v>96</v>
      </c>
      <c r="B17" s="7" t="s">
        <v>97</v>
      </c>
      <c r="C17" s="7" t="s">
        <v>389</v>
      </c>
      <c r="D17" s="7" t="s">
        <v>392</v>
      </c>
      <c r="E17" s="15">
        <f>SUM(E11:E16)</f>
        <v>1376694</v>
      </c>
      <c r="F17" s="15">
        <f>SUM(F11:F16)</f>
        <v>1566717</v>
      </c>
      <c r="G17" s="15">
        <f>SUM(G11:G16)</f>
        <v>1343503</v>
      </c>
      <c r="H17" s="15">
        <f>SUM(H11:H16)</f>
        <v>1382508</v>
      </c>
      <c r="I17" s="15">
        <f>SUM(I11:I16)</f>
        <v>1326071</v>
      </c>
      <c r="J17" s="10" t="s">
        <v>101</v>
      </c>
      <c r="K17" s="10" t="s">
        <v>101</v>
      </c>
      <c r="L17" s="15">
        <f t="shared" ref="L17:R17" si="2">SUM(L11:L16)</f>
        <v>2703263</v>
      </c>
      <c r="M17" s="15">
        <f t="shared" si="2"/>
        <v>2309215</v>
      </c>
      <c r="N17" s="15">
        <f t="shared" si="2"/>
        <v>1108547</v>
      </c>
      <c r="O17" s="15">
        <f t="shared" si="2"/>
        <v>5793448</v>
      </c>
      <c r="P17" s="15">
        <f t="shared" si="2"/>
        <v>3595357</v>
      </c>
      <c r="Q17" s="15">
        <f t="shared" si="2"/>
        <v>7655125</v>
      </c>
      <c r="R17" s="15">
        <f t="shared" si="2"/>
        <v>7859377</v>
      </c>
      <c r="S17" s="15">
        <f t="shared" ref="S17:AB17" si="3">SUM(S11:S16)</f>
        <v>4606184</v>
      </c>
      <c r="T17" s="15">
        <f t="shared" si="3"/>
        <v>2955083</v>
      </c>
      <c r="U17" s="15">
        <f t="shared" si="3"/>
        <v>2858132</v>
      </c>
      <c r="V17" s="15">
        <f t="shared" si="3"/>
        <v>3420185</v>
      </c>
      <c r="W17" s="15">
        <f t="shared" si="3"/>
        <v>3831271</v>
      </c>
      <c r="X17" s="12">
        <v>5391960</v>
      </c>
      <c r="Y17" s="12">
        <v>4718112</v>
      </c>
      <c r="Z17" s="15">
        <f t="shared" si="3"/>
        <v>3714209</v>
      </c>
      <c r="AA17" s="15">
        <f t="shared" si="3"/>
        <v>4480605</v>
      </c>
      <c r="AB17" s="15">
        <f t="shared" si="3"/>
        <v>4475753</v>
      </c>
      <c r="AC17" s="16">
        <v>6660037</v>
      </c>
      <c r="AD17" s="16">
        <v>6352207</v>
      </c>
      <c r="AE17" s="13" t="s">
        <v>101</v>
      </c>
      <c r="AF17" s="13">
        <v>211569</v>
      </c>
      <c r="AG17" s="13">
        <v>281791</v>
      </c>
      <c r="AH17" s="16"/>
      <c r="AI17" s="16"/>
    </row>
    <row r="18" spans="1:35" x14ac:dyDescent="0.35">
      <c r="A18" s="1" t="s">
        <v>96</v>
      </c>
      <c r="B18" s="1" t="s">
        <v>97</v>
      </c>
      <c r="C18" s="1" t="s">
        <v>393</v>
      </c>
      <c r="D18" s="1" t="s">
        <v>394</v>
      </c>
      <c r="E18" s="10">
        <v>17362283</v>
      </c>
      <c r="F18" s="10">
        <v>17465240</v>
      </c>
      <c r="G18" s="10">
        <v>17603216</v>
      </c>
      <c r="H18" s="10">
        <v>17799006</v>
      </c>
      <c r="I18" s="10">
        <v>18528447</v>
      </c>
      <c r="J18" s="10" t="s">
        <v>101</v>
      </c>
      <c r="K18" s="10" t="s">
        <v>101</v>
      </c>
      <c r="L18" s="10">
        <v>19685641</v>
      </c>
      <c r="M18" s="10">
        <v>20588803</v>
      </c>
      <c r="N18" s="10">
        <v>23600679</v>
      </c>
      <c r="O18" s="10">
        <v>30008192</v>
      </c>
      <c r="P18" s="10">
        <v>38761275</v>
      </c>
      <c r="Q18" s="10" t="s">
        <v>101</v>
      </c>
      <c r="R18" s="10" t="s">
        <v>101</v>
      </c>
      <c r="S18" s="10" t="s">
        <v>101</v>
      </c>
      <c r="T18" s="10" t="s">
        <v>101</v>
      </c>
      <c r="U18" s="10" t="s">
        <v>101</v>
      </c>
      <c r="V18" s="10" t="s">
        <v>101</v>
      </c>
      <c r="W18" s="10" t="s">
        <v>101</v>
      </c>
      <c r="X18" s="10" t="s">
        <v>101</v>
      </c>
      <c r="Y18" s="10" t="s">
        <v>101</v>
      </c>
      <c r="Z18" s="10" t="s">
        <v>101</v>
      </c>
      <c r="AA18" s="10" t="s">
        <v>101</v>
      </c>
      <c r="AB18" s="10" t="s">
        <v>101</v>
      </c>
      <c r="AC18" s="10" t="s">
        <v>101</v>
      </c>
      <c r="AD18" s="10" t="s">
        <v>101</v>
      </c>
      <c r="AE18" s="13" t="s">
        <v>101</v>
      </c>
      <c r="AF18" s="13" t="s">
        <v>101</v>
      </c>
      <c r="AG18" s="13" t="s">
        <v>101</v>
      </c>
      <c r="AH18" s="13" t="s">
        <v>101</v>
      </c>
      <c r="AI18" s="13" t="s">
        <v>101</v>
      </c>
    </row>
    <row r="19" spans="1:35" x14ac:dyDescent="0.35">
      <c r="A19" s="1" t="s">
        <v>96</v>
      </c>
      <c r="B19" s="1" t="s">
        <v>97</v>
      </c>
      <c r="C19" s="1" t="s">
        <v>393</v>
      </c>
      <c r="D19" s="1" t="s">
        <v>395</v>
      </c>
      <c r="E19" s="10">
        <v>-3552160</v>
      </c>
      <c r="F19" s="10">
        <v>-3805127</v>
      </c>
      <c r="G19" s="10">
        <v>-4061238</v>
      </c>
      <c r="H19" s="10">
        <v>-4317313</v>
      </c>
      <c r="I19" s="10">
        <v>-4560290</v>
      </c>
      <c r="J19" s="10" t="s">
        <v>101</v>
      </c>
      <c r="K19" s="10" t="s">
        <v>101</v>
      </c>
      <c r="L19" s="10">
        <v>-5261996</v>
      </c>
      <c r="M19" s="10">
        <v>-5514649</v>
      </c>
      <c r="N19" s="10">
        <v>-5889703</v>
      </c>
      <c r="O19" s="10">
        <v>-6236977</v>
      </c>
      <c r="P19" s="13">
        <v>-6622055</v>
      </c>
      <c r="Q19" s="10" t="s">
        <v>101</v>
      </c>
      <c r="R19" s="10" t="s">
        <v>101</v>
      </c>
      <c r="S19" s="10" t="s">
        <v>101</v>
      </c>
      <c r="T19" s="10" t="s">
        <v>101</v>
      </c>
      <c r="U19" s="10" t="s">
        <v>101</v>
      </c>
      <c r="V19" s="10" t="s">
        <v>101</v>
      </c>
      <c r="W19" s="10" t="s">
        <v>101</v>
      </c>
      <c r="X19" s="10" t="s">
        <v>101</v>
      </c>
      <c r="Y19" s="10" t="s">
        <v>101</v>
      </c>
      <c r="Z19" s="10" t="s">
        <v>101</v>
      </c>
      <c r="AA19" s="10" t="s">
        <v>101</v>
      </c>
      <c r="AB19" s="10" t="s">
        <v>101</v>
      </c>
      <c r="AC19" s="10" t="s">
        <v>101</v>
      </c>
      <c r="AD19" s="10" t="s">
        <v>101</v>
      </c>
      <c r="AE19" s="13" t="s">
        <v>101</v>
      </c>
      <c r="AF19" s="13" t="s">
        <v>101</v>
      </c>
      <c r="AG19" s="13" t="s">
        <v>101</v>
      </c>
      <c r="AH19" s="13" t="s">
        <v>101</v>
      </c>
      <c r="AI19" s="13" t="s">
        <v>101</v>
      </c>
    </row>
    <row r="20" spans="1:35" x14ac:dyDescent="0.35">
      <c r="A20" s="1" t="s">
        <v>96</v>
      </c>
      <c r="B20" s="1" t="s">
        <v>97</v>
      </c>
      <c r="C20" s="1" t="s">
        <v>393</v>
      </c>
      <c r="D20" s="1" t="s">
        <v>417</v>
      </c>
      <c r="E20" s="10">
        <f>SUM(E18:E19)</f>
        <v>13810123</v>
      </c>
      <c r="F20" s="10">
        <f t="shared" ref="F20:I20" si="4">SUM(F18:F19)</f>
        <v>13660113</v>
      </c>
      <c r="G20" s="10">
        <f t="shared" si="4"/>
        <v>13541978</v>
      </c>
      <c r="H20" s="10">
        <f t="shared" si="4"/>
        <v>13481693</v>
      </c>
      <c r="I20" s="10">
        <f t="shared" si="4"/>
        <v>13968157</v>
      </c>
      <c r="J20" s="10" t="s">
        <v>101</v>
      </c>
      <c r="K20" s="10" t="s">
        <v>101</v>
      </c>
      <c r="L20" s="10">
        <f>SUM(L18:L19)</f>
        <v>14423645</v>
      </c>
      <c r="M20" s="10">
        <f t="shared" ref="M20:P20" si="5">SUM(M18:M19)</f>
        <v>15074154</v>
      </c>
      <c r="N20" s="10">
        <f t="shared" si="5"/>
        <v>17710976</v>
      </c>
      <c r="O20" s="10">
        <f t="shared" si="5"/>
        <v>23771215</v>
      </c>
      <c r="P20" s="10">
        <f t="shared" si="5"/>
        <v>32139220</v>
      </c>
      <c r="Q20" s="30">
        <v>35157023</v>
      </c>
      <c r="R20" s="30">
        <v>36618405</v>
      </c>
      <c r="S20" s="30">
        <v>39489140</v>
      </c>
      <c r="T20" s="30">
        <v>40571074</v>
      </c>
      <c r="U20" s="30">
        <v>39776077</v>
      </c>
      <c r="V20" s="10">
        <v>38100513</v>
      </c>
      <c r="W20" s="10">
        <v>38716796</v>
      </c>
      <c r="X20" s="10">
        <v>38160821</v>
      </c>
      <c r="Y20" s="13">
        <v>38460306</v>
      </c>
      <c r="Z20" s="13">
        <v>38541516</v>
      </c>
      <c r="AA20" s="13">
        <v>38310168</v>
      </c>
      <c r="AB20" s="13">
        <v>37520507</v>
      </c>
      <c r="AC20" s="13">
        <v>36160846</v>
      </c>
      <c r="AD20" s="13">
        <v>35463262</v>
      </c>
      <c r="AE20" s="13">
        <v>36807366</v>
      </c>
      <c r="AF20" s="13">
        <v>37783855</v>
      </c>
      <c r="AG20" s="13">
        <v>37467286</v>
      </c>
      <c r="AH20" s="13">
        <v>37062639</v>
      </c>
      <c r="AI20" s="1">
        <v>37025035</v>
      </c>
    </row>
    <row r="21" spans="1:35" x14ac:dyDescent="0.35">
      <c r="A21" s="1" t="s">
        <v>96</v>
      </c>
      <c r="B21" s="1" t="s">
        <v>97</v>
      </c>
      <c r="C21" s="1" t="s">
        <v>393</v>
      </c>
      <c r="D21" s="1" t="s">
        <v>415</v>
      </c>
      <c r="E21" s="10" t="s">
        <v>101</v>
      </c>
      <c r="F21" s="10" t="s">
        <v>101</v>
      </c>
      <c r="G21" s="10" t="s">
        <v>101</v>
      </c>
      <c r="H21" s="10" t="s">
        <v>101</v>
      </c>
      <c r="I21" s="10" t="s">
        <v>101</v>
      </c>
      <c r="J21" s="10" t="s">
        <v>101</v>
      </c>
      <c r="K21" s="10" t="s">
        <v>101</v>
      </c>
      <c r="L21" s="10">
        <v>132073</v>
      </c>
      <c r="M21" s="10">
        <v>115578</v>
      </c>
      <c r="N21" s="10">
        <v>99869</v>
      </c>
      <c r="O21" s="10">
        <v>154460</v>
      </c>
      <c r="P21" s="13">
        <v>147299</v>
      </c>
      <c r="Q21" s="13">
        <v>244170</v>
      </c>
      <c r="R21" s="13">
        <v>196281</v>
      </c>
      <c r="S21" s="13">
        <v>185895</v>
      </c>
      <c r="T21" s="13">
        <v>175603</v>
      </c>
      <c r="U21" s="13">
        <v>165359</v>
      </c>
      <c r="V21" s="13">
        <v>229690</v>
      </c>
      <c r="W21" s="13">
        <v>217616</v>
      </c>
      <c r="X21" s="13">
        <v>283363</v>
      </c>
      <c r="Y21" s="13">
        <v>268500</v>
      </c>
      <c r="Z21" s="13">
        <v>253710</v>
      </c>
      <c r="AA21" s="13">
        <v>327064</v>
      </c>
      <c r="AB21" s="13">
        <v>298429</v>
      </c>
      <c r="AC21" s="13">
        <v>0</v>
      </c>
      <c r="AD21" s="13">
        <v>1167786</v>
      </c>
      <c r="AE21" s="13">
        <v>1101433</v>
      </c>
      <c r="AF21" s="13">
        <v>1243970</v>
      </c>
      <c r="AG21" s="13">
        <v>1012217</v>
      </c>
      <c r="AH21" s="13">
        <v>1285000</v>
      </c>
      <c r="AI21" s="1">
        <v>1379035</v>
      </c>
    </row>
    <row r="22" spans="1:35" s="7" customFormat="1" x14ac:dyDescent="0.35">
      <c r="A22" s="7" t="s">
        <v>96</v>
      </c>
      <c r="B22" s="7" t="s">
        <v>97</v>
      </c>
      <c r="C22" s="7" t="s">
        <v>393</v>
      </c>
      <c r="D22" s="7" t="s">
        <v>396</v>
      </c>
      <c r="E22" s="15">
        <f>SUM(E20:E21)</f>
        <v>13810123</v>
      </c>
      <c r="F22" s="15">
        <f>SUM(F20:F21)</f>
        <v>13660113</v>
      </c>
      <c r="G22" s="15">
        <f>SUM(G20:G21)</f>
        <v>13541978</v>
      </c>
      <c r="H22" s="15">
        <f>SUM(H20:H21)</f>
        <v>13481693</v>
      </c>
      <c r="I22" s="15">
        <f>SUM(I20:I21)</f>
        <v>13968157</v>
      </c>
      <c r="J22" s="10" t="s">
        <v>101</v>
      </c>
      <c r="K22" s="10" t="s">
        <v>101</v>
      </c>
      <c r="L22" s="15">
        <f t="shared" ref="L22:AI22" si="6">SUM(L20:L21)</f>
        <v>14555718</v>
      </c>
      <c r="M22" s="15">
        <f t="shared" si="6"/>
        <v>15189732</v>
      </c>
      <c r="N22" s="15">
        <f t="shared" si="6"/>
        <v>17810845</v>
      </c>
      <c r="O22" s="15">
        <f t="shared" si="6"/>
        <v>23925675</v>
      </c>
      <c r="P22" s="15">
        <f t="shared" si="6"/>
        <v>32286519</v>
      </c>
      <c r="Q22" s="15">
        <f t="shared" si="6"/>
        <v>35401193</v>
      </c>
      <c r="R22" s="15">
        <f t="shared" si="6"/>
        <v>36814686</v>
      </c>
      <c r="S22" s="15">
        <f t="shared" si="6"/>
        <v>39675035</v>
      </c>
      <c r="T22" s="15">
        <f t="shared" si="6"/>
        <v>40746677</v>
      </c>
      <c r="U22" s="15">
        <f t="shared" si="6"/>
        <v>39941436</v>
      </c>
      <c r="V22" s="15">
        <f t="shared" si="6"/>
        <v>38330203</v>
      </c>
      <c r="W22" s="15">
        <f t="shared" si="6"/>
        <v>38934412</v>
      </c>
      <c r="X22" s="15">
        <f t="shared" si="6"/>
        <v>38444184</v>
      </c>
      <c r="Y22" s="15">
        <f t="shared" si="6"/>
        <v>38728806</v>
      </c>
      <c r="Z22" s="15">
        <f t="shared" si="6"/>
        <v>38795226</v>
      </c>
      <c r="AA22" s="15">
        <f t="shared" si="6"/>
        <v>38637232</v>
      </c>
      <c r="AB22" s="15">
        <f t="shared" si="6"/>
        <v>37818936</v>
      </c>
      <c r="AC22" s="15">
        <f t="shared" si="6"/>
        <v>36160846</v>
      </c>
      <c r="AD22" s="15">
        <f t="shared" si="6"/>
        <v>36631048</v>
      </c>
      <c r="AE22" s="15">
        <f t="shared" si="6"/>
        <v>37908799</v>
      </c>
      <c r="AF22" s="15">
        <f t="shared" si="6"/>
        <v>39027825</v>
      </c>
      <c r="AG22" s="15">
        <f t="shared" si="6"/>
        <v>38479503</v>
      </c>
      <c r="AH22" s="15">
        <f t="shared" si="6"/>
        <v>38347639</v>
      </c>
      <c r="AI22" s="15">
        <f t="shared" si="6"/>
        <v>38404070</v>
      </c>
    </row>
    <row r="23" spans="1:35" s="7" customFormat="1" x14ac:dyDescent="0.35">
      <c r="A23" s="7" t="s">
        <v>96</v>
      </c>
      <c r="B23" s="7" t="s">
        <v>97</v>
      </c>
      <c r="C23" s="7" t="s">
        <v>388</v>
      </c>
      <c r="D23" s="7" t="s">
        <v>388</v>
      </c>
      <c r="E23" s="16">
        <f>E22+E17+E10</f>
        <v>15699109</v>
      </c>
      <c r="F23" s="16">
        <f>F22+F17+F10</f>
        <v>15771701</v>
      </c>
      <c r="G23" s="16">
        <f>G22+G17+G10</f>
        <v>15456525</v>
      </c>
      <c r="H23" s="16">
        <f>H22+H17+H10</f>
        <v>15373129</v>
      </c>
      <c r="I23" s="16">
        <f>I22+I17+I10</f>
        <v>15802649</v>
      </c>
      <c r="J23" s="10" t="s">
        <v>101</v>
      </c>
      <c r="K23" s="10" t="s">
        <v>101</v>
      </c>
      <c r="L23" s="16">
        <f t="shared" ref="L23:W23" si="7">L22+L17+L10</f>
        <v>17901954</v>
      </c>
      <c r="M23" s="16">
        <f t="shared" si="7"/>
        <v>18289239</v>
      </c>
      <c r="N23" s="16">
        <f t="shared" si="7"/>
        <v>19725309</v>
      </c>
      <c r="O23" s="16">
        <f t="shared" si="7"/>
        <v>30515954</v>
      </c>
      <c r="P23" s="16">
        <f t="shared" si="7"/>
        <v>36838236</v>
      </c>
      <c r="Q23" s="16">
        <f t="shared" si="7"/>
        <v>44130178</v>
      </c>
      <c r="R23" s="16">
        <f t="shared" si="7"/>
        <v>45731340</v>
      </c>
      <c r="S23" s="16">
        <f t="shared" si="7"/>
        <v>45762129</v>
      </c>
      <c r="T23" s="16">
        <f t="shared" si="7"/>
        <v>44739922</v>
      </c>
      <c r="U23" s="16">
        <f t="shared" si="7"/>
        <v>44153948</v>
      </c>
      <c r="V23" s="16">
        <f t="shared" si="7"/>
        <v>43491743</v>
      </c>
      <c r="W23" s="16">
        <f t="shared" si="7"/>
        <v>44544483</v>
      </c>
      <c r="X23" s="31">
        <v>45258549</v>
      </c>
      <c r="Y23" s="31">
        <v>45140960</v>
      </c>
      <c r="Z23" s="16">
        <f>Z22+Z17+Z10</f>
        <v>44483932</v>
      </c>
      <c r="AA23" s="16">
        <f>AA22+AA17+AA10</f>
        <v>45231577</v>
      </c>
      <c r="AB23" s="16">
        <f>AB22+AB17+AB10</f>
        <v>44653288</v>
      </c>
      <c r="AC23" s="31">
        <v>43985884</v>
      </c>
      <c r="AD23" s="31">
        <v>43526258</v>
      </c>
      <c r="AE23" s="16">
        <f>AE22+AE10</f>
        <v>43782873</v>
      </c>
      <c r="AF23" s="16">
        <f>AF22+AF17+AF10</f>
        <v>46532909</v>
      </c>
      <c r="AG23" s="16">
        <f>AG22+AG17+AG10</f>
        <v>48574704</v>
      </c>
      <c r="AH23" s="16">
        <f>AH22+AH17+AH10</f>
        <v>48690290</v>
      </c>
      <c r="AI23" s="16">
        <f>AI22+AI17+AI10</f>
        <v>48648143</v>
      </c>
    </row>
    <row r="24" spans="1:35" s="19" customFormat="1" x14ac:dyDescent="0.35">
      <c r="A24" s="19" t="s">
        <v>96</v>
      </c>
      <c r="B24" s="19" t="s">
        <v>97</v>
      </c>
      <c r="C24" s="1" t="s">
        <v>397</v>
      </c>
      <c r="D24" s="1" t="s">
        <v>398</v>
      </c>
      <c r="E24" s="17">
        <v>33507</v>
      </c>
      <c r="F24" s="17">
        <v>20044</v>
      </c>
      <c r="G24" s="17">
        <v>18950</v>
      </c>
      <c r="H24" s="17">
        <v>25543</v>
      </c>
      <c r="I24" s="17">
        <v>32001</v>
      </c>
      <c r="J24" s="10" t="s">
        <v>101</v>
      </c>
      <c r="K24" s="10" t="s">
        <v>101</v>
      </c>
      <c r="L24" s="17">
        <v>98208</v>
      </c>
      <c r="M24" s="17">
        <v>123445</v>
      </c>
      <c r="N24" s="17">
        <v>130882</v>
      </c>
      <c r="O24" s="17">
        <v>1100729</v>
      </c>
      <c r="P24" s="17">
        <v>299852</v>
      </c>
      <c r="Q24" s="17">
        <v>409438</v>
      </c>
      <c r="R24" s="17">
        <v>86027</v>
      </c>
      <c r="S24" s="17">
        <v>59850</v>
      </c>
      <c r="T24" s="17">
        <v>72708</v>
      </c>
      <c r="U24" s="17">
        <v>67764</v>
      </c>
      <c r="V24" s="17">
        <f>12930+48679</f>
        <v>61609</v>
      </c>
      <c r="W24" s="17">
        <f>98333+50862</f>
        <v>149195</v>
      </c>
      <c r="X24" s="17">
        <v>68944</v>
      </c>
      <c r="Y24" s="17">
        <f>19066+65997</f>
        <v>85063</v>
      </c>
      <c r="Z24" s="17">
        <v>48634</v>
      </c>
      <c r="AA24" s="17">
        <v>75033</v>
      </c>
      <c r="AB24" s="17">
        <v>47068</v>
      </c>
      <c r="AC24" s="17">
        <f>23410+122716</f>
        <v>146126</v>
      </c>
      <c r="AD24" s="17">
        <f>30169+32098</f>
        <v>62267</v>
      </c>
      <c r="AE24" s="17">
        <f>104356+26692</f>
        <v>131048</v>
      </c>
      <c r="AF24" s="17">
        <f>118742+25713</f>
        <v>144455</v>
      </c>
      <c r="AG24" s="17">
        <f>42167+54839</f>
        <v>97006</v>
      </c>
      <c r="AH24" s="17">
        <f>26152+149927</f>
        <v>176079</v>
      </c>
      <c r="AI24" s="19">
        <f>32062+127799</f>
        <v>159861</v>
      </c>
    </row>
    <row r="25" spans="1:35" s="19" customFormat="1" x14ac:dyDescent="0.35">
      <c r="A25" s="19" t="s">
        <v>96</v>
      </c>
      <c r="B25" s="19" t="s">
        <v>97</v>
      </c>
      <c r="C25" s="1" t="s">
        <v>397</v>
      </c>
      <c r="D25" s="1" t="s">
        <v>409</v>
      </c>
      <c r="E25" s="17">
        <v>70583</v>
      </c>
      <c r="F25" s="17">
        <v>76099</v>
      </c>
      <c r="G25" s="17">
        <v>82852</v>
      </c>
      <c r="H25" s="17">
        <v>75419</v>
      </c>
      <c r="I25" s="17">
        <v>77189</v>
      </c>
      <c r="J25" s="10" t="s">
        <v>101</v>
      </c>
      <c r="K25" s="10" t="s">
        <v>101</v>
      </c>
      <c r="L25" s="17">
        <v>87429</v>
      </c>
      <c r="M25" s="17">
        <v>88877</v>
      </c>
      <c r="N25" s="17">
        <v>93419</v>
      </c>
      <c r="O25" s="17">
        <v>95586</v>
      </c>
      <c r="P25" s="17">
        <v>99169</v>
      </c>
      <c r="Q25" s="17">
        <v>83217</v>
      </c>
      <c r="R25" s="17">
        <v>87678</v>
      </c>
      <c r="S25" s="17">
        <v>103723</v>
      </c>
      <c r="T25" s="17">
        <v>105413</v>
      </c>
      <c r="U25" s="17">
        <v>100087</v>
      </c>
      <c r="V25" s="17">
        <v>109109</v>
      </c>
      <c r="W25" s="17">
        <v>139951</v>
      </c>
      <c r="X25" s="17">
        <v>109516</v>
      </c>
      <c r="Y25" s="17">
        <v>75339</v>
      </c>
      <c r="Z25" s="17">
        <v>66128</v>
      </c>
      <c r="AA25" s="17">
        <v>57983</v>
      </c>
      <c r="AB25" s="17">
        <v>47992</v>
      </c>
      <c r="AC25" s="17">
        <v>44083</v>
      </c>
      <c r="AD25" s="17">
        <v>36060</v>
      </c>
      <c r="AE25" s="17">
        <v>32938</v>
      </c>
      <c r="AF25" s="17">
        <v>30925</v>
      </c>
      <c r="AG25" s="17">
        <v>29623</v>
      </c>
      <c r="AH25" s="17">
        <v>27846</v>
      </c>
      <c r="AI25" s="19">
        <v>27064</v>
      </c>
    </row>
    <row r="26" spans="1:35" s="19" customFormat="1" x14ac:dyDescent="0.35">
      <c r="A26" s="19" t="s">
        <v>96</v>
      </c>
      <c r="B26" s="19" t="s">
        <v>97</v>
      </c>
      <c r="C26" s="1" t="s">
        <v>397</v>
      </c>
      <c r="D26" s="1" t="s">
        <v>399</v>
      </c>
      <c r="E26" s="17">
        <v>138240</v>
      </c>
      <c r="F26" s="17">
        <f>134803+1189</f>
        <v>135992</v>
      </c>
      <c r="G26" s="17">
        <f>131157</f>
        <v>131157</v>
      </c>
      <c r="H26" s="17">
        <v>127228</v>
      </c>
      <c r="I26" s="17">
        <v>123208</v>
      </c>
      <c r="J26" s="10" t="s">
        <v>101</v>
      </c>
      <c r="K26" s="10" t="s">
        <v>101</v>
      </c>
      <c r="L26" s="17">
        <v>103019</v>
      </c>
      <c r="M26" s="17">
        <v>99079</v>
      </c>
      <c r="N26" s="17">
        <v>122709</v>
      </c>
      <c r="O26" s="17">
        <v>464390</v>
      </c>
      <c r="P26" s="17">
        <v>345975</v>
      </c>
      <c r="Q26" s="17">
        <v>547209</v>
      </c>
      <c r="R26" s="17">
        <v>528054</v>
      </c>
      <c r="S26" s="17">
        <v>524746</v>
      </c>
      <c r="T26" s="17">
        <v>521699</v>
      </c>
      <c r="U26" s="17">
        <v>516744</v>
      </c>
      <c r="V26" s="17">
        <v>504926</v>
      </c>
      <c r="W26" s="17">
        <v>467541</v>
      </c>
      <c r="X26" s="17">
        <v>416734</v>
      </c>
      <c r="Y26" s="17">
        <v>466846</v>
      </c>
      <c r="Z26" s="17">
        <v>459736</v>
      </c>
      <c r="AA26" s="17">
        <v>238824</v>
      </c>
      <c r="AB26" s="17">
        <v>378594</v>
      </c>
      <c r="AC26" s="17">
        <v>371406</v>
      </c>
      <c r="AD26" s="17">
        <v>365126</v>
      </c>
      <c r="AE26" s="17">
        <v>280360</v>
      </c>
      <c r="AF26" s="17">
        <v>124202</v>
      </c>
      <c r="AG26" s="17">
        <v>225376</v>
      </c>
      <c r="AH26" s="17">
        <v>212291</v>
      </c>
      <c r="AI26" s="19">
        <v>197531</v>
      </c>
    </row>
    <row r="27" spans="1:35" s="19" customFormat="1" x14ac:dyDescent="0.35">
      <c r="A27" s="19" t="s">
        <v>96</v>
      </c>
      <c r="B27" s="19" t="s">
        <v>97</v>
      </c>
      <c r="C27" s="1" t="s">
        <v>397</v>
      </c>
      <c r="D27" s="1" t="s">
        <v>400</v>
      </c>
      <c r="E27" s="30">
        <f>76357+145000</f>
        <v>221357</v>
      </c>
      <c r="F27" s="30">
        <f>84786+150000</f>
        <v>234786</v>
      </c>
      <c r="G27" s="30">
        <v>160000</v>
      </c>
      <c r="H27" s="30">
        <v>165000</v>
      </c>
      <c r="I27" s="30">
        <f>175000</f>
        <v>175000</v>
      </c>
      <c r="J27" s="10" t="s">
        <v>101</v>
      </c>
      <c r="K27" s="10" t="s">
        <v>101</v>
      </c>
      <c r="L27" s="30">
        <v>235000</v>
      </c>
      <c r="M27" s="30">
        <v>245000</v>
      </c>
      <c r="N27" s="30">
        <v>250000</v>
      </c>
      <c r="O27" s="30">
        <v>400000</v>
      </c>
      <c r="P27" s="30">
        <v>365000</v>
      </c>
      <c r="Q27" s="30">
        <v>614086</v>
      </c>
      <c r="R27" s="30">
        <v>694216</v>
      </c>
      <c r="S27" s="30">
        <v>761929</v>
      </c>
      <c r="T27" s="30">
        <v>771227</v>
      </c>
      <c r="U27" s="30">
        <v>782516</v>
      </c>
      <c r="V27" s="30">
        <v>723880</v>
      </c>
      <c r="W27" s="30">
        <f>24633+825321</f>
        <v>849954</v>
      </c>
      <c r="X27" s="30">
        <f>20024+876841</f>
        <v>896865</v>
      </c>
      <c r="Y27" s="30">
        <f>15896+953439</f>
        <v>969335</v>
      </c>
      <c r="Z27" s="17">
        <f>7762+975116</f>
        <v>982878</v>
      </c>
      <c r="AA27" s="17">
        <v>960707</v>
      </c>
      <c r="AB27" s="17">
        <f>23215+1133723</f>
        <v>1156938</v>
      </c>
      <c r="AC27" s="17">
        <f>24400+585000+471388</f>
        <v>1080788</v>
      </c>
      <c r="AD27" s="17">
        <f>605000+477128+25646</f>
        <v>1107774</v>
      </c>
      <c r="AE27" s="17">
        <v>570000</v>
      </c>
      <c r="AF27" s="17">
        <f>327854+25424</f>
        <v>353278</v>
      </c>
      <c r="AG27" s="17">
        <f>1464486+26238</f>
        <v>1490724</v>
      </c>
      <c r="AH27" s="17">
        <v>1442979</v>
      </c>
      <c r="AI27" s="19">
        <v>1478963</v>
      </c>
    </row>
    <row r="28" spans="1:35" s="19" customFormat="1" x14ac:dyDescent="0.35">
      <c r="A28" s="19" t="s">
        <v>96</v>
      </c>
      <c r="B28" s="19" t="s">
        <v>97</v>
      </c>
      <c r="C28" s="1" t="s">
        <v>397</v>
      </c>
      <c r="D28" s="1" t="s">
        <v>410</v>
      </c>
      <c r="E28" s="30">
        <v>19746</v>
      </c>
      <c r="F28" s="30">
        <v>19546</v>
      </c>
      <c r="G28" s="30">
        <v>19546</v>
      </c>
      <c r="H28" s="30">
        <v>19246</v>
      </c>
      <c r="I28" s="30">
        <v>0</v>
      </c>
      <c r="J28" s="10" t="s">
        <v>101</v>
      </c>
      <c r="K28" s="10" t="s">
        <v>101</v>
      </c>
      <c r="L28" s="10" t="s">
        <v>101</v>
      </c>
      <c r="M28" s="10" t="s">
        <v>101</v>
      </c>
      <c r="N28" s="10" t="s">
        <v>101</v>
      </c>
      <c r="O28" s="10" t="s">
        <v>101</v>
      </c>
      <c r="P28" s="10" t="s">
        <v>101</v>
      </c>
      <c r="Q28" s="10" t="s">
        <v>101</v>
      </c>
      <c r="R28" s="10" t="s">
        <v>101</v>
      </c>
      <c r="S28" s="10" t="s">
        <v>101</v>
      </c>
      <c r="T28" s="10" t="s">
        <v>101</v>
      </c>
      <c r="U28" s="10" t="s">
        <v>101</v>
      </c>
      <c r="V28" s="10" t="s">
        <v>101</v>
      </c>
      <c r="W28" s="10" t="s">
        <v>101</v>
      </c>
      <c r="X28" s="10" t="s">
        <v>101</v>
      </c>
      <c r="Y28" s="10" t="s">
        <v>101</v>
      </c>
      <c r="Z28" s="10" t="s">
        <v>101</v>
      </c>
      <c r="AA28" s="17">
        <f>23831+31487</f>
        <v>55318</v>
      </c>
      <c r="AB28" s="17">
        <v>27132</v>
      </c>
      <c r="AC28" s="17">
        <v>20239</v>
      </c>
      <c r="AD28" s="17">
        <v>11373</v>
      </c>
      <c r="AE28" s="17">
        <v>10481</v>
      </c>
      <c r="AF28" s="17">
        <v>25926</v>
      </c>
      <c r="AG28" s="17">
        <v>9603</v>
      </c>
      <c r="AH28" s="17">
        <f>27078+20103</f>
        <v>47181</v>
      </c>
      <c r="AI28" s="19">
        <v>17603</v>
      </c>
    </row>
    <row r="29" spans="1:35" s="19" customFormat="1" x14ac:dyDescent="0.35">
      <c r="A29" s="19" t="s">
        <v>96</v>
      </c>
      <c r="B29" s="19" t="s">
        <v>97</v>
      </c>
      <c r="C29" s="1" t="s">
        <v>397</v>
      </c>
      <c r="D29" s="1" t="s">
        <v>416</v>
      </c>
      <c r="E29" s="10" t="s">
        <v>101</v>
      </c>
      <c r="F29" s="10" t="s">
        <v>101</v>
      </c>
      <c r="G29" s="10" t="s">
        <v>101</v>
      </c>
      <c r="H29" s="10" t="s">
        <v>101</v>
      </c>
      <c r="I29" s="10" t="s">
        <v>101</v>
      </c>
      <c r="J29" s="10" t="s">
        <v>101</v>
      </c>
      <c r="K29" s="10" t="s">
        <v>101</v>
      </c>
      <c r="L29" s="10">
        <v>0</v>
      </c>
      <c r="M29" s="10">
        <v>1610939</v>
      </c>
      <c r="N29" s="10">
        <v>732616</v>
      </c>
      <c r="O29" s="10">
        <v>97981</v>
      </c>
      <c r="P29" s="30">
        <v>392334</v>
      </c>
      <c r="Q29" s="10" t="s">
        <v>101</v>
      </c>
      <c r="R29" s="10" t="s">
        <v>101</v>
      </c>
      <c r="S29" s="10" t="s">
        <v>101</v>
      </c>
      <c r="T29" s="10" t="s">
        <v>101</v>
      </c>
      <c r="U29" s="10" t="s">
        <v>101</v>
      </c>
      <c r="V29" s="10" t="s">
        <v>101</v>
      </c>
      <c r="W29" s="10" t="s">
        <v>101</v>
      </c>
      <c r="X29" s="10" t="s">
        <v>101</v>
      </c>
      <c r="Y29" s="10" t="s">
        <v>101</v>
      </c>
      <c r="Z29" s="10" t="s">
        <v>101</v>
      </c>
      <c r="AA29" s="10" t="s">
        <v>101</v>
      </c>
      <c r="AB29" s="10" t="s">
        <v>101</v>
      </c>
      <c r="AC29" s="10" t="s">
        <v>101</v>
      </c>
      <c r="AD29" s="10" t="s">
        <v>101</v>
      </c>
      <c r="AE29" s="10" t="s">
        <v>101</v>
      </c>
      <c r="AF29" s="10" t="s">
        <v>101</v>
      </c>
      <c r="AG29" s="10" t="s">
        <v>101</v>
      </c>
      <c r="AH29" s="13" t="s">
        <v>101</v>
      </c>
      <c r="AI29" s="19" t="s">
        <v>101</v>
      </c>
    </row>
    <row r="30" spans="1:35" s="19" customFormat="1" x14ac:dyDescent="0.35">
      <c r="A30" s="19" t="s">
        <v>96</v>
      </c>
      <c r="B30" s="19" t="s">
        <v>97</v>
      </c>
      <c r="C30" s="7" t="s">
        <v>397</v>
      </c>
      <c r="D30" s="7" t="s">
        <v>401</v>
      </c>
      <c r="E30" s="16">
        <f>SUM(E24:E28)</f>
        <v>483433</v>
      </c>
      <c r="F30" s="16">
        <f>SUM(F24:F28)</f>
        <v>486467</v>
      </c>
      <c r="G30" s="16">
        <f>SUM(G24:G28)</f>
        <v>412505</v>
      </c>
      <c r="H30" s="16">
        <f>SUM(H24:H28)</f>
        <v>412436</v>
      </c>
      <c r="I30" s="16">
        <f>SUM(I24:I28)</f>
        <v>407398</v>
      </c>
      <c r="J30" s="10" t="s">
        <v>101</v>
      </c>
      <c r="K30" s="10" t="s">
        <v>101</v>
      </c>
      <c r="L30" s="16">
        <f t="shared" ref="L30:Z30" si="8">SUM(L24:L29)</f>
        <v>523656</v>
      </c>
      <c r="M30" s="16">
        <f t="shared" si="8"/>
        <v>2167340</v>
      </c>
      <c r="N30" s="16">
        <f t="shared" si="8"/>
        <v>1329626</v>
      </c>
      <c r="O30" s="16">
        <f t="shared" si="8"/>
        <v>2158686</v>
      </c>
      <c r="P30" s="16">
        <f t="shared" si="8"/>
        <v>1502330</v>
      </c>
      <c r="Q30" s="16">
        <f t="shared" si="8"/>
        <v>1653950</v>
      </c>
      <c r="R30" s="16">
        <f t="shared" si="8"/>
        <v>1395975</v>
      </c>
      <c r="S30" s="16">
        <f t="shared" si="8"/>
        <v>1450248</v>
      </c>
      <c r="T30" s="16">
        <f t="shared" si="8"/>
        <v>1471047</v>
      </c>
      <c r="U30" s="16">
        <f t="shared" si="8"/>
        <v>1467111</v>
      </c>
      <c r="V30" s="16">
        <f t="shared" si="8"/>
        <v>1399524</v>
      </c>
      <c r="W30" s="16">
        <f t="shared" si="8"/>
        <v>1606641</v>
      </c>
      <c r="X30" s="16">
        <f t="shared" si="8"/>
        <v>1492059</v>
      </c>
      <c r="Y30" s="16">
        <f t="shared" si="8"/>
        <v>1596583</v>
      </c>
      <c r="Z30" s="16">
        <f t="shared" si="8"/>
        <v>1557376</v>
      </c>
      <c r="AA30" s="16">
        <f t="shared" ref="AA30:AI30" si="9">SUM(AA24:AA29)</f>
        <v>1387865</v>
      </c>
      <c r="AB30" s="16">
        <f t="shared" si="9"/>
        <v>1657724</v>
      </c>
      <c r="AC30" s="16">
        <f t="shared" si="9"/>
        <v>1662642</v>
      </c>
      <c r="AD30" s="16">
        <f t="shared" si="9"/>
        <v>1582600</v>
      </c>
      <c r="AE30" s="16">
        <f t="shared" si="9"/>
        <v>1024827</v>
      </c>
      <c r="AF30" s="16">
        <f t="shared" si="9"/>
        <v>678786</v>
      </c>
      <c r="AG30" s="16">
        <f t="shared" si="9"/>
        <v>1852332</v>
      </c>
      <c r="AH30" s="16">
        <f t="shared" si="9"/>
        <v>1906376</v>
      </c>
      <c r="AI30" s="16">
        <f t="shared" si="9"/>
        <v>1881022</v>
      </c>
    </row>
    <row r="31" spans="1:35" s="19" customFormat="1" x14ac:dyDescent="0.35">
      <c r="A31" s="19" t="s">
        <v>96</v>
      </c>
      <c r="B31" s="19" t="s">
        <v>97</v>
      </c>
      <c r="C31" s="1" t="s">
        <v>402</v>
      </c>
      <c r="D31" s="1" t="s">
        <v>408</v>
      </c>
      <c r="E31" s="30">
        <f>1140000+3910000</f>
        <v>5050000</v>
      </c>
      <c r="F31" s="30">
        <f>1080000+3820000</f>
        <v>4900000</v>
      </c>
      <c r="G31" s="30">
        <f>1020000+3720000</f>
        <v>4740000</v>
      </c>
      <c r="H31" s="30">
        <v>4575000</v>
      </c>
      <c r="I31" s="30">
        <v>4400000</v>
      </c>
      <c r="J31" s="10" t="s">
        <v>101</v>
      </c>
      <c r="K31" s="10" t="s">
        <v>101</v>
      </c>
      <c r="L31" s="30">
        <v>5630333</v>
      </c>
      <c r="M31" s="30">
        <v>3788393</v>
      </c>
      <c r="N31" s="30">
        <v>3495811</v>
      </c>
      <c r="O31" s="30">
        <v>12871949</v>
      </c>
      <c r="P31" s="30">
        <v>12531895</v>
      </c>
      <c r="Q31" s="10" t="s">
        <v>101</v>
      </c>
      <c r="R31" s="10" t="s">
        <v>101</v>
      </c>
      <c r="S31" s="10" t="s">
        <v>101</v>
      </c>
      <c r="T31" s="10" t="s">
        <v>101</v>
      </c>
      <c r="U31" s="10" t="s">
        <v>101</v>
      </c>
      <c r="V31" s="10" t="s">
        <v>101</v>
      </c>
      <c r="W31" s="10" t="s">
        <v>101</v>
      </c>
      <c r="X31" s="10" t="s">
        <v>101</v>
      </c>
      <c r="Y31" s="10" t="s">
        <v>101</v>
      </c>
      <c r="Z31" s="10" t="s">
        <v>101</v>
      </c>
      <c r="AA31" s="30">
        <v>22097060</v>
      </c>
      <c r="AB31" s="30">
        <v>20965176</v>
      </c>
      <c r="AC31" s="30">
        <v>19135178</v>
      </c>
      <c r="AD31" s="30">
        <v>18691434</v>
      </c>
      <c r="AE31" s="30">
        <v>19556326</v>
      </c>
      <c r="AF31" s="30">
        <v>21266174</v>
      </c>
      <c r="AG31" s="30">
        <v>20593597</v>
      </c>
      <c r="AH31" s="30">
        <v>19227125</v>
      </c>
      <c r="AI31" s="30">
        <v>17755342</v>
      </c>
    </row>
    <row r="32" spans="1:35" s="19" customFormat="1" x14ac:dyDescent="0.35">
      <c r="A32" s="19" t="s">
        <v>96</v>
      </c>
      <c r="B32" s="19" t="s">
        <v>97</v>
      </c>
      <c r="C32" s="1" t="s">
        <v>402</v>
      </c>
      <c r="D32" s="1" t="s">
        <v>411</v>
      </c>
      <c r="E32" s="17">
        <v>422259</v>
      </c>
      <c r="F32" s="17">
        <v>339034</v>
      </c>
      <c r="G32" s="17">
        <v>0</v>
      </c>
      <c r="H32" s="17">
        <v>0</v>
      </c>
      <c r="I32" s="17">
        <v>0</v>
      </c>
      <c r="J32" s="10" t="s">
        <v>101</v>
      </c>
      <c r="K32" s="10" t="s">
        <v>101</v>
      </c>
      <c r="L32" s="17">
        <v>0</v>
      </c>
      <c r="M32" s="17">
        <v>0</v>
      </c>
      <c r="N32" s="17">
        <v>1552260</v>
      </c>
      <c r="O32" s="17">
        <v>1454279</v>
      </c>
      <c r="P32" s="17">
        <v>7593193</v>
      </c>
      <c r="Q32" s="10" t="s">
        <v>101</v>
      </c>
      <c r="R32" s="10" t="s">
        <v>101</v>
      </c>
      <c r="S32" s="10" t="s">
        <v>101</v>
      </c>
      <c r="T32" s="10" t="s">
        <v>101</v>
      </c>
      <c r="U32" s="10" t="s">
        <v>101</v>
      </c>
      <c r="V32" s="10" t="s">
        <v>101</v>
      </c>
      <c r="W32" s="10" t="s">
        <v>101</v>
      </c>
      <c r="X32" s="10" t="s">
        <v>101</v>
      </c>
      <c r="Y32" s="10" t="s">
        <v>101</v>
      </c>
      <c r="Z32" s="10" t="s">
        <v>101</v>
      </c>
      <c r="AA32" s="17"/>
      <c r="AB32" s="17"/>
      <c r="AC32" s="17">
        <v>838783</v>
      </c>
      <c r="AD32" s="17">
        <v>361555</v>
      </c>
      <c r="AE32" s="17">
        <v>0</v>
      </c>
      <c r="AF32" s="17">
        <v>0</v>
      </c>
      <c r="AG32" s="17">
        <v>0</v>
      </c>
      <c r="AH32" s="17"/>
      <c r="AI32" s="17"/>
    </row>
    <row r="33" spans="1:35" s="19" customFormat="1" x14ac:dyDescent="0.35">
      <c r="A33" s="19" t="s">
        <v>96</v>
      </c>
      <c r="B33" s="19" t="s">
        <v>97</v>
      </c>
      <c r="C33" s="1" t="s">
        <v>402</v>
      </c>
      <c r="D33" s="1" t="s">
        <v>419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0" t="s">
        <v>101</v>
      </c>
      <c r="K33" s="10" t="s">
        <v>101</v>
      </c>
      <c r="L33" s="13" t="s">
        <v>101</v>
      </c>
      <c r="M33" s="13" t="s">
        <v>101</v>
      </c>
      <c r="N33" s="13" t="s">
        <v>101</v>
      </c>
      <c r="O33" s="13" t="s">
        <v>101</v>
      </c>
      <c r="P33" s="13" t="s">
        <v>101</v>
      </c>
      <c r="Q33" s="10" t="s">
        <v>101</v>
      </c>
      <c r="R33" s="10" t="s">
        <v>101</v>
      </c>
      <c r="S33" s="10" t="s">
        <v>101</v>
      </c>
      <c r="T33" s="10" t="s">
        <v>101</v>
      </c>
      <c r="U33" s="10" t="s">
        <v>101</v>
      </c>
      <c r="V33" s="10" t="s">
        <v>101</v>
      </c>
      <c r="W33" s="30">
        <v>63362</v>
      </c>
      <c r="X33" s="30">
        <v>30898</v>
      </c>
      <c r="Y33" s="30">
        <v>9506</v>
      </c>
      <c r="Z33" s="30">
        <v>1743</v>
      </c>
      <c r="AA33" s="17">
        <v>73262</v>
      </c>
      <c r="AB33" s="17">
        <v>50046</v>
      </c>
      <c r="AC33" s="17">
        <v>25646</v>
      </c>
      <c r="AD33" s="17">
        <v>0</v>
      </c>
      <c r="AE33" s="17">
        <v>0</v>
      </c>
      <c r="AF33" s="17">
        <v>53316</v>
      </c>
      <c r="AG33" s="17">
        <v>27078</v>
      </c>
      <c r="AH33" s="17">
        <v>32381</v>
      </c>
      <c r="AI33" s="17">
        <v>33677</v>
      </c>
    </row>
    <row r="34" spans="1:35" s="19" customFormat="1" x14ac:dyDescent="0.35">
      <c r="A34" s="19" t="s">
        <v>96</v>
      </c>
      <c r="B34" s="19" t="s">
        <v>97</v>
      </c>
      <c r="C34" s="7" t="s">
        <v>402</v>
      </c>
      <c r="D34" s="7" t="s">
        <v>412</v>
      </c>
      <c r="E34" s="16">
        <f>SUM(E31:E33)</f>
        <v>5472259</v>
      </c>
      <c r="F34" s="16">
        <f>SUM(F31:F33)</f>
        <v>5239034</v>
      </c>
      <c r="G34" s="16">
        <f>SUM(G31:G33)</f>
        <v>4740000</v>
      </c>
      <c r="H34" s="16">
        <f>SUM(H31:H33)</f>
        <v>4575000</v>
      </c>
      <c r="I34" s="16">
        <f>SUM(I31:I33)</f>
        <v>4400000</v>
      </c>
      <c r="J34" s="10" t="s">
        <v>101</v>
      </c>
      <c r="K34" s="10" t="s">
        <v>101</v>
      </c>
      <c r="L34" s="16">
        <f>SUM(L31:L33)</f>
        <v>5630333</v>
      </c>
      <c r="M34" s="16">
        <f>SUM(M31:M33)</f>
        <v>3788393</v>
      </c>
      <c r="N34" s="16">
        <f>SUM(N31:N33)</f>
        <v>5048071</v>
      </c>
      <c r="O34" s="16">
        <f>SUM(O31:O33)</f>
        <v>14326228</v>
      </c>
      <c r="P34" s="16">
        <f>SUM(P31:P33)</f>
        <v>20125088</v>
      </c>
      <c r="Q34" s="17">
        <v>26603944</v>
      </c>
      <c r="R34" s="17">
        <v>25988790</v>
      </c>
      <c r="S34" s="17">
        <v>25686784</v>
      </c>
      <c r="T34" s="17">
        <v>25028797</v>
      </c>
      <c r="U34" s="17">
        <v>24359364</v>
      </c>
      <c r="V34" s="17">
        <v>23982269</v>
      </c>
      <c r="W34" s="17">
        <v>23236759</v>
      </c>
      <c r="X34" s="17">
        <v>23666299</v>
      </c>
      <c r="Y34" s="17">
        <v>22792327</v>
      </c>
      <c r="Z34" s="17">
        <v>21896240</v>
      </c>
      <c r="AA34" s="17">
        <f t="shared" ref="AA34:AG34" si="10">SUM(AA31:AA33)</f>
        <v>22170322</v>
      </c>
      <c r="AB34" s="17">
        <f t="shared" si="10"/>
        <v>21015222</v>
      </c>
      <c r="AC34" s="17">
        <f t="shared" si="10"/>
        <v>19999607</v>
      </c>
      <c r="AD34" s="17">
        <f t="shared" si="10"/>
        <v>19052989</v>
      </c>
      <c r="AE34" s="17">
        <f t="shared" si="10"/>
        <v>19556326</v>
      </c>
      <c r="AF34" s="17">
        <f t="shared" si="10"/>
        <v>21319490</v>
      </c>
      <c r="AG34" s="17">
        <f t="shared" si="10"/>
        <v>20620675</v>
      </c>
      <c r="AH34" s="17">
        <v>19287211</v>
      </c>
      <c r="AI34" s="17">
        <v>18154257</v>
      </c>
    </row>
    <row r="35" spans="1:35" s="19" customFormat="1" x14ac:dyDescent="0.35">
      <c r="A35" s="19" t="s">
        <v>96</v>
      </c>
      <c r="B35" s="19" t="s">
        <v>97</v>
      </c>
      <c r="C35" s="7" t="s">
        <v>403</v>
      </c>
      <c r="D35" s="7" t="s">
        <v>403</v>
      </c>
      <c r="E35" s="31">
        <v>5956881</v>
      </c>
      <c r="F35" s="31">
        <v>5725358</v>
      </c>
      <c r="G35" s="16">
        <f>G34+G30</f>
        <v>5152505</v>
      </c>
      <c r="H35" s="16">
        <f>H34+H30</f>
        <v>4987436</v>
      </c>
      <c r="I35" s="16">
        <f>I34+I30</f>
        <v>4807398</v>
      </c>
      <c r="J35" s="10" t="s">
        <v>101</v>
      </c>
      <c r="K35" s="10" t="s">
        <v>101</v>
      </c>
      <c r="L35" s="16">
        <f t="shared" ref="L35:Z35" si="11">L34+L30</f>
        <v>6153989</v>
      </c>
      <c r="M35" s="16">
        <f t="shared" si="11"/>
        <v>5955733</v>
      </c>
      <c r="N35" s="16">
        <f t="shared" si="11"/>
        <v>6377697</v>
      </c>
      <c r="O35" s="16">
        <f t="shared" si="11"/>
        <v>16484914</v>
      </c>
      <c r="P35" s="16">
        <f t="shared" si="11"/>
        <v>21627418</v>
      </c>
      <c r="Q35" s="16">
        <f t="shared" si="11"/>
        <v>28257894</v>
      </c>
      <c r="R35" s="16">
        <f t="shared" si="11"/>
        <v>27384765</v>
      </c>
      <c r="S35" s="16">
        <f t="shared" si="11"/>
        <v>27137032</v>
      </c>
      <c r="T35" s="16">
        <f t="shared" si="11"/>
        <v>26499844</v>
      </c>
      <c r="U35" s="16">
        <f t="shared" si="11"/>
        <v>25826475</v>
      </c>
      <c r="V35" s="16">
        <f t="shared" si="11"/>
        <v>25381793</v>
      </c>
      <c r="W35" s="16">
        <f t="shared" si="11"/>
        <v>24843400</v>
      </c>
      <c r="X35" s="16">
        <f t="shared" si="11"/>
        <v>25158358</v>
      </c>
      <c r="Y35" s="16">
        <f t="shared" si="11"/>
        <v>24388910</v>
      </c>
      <c r="Z35" s="16">
        <f t="shared" si="11"/>
        <v>23453616</v>
      </c>
      <c r="AA35" s="16">
        <f t="shared" ref="AA35:AI35" si="12">AA34+AA30</f>
        <v>23558187</v>
      </c>
      <c r="AB35" s="16">
        <f t="shared" si="12"/>
        <v>22672946</v>
      </c>
      <c r="AC35" s="16">
        <f t="shared" si="12"/>
        <v>21662249</v>
      </c>
      <c r="AD35" s="16">
        <f t="shared" si="12"/>
        <v>20635589</v>
      </c>
      <c r="AE35" s="16">
        <f t="shared" si="12"/>
        <v>20581153</v>
      </c>
      <c r="AF35" s="16">
        <f t="shared" si="12"/>
        <v>21998276</v>
      </c>
      <c r="AG35" s="16">
        <f t="shared" si="12"/>
        <v>22473007</v>
      </c>
      <c r="AH35" s="16">
        <f t="shared" si="12"/>
        <v>21193587</v>
      </c>
      <c r="AI35" s="16">
        <f t="shared" si="12"/>
        <v>20035279</v>
      </c>
    </row>
    <row r="36" spans="1:35" s="19" customFormat="1" x14ac:dyDescent="0.35">
      <c r="A36" s="19" t="s">
        <v>96</v>
      </c>
      <c r="B36" s="19" t="s">
        <v>97</v>
      </c>
      <c r="C36" s="1" t="s">
        <v>404</v>
      </c>
      <c r="D36" s="1" t="s">
        <v>405</v>
      </c>
      <c r="E36" s="17">
        <v>3460690</v>
      </c>
      <c r="F36" s="17">
        <v>3413772</v>
      </c>
      <c r="G36" s="17">
        <v>3366854</v>
      </c>
      <c r="H36" s="17">
        <v>3319936</v>
      </c>
      <c r="I36" s="17">
        <v>3273018</v>
      </c>
      <c r="J36" s="10" t="s">
        <v>101</v>
      </c>
      <c r="K36" s="10" t="s">
        <v>101</v>
      </c>
      <c r="L36" s="17">
        <v>3132243</v>
      </c>
      <c r="M36" s="17">
        <v>3085260</v>
      </c>
      <c r="N36" s="17">
        <v>3038340</v>
      </c>
      <c r="O36" s="17">
        <v>2991415</v>
      </c>
      <c r="P36" s="17">
        <v>3549490</v>
      </c>
      <c r="Q36" s="17">
        <v>4032715</v>
      </c>
      <c r="R36" s="17">
        <v>5944153</v>
      </c>
      <c r="S36" s="17">
        <v>6291598</v>
      </c>
      <c r="T36" s="17">
        <v>6183543</v>
      </c>
      <c r="U36" s="13" t="s">
        <v>101</v>
      </c>
      <c r="V36" s="13" t="s">
        <v>101</v>
      </c>
      <c r="W36" s="13" t="s">
        <v>101</v>
      </c>
      <c r="X36" s="13" t="s">
        <v>101</v>
      </c>
      <c r="Y36" s="13" t="s">
        <v>101</v>
      </c>
      <c r="Z36" s="13" t="s">
        <v>101</v>
      </c>
      <c r="AA36" s="13" t="s">
        <v>101</v>
      </c>
      <c r="AB36" s="13" t="s">
        <v>101</v>
      </c>
      <c r="AC36" s="13" t="s">
        <v>101</v>
      </c>
      <c r="AD36" s="13" t="s">
        <v>101</v>
      </c>
      <c r="AE36" s="13" t="s">
        <v>101</v>
      </c>
      <c r="AF36" s="13" t="s">
        <v>101</v>
      </c>
      <c r="AG36" s="13" t="s">
        <v>101</v>
      </c>
      <c r="AH36" s="13" t="s">
        <v>101</v>
      </c>
      <c r="AI36" s="13" t="s">
        <v>101</v>
      </c>
    </row>
    <row r="37" spans="1:35" s="19" customFormat="1" x14ac:dyDescent="0.35">
      <c r="A37" s="19" t="s">
        <v>96</v>
      </c>
      <c r="B37" s="19" t="s">
        <v>97</v>
      </c>
      <c r="C37" s="1" t="s">
        <v>404</v>
      </c>
      <c r="D37" s="1" t="s">
        <v>84</v>
      </c>
      <c r="E37" s="17">
        <v>6281538</v>
      </c>
      <c r="F37" s="17">
        <v>6632571</v>
      </c>
      <c r="G37" s="17">
        <v>6937166</v>
      </c>
      <c r="H37" s="17">
        <v>7065757</v>
      </c>
      <c r="I37" s="17">
        <v>7722233</v>
      </c>
      <c r="J37" s="10" t="s">
        <v>101</v>
      </c>
      <c r="K37" s="10" t="s">
        <v>101</v>
      </c>
      <c r="L37" s="17">
        <v>8615722</v>
      </c>
      <c r="M37" s="17">
        <v>9248246</v>
      </c>
      <c r="N37" s="17">
        <v>10309272</v>
      </c>
      <c r="O37" s="17">
        <v>11039655</v>
      </c>
      <c r="P37" s="17">
        <v>11661328</v>
      </c>
      <c r="Q37" s="17">
        <v>11839569</v>
      </c>
      <c r="R37" s="17">
        <v>12402422</v>
      </c>
      <c r="S37" s="17">
        <v>12333499</v>
      </c>
      <c r="T37" s="17">
        <v>12056535</v>
      </c>
      <c r="U37" s="13" t="s">
        <v>101</v>
      </c>
      <c r="V37" s="13" t="s">
        <v>101</v>
      </c>
      <c r="W37" s="13" t="s">
        <v>101</v>
      </c>
      <c r="X37" s="13" t="s">
        <v>101</v>
      </c>
      <c r="Y37" s="13" t="s">
        <v>101</v>
      </c>
      <c r="Z37" s="13" t="s">
        <v>101</v>
      </c>
      <c r="AA37" s="13" t="s">
        <v>101</v>
      </c>
      <c r="AB37" s="13" t="s">
        <v>101</v>
      </c>
      <c r="AC37" s="13" t="s">
        <v>101</v>
      </c>
      <c r="AD37" s="13" t="s">
        <v>101</v>
      </c>
      <c r="AE37" s="13" t="s">
        <v>101</v>
      </c>
      <c r="AF37" s="13" t="s">
        <v>101</v>
      </c>
      <c r="AG37" s="13" t="s">
        <v>101</v>
      </c>
      <c r="AH37" s="13" t="s">
        <v>101</v>
      </c>
      <c r="AI37" s="13" t="s">
        <v>101</v>
      </c>
    </row>
    <row r="38" spans="1:35" s="19" customFormat="1" x14ac:dyDescent="0.35">
      <c r="A38" s="19" t="s">
        <v>96</v>
      </c>
      <c r="B38" s="19" t="s">
        <v>97</v>
      </c>
      <c r="C38" s="7" t="s">
        <v>404</v>
      </c>
      <c r="D38" s="7" t="s">
        <v>406</v>
      </c>
      <c r="E38" s="15">
        <f>SUM(E36:E37)</f>
        <v>9742228</v>
      </c>
      <c r="F38" s="15">
        <f>SUM(F36:F37)</f>
        <v>10046343</v>
      </c>
      <c r="G38" s="15">
        <f>SUM(G36:G37)</f>
        <v>10304020</v>
      </c>
      <c r="H38" s="15">
        <f>SUM(H36:H37)</f>
        <v>10385693</v>
      </c>
      <c r="I38" s="15">
        <f>SUM(I36:I37)</f>
        <v>10995251</v>
      </c>
      <c r="J38" s="10" t="s">
        <v>101</v>
      </c>
      <c r="K38" s="10" t="s">
        <v>101</v>
      </c>
      <c r="L38" s="15">
        <f t="shared" ref="L38:T38" si="13">SUM(L36:L37)</f>
        <v>11747965</v>
      </c>
      <c r="M38" s="15">
        <f t="shared" si="13"/>
        <v>12333506</v>
      </c>
      <c r="N38" s="15">
        <f t="shared" si="13"/>
        <v>13347612</v>
      </c>
      <c r="O38" s="15">
        <f t="shared" si="13"/>
        <v>14031070</v>
      </c>
      <c r="P38" s="15">
        <f t="shared" si="13"/>
        <v>15210818</v>
      </c>
      <c r="Q38" s="15">
        <f t="shared" si="13"/>
        <v>15872284</v>
      </c>
      <c r="R38" s="15">
        <f t="shared" si="13"/>
        <v>18346575</v>
      </c>
      <c r="S38" s="15">
        <f t="shared" si="13"/>
        <v>18625097</v>
      </c>
      <c r="T38" s="15">
        <f t="shared" si="13"/>
        <v>18240078</v>
      </c>
      <c r="U38" s="15">
        <v>18327473</v>
      </c>
      <c r="V38" s="15">
        <v>19109950</v>
      </c>
      <c r="W38" s="15">
        <v>19637721</v>
      </c>
      <c r="X38" s="15">
        <v>20069293</v>
      </c>
      <c r="Y38" s="15">
        <v>20742544</v>
      </c>
      <c r="Z38" s="15">
        <v>21028573</v>
      </c>
      <c r="AA38" s="15">
        <v>21673390</v>
      </c>
      <c r="AB38" s="15">
        <v>21980342</v>
      </c>
      <c r="AC38" s="15">
        <v>22323635</v>
      </c>
      <c r="AD38" s="15">
        <v>22890569</v>
      </c>
      <c r="AE38" s="15">
        <v>23201718</v>
      </c>
      <c r="AF38" s="15">
        <v>24448344</v>
      </c>
      <c r="AG38" s="15">
        <v>26027766</v>
      </c>
      <c r="AH38" s="15">
        <v>27271146</v>
      </c>
      <c r="AI38" s="15">
        <v>28443046</v>
      </c>
    </row>
    <row r="39" spans="1:35" s="19" customFormat="1" x14ac:dyDescent="0.35">
      <c r="A39" s="1" t="s">
        <v>96</v>
      </c>
      <c r="B39" s="1" t="s">
        <v>97</v>
      </c>
      <c r="C39" s="1" t="s">
        <v>393</v>
      </c>
      <c r="D39" s="1" t="s">
        <v>421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>
        <v>86251</v>
      </c>
      <c r="AG39" s="30">
        <v>73931</v>
      </c>
      <c r="AH39" s="30">
        <v>225557</v>
      </c>
      <c r="AI39" s="30">
        <v>169818</v>
      </c>
    </row>
    <row r="40" spans="1:35" s="19" customFormat="1" x14ac:dyDescent="0.35">
      <c r="A40" s="19" t="s">
        <v>96</v>
      </c>
      <c r="B40" s="19" t="s">
        <v>97</v>
      </c>
      <c r="C40" s="7" t="s">
        <v>407</v>
      </c>
      <c r="D40" s="7" t="s">
        <v>407</v>
      </c>
      <c r="E40" s="15">
        <f>E38+E35</f>
        <v>15699109</v>
      </c>
      <c r="F40" s="15">
        <f>F38+F35</f>
        <v>15771701</v>
      </c>
      <c r="G40" s="15">
        <f>G38+G35</f>
        <v>15456525</v>
      </c>
      <c r="H40" s="15">
        <f>H38+H35</f>
        <v>15373129</v>
      </c>
      <c r="I40" s="15">
        <f>I38+I35</f>
        <v>15802649</v>
      </c>
      <c r="J40" s="10" t="s">
        <v>101</v>
      </c>
      <c r="K40" s="10" t="s">
        <v>101</v>
      </c>
      <c r="L40" s="15">
        <f t="shared" ref="L40:V40" si="14">L38+L35</f>
        <v>17901954</v>
      </c>
      <c r="M40" s="15">
        <f t="shared" si="14"/>
        <v>18289239</v>
      </c>
      <c r="N40" s="15">
        <f t="shared" si="14"/>
        <v>19725309</v>
      </c>
      <c r="O40" s="15">
        <f t="shared" si="14"/>
        <v>30515984</v>
      </c>
      <c r="P40" s="15">
        <f t="shared" si="14"/>
        <v>36838236</v>
      </c>
      <c r="Q40" s="15">
        <f t="shared" si="14"/>
        <v>44130178</v>
      </c>
      <c r="R40" s="15">
        <f t="shared" si="14"/>
        <v>45731340</v>
      </c>
      <c r="S40" s="15">
        <f t="shared" si="14"/>
        <v>45762129</v>
      </c>
      <c r="T40" s="15">
        <f t="shared" si="14"/>
        <v>44739922</v>
      </c>
      <c r="U40" s="15">
        <f t="shared" si="14"/>
        <v>44153948</v>
      </c>
      <c r="V40" s="15">
        <f t="shared" si="14"/>
        <v>44491743</v>
      </c>
      <c r="W40" s="15">
        <f>W38+W35-W33</f>
        <v>44417759</v>
      </c>
      <c r="X40" s="15">
        <f>X38+X35-X33</f>
        <v>45196753</v>
      </c>
      <c r="Y40" s="15">
        <f>Y38+Y35-Y33</f>
        <v>45121948</v>
      </c>
      <c r="Z40" s="15">
        <f>Z38+Z35-Z33</f>
        <v>44480446</v>
      </c>
      <c r="AA40" s="15">
        <f>AA38+AA35</f>
        <v>45231577</v>
      </c>
      <c r="AB40" s="15">
        <f>AB38+AB35</f>
        <v>44653288</v>
      </c>
      <c r="AC40" s="15">
        <f>AC38+AC35</f>
        <v>43985884</v>
      </c>
      <c r="AD40" s="15">
        <f>AD38+AD35</f>
        <v>43526158</v>
      </c>
      <c r="AE40" s="15">
        <f>AE38+AE35</f>
        <v>43782871</v>
      </c>
      <c r="AF40" s="15">
        <f>AF38+AF35+AF39</f>
        <v>46532871</v>
      </c>
      <c r="AG40" s="15">
        <f>AG38+AG35+AG39</f>
        <v>48574704</v>
      </c>
      <c r="AH40" s="15">
        <f>AH38+AH35+AH39</f>
        <v>48690290</v>
      </c>
      <c r="AI40" s="15">
        <f>AI38+AI35+AI39</f>
        <v>48648143</v>
      </c>
    </row>
    <row r="41" spans="1:35" x14ac:dyDescent="0.35">
      <c r="AF41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"/>
  <sheetViews>
    <sheetView workbookViewId="0">
      <selection activeCell="O2" sqref="O2:O8"/>
    </sheetView>
  </sheetViews>
  <sheetFormatPr defaultColWidth="8.90625" defaultRowHeight="14.5" x14ac:dyDescent="0.35"/>
  <cols>
    <col min="1" max="1" width="10.08984375" style="1" bestFit="1" customWidth="1"/>
    <col min="2" max="16384" width="8.90625" style="1"/>
  </cols>
  <sheetData>
    <row r="1" spans="1:19" x14ac:dyDescent="0.35">
      <c r="A1" s="29" t="s">
        <v>0</v>
      </c>
      <c r="B1" s="29" t="s">
        <v>27</v>
      </c>
      <c r="C1" s="29" t="s">
        <v>1</v>
      </c>
      <c r="D1" s="29" t="s">
        <v>24</v>
      </c>
      <c r="E1" s="29" t="s">
        <v>316</v>
      </c>
      <c r="F1" s="29" t="s">
        <v>317</v>
      </c>
      <c r="G1" s="29" t="s">
        <v>318</v>
      </c>
      <c r="H1" s="29" t="s">
        <v>319</v>
      </c>
      <c r="I1" s="29" t="s">
        <v>3</v>
      </c>
      <c r="J1" s="29" t="s">
        <v>4</v>
      </c>
      <c r="K1" s="29" t="s">
        <v>320</v>
      </c>
      <c r="L1" s="29" t="s">
        <v>321</v>
      </c>
      <c r="M1" s="29" t="s">
        <v>422</v>
      </c>
      <c r="N1" s="29" t="s">
        <v>423</v>
      </c>
      <c r="O1" s="29" t="s">
        <v>424</v>
      </c>
      <c r="P1" s="33" t="s">
        <v>425</v>
      </c>
      <c r="Q1" s="29" t="s">
        <v>322</v>
      </c>
      <c r="R1" s="29" t="s">
        <v>323</v>
      </c>
      <c r="S1" s="29" t="s">
        <v>324</v>
      </c>
    </row>
    <row r="2" spans="1:19" x14ac:dyDescent="0.35">
      <c r="A2" s="1" t="s">
        <v>96</v>
      </c>
      <c r="B2" s="1" t="s">
        <v>97</v>
      </c>
      <c r="C2" s="1">
        <v>1994</v>
      </c>
      <c r="D2" s="1" t="s">
        <v>166</v>
      </c>
      <c r="E2" s="1" t="s">
        <v>98</v>
      </c>
      <c r="F2" s="1" t="s">
        <v>99</v>
      </c>
      <c r="G2" s="1" t="s">
        <v>101</v>
      </c>
      <c r="H2" s="1">
        <v>4495000</v>
      </c>
      <c r="I2" s="1">
        <v>1994</v>
      </c>
      <c r="J2" s="1">
        <v>2009</v>
      </c>
      <c r="K2" s="1" t="s">
        <v>102</v>
      </c>
      <c r="L2" s="1" t="s">
        <v>103</v>
      </c>
      <c r="M2" s="1">
        <v>115</v>
      </c>
      <c r="N2" s="1" t="s">
        <v>101</v>
      </c>
      <c r="O2" s="1" t="s">
        <v>426</v>
      </c>
      <c r="P2" s="1" t="s">
        <v>427</v>
      </c>
      <c r="Q2" s="1" t="s">
        <v>104</v>
      </c>
      <c r="R2" s="1" t="s">
        <v>100</v>
      </c>
    </row>
    <row r="3" spans="1:19" x14ac:dyDescent="0.35">
      <c r="A3" s="1" t="s">
        <v>96</v>
      </c>
      <c r="B3" s="1" t="s">
        <v>97</v>
      </c>
      <c r="C3" s="1">
        <v>2000</v>
      </c>
      <c r="D3" s="1" t="s">
        <v>166</v>
      </c>
      <c r="E3" s="1" t="s">
        <v>98</v>
      </c>
      <c r="F3" s="1" t="s">
        <v>99</v>
      </c>
      <c r="G3" s="1" t="s">
        <v>101</v>
      </c>
      <c r="H3" s="1">
        <v>7240000</v>
      </c>
      <c r="I3" s="1">
        <v>2000</v>
      </c>
      <c r="J3" s="1">
        <v>2030</v>
      </c>
      <c r="K3" s="1" t="s">
        <v>102</v>
      </c>
      <c r="L3" s="1" t="s">
        <v>103</v>
      </c>
      <c r="M3" s="1">
        <v>110</v>
      </c>
      <c r="N3" s="1">
        <v>100</v>
      </c>
      <c r="O3" s="1" t="s">
        <v>426</v>
      </c>
      <c r="P3" s="1" t="s">
        <v>427</v>
      </c>
      <c r="Q3" s="1" t="s">
        <v>104</v>
      </c>
      <c r="R3" s="1" t="s">
        <v>100</v>
      </c>
    </row>
    <row r="4" spans="1:19" x14ac:dyDescent="0.35">
      <c r="A4" s="1" t="s">
        <v>96</v>
      </c>
      <c r="B4" s="1" t="s">
        <v>97</v>
      </c>
      <c r="C4" s="1">
        <v>2001</v>
      </c>
      <c r="D4" s="1" t="s">
        <v>166</v>
      </c>
      <c r="E4" s="1" t="s">
        <v>98</v>
      </c>
      <c r="F4" s="1" t="s">
        <v>99</v>
      </c>
      <c r="G4" s="1" t="s">
        <v>101</v>
      </c>
      <c r="H4" s="1">
        <v>7925000</v>
      </c>
      <c r="I4" s="1">
        <v>2001</v>
      </c>
      <c r="J4" s="1">
        <v>2030</v>
      </c>
      <c r="K4" s="1" t="s">
        <v>102</v>
      </c>
      <c r="L4" s="1" t="s">
        <v>246</v>
      </c>
      <c r="M4" s="1">
        <v>110</v>
      </c>
      <c r="N4" s="1">
        <v>100</v>
      </c>
      <c r="O4" s="1" t="s">
        <v>426</v>
      </c>
      <c r="P4" s="1" t="s">
        <v>427</v>
      </c>
      <c r="Q4" s="1" t="s">
        <v>104</v>
      </c>
      <c r="R4" s="1" t="s">
        <v>100</v>
      </c>
    </row>
    <row r="5" spans="1:19" x14ac:dyDescent="0.35">
      <c r="A5" s="1" t="s">
        <v>96</v>
      </c>
      <c r="B5" s="1" t="s">
        <v>97</v>
      </c>
      <c r="C5" s="1">
        <v>2005</v>
      </c>
      <c r="D5" s="1" t="s">
        <v>166</v>
      </c>
      <c r="E5" s="1" t="s">
        <v>98</v>
      </c>
      <c r="F5" s="1" t="s">
        <v>99</v>
      </c>
      <c r="G5" s="1" t="s">
        <v>101</v>
      </c>
      <c r="H5" s="1">
        <v>10000000</v>
      </c>
      <c r="I5" s="1">
        <v>2005</v>
      </c>
      <c r="J5" s="1">
        <v>2028</v>
      </c>
      <c r="K5" s="1" t="s">
        <v>102</v>
      </c>
      <c r="L5" s="1" t="s">
        <v>103</v>
      </c>
      <c r="M5" s="1">
        <v>110</v>
      </c>
      <c r="N5" s="1">
        <v>100</v>
      </c>
      <c r="O5" s="1" t="s">
        <v>426</v>
      </c>
      <c r="P5" s="1" t="s">
        <v>427</v>
      </c>
      <c r="Q5" s="1" t="s">
        <v>104</v>
      </c>
      <c r="R5" s="1" t="s">
        <v>249</v>
      </c>
    </row>
    <row r="6" spans="1:19" x14ac:dyDescent="0.35">
      <c r="A6" s="1" t="s">
        <v>96</v>
      </c>
      <c r="B6" s="1" t="s">
        <v>97</v>
      </c>
      <c r="C6" s="1">
        <v>2007</v>
      </c>
      <c r="D6" s="1" t="s">
        <v>166</v>
      </c>
      <c r="E6" s="1" t="s">
        <v>101</v>
      </c>
      <c r="F6" s="1" t="s">
        <v>99</v>
      </c>
      <c r="G6" s="1" t="s">
        <v>101</v>
      </c>
      <c r="H6" s="1">
        <v>4765000</v>
      </c>
      <c r="I6" s="1">
        <v>2007</v>
      </c>
      <c r="J6" s="1">
        <v>2029</v>
      </c>
      <c r="K6" s="1" t="s">
        <v>102</v>
      </c>
      <c r="L6" s="1" t="s">
        <v>103</v>
      </c>
      <c r="M6" s="1">
        <v>110</v>
      </c>
      <c r="N6" s="1">
        <v>100</v>
      </c>
      <c r="O6" s="1" t="s">
        <v>426</v>
      </c>
      <c r="P6" s="1" t="s">
        <v>427</v>
      </c>
      <c r="Q6" s="1" t="s">
        <v>104</v>
      </c>
      <c r="R6" s="1" t="s">
        <v>249</v>
      </c>
    </row>
    <row r="7" spans="1:19" x14ac:dyDescent="0.35">
      <c r="A7" s="1" t="s">
        <v>96</v>
      </c>
      <c r="B7" s="1" t="s">
        <v>97</v>
      </c>
      <c r="C7" s="1">
        <v>2010</v>
      </c>
      <c r="D7" s="1" t="s">
        <v>166</v>
      </c>
      <c r="E7" s="1" t="s">
        <v>286</v>
      </c>
      <c r="F7" s="1" t="s">
        <v>99</v>
      </c>
      <c r="G7" s="1" t="s">
        <v>101</v>
      </c>
      <c r="H7" s="1">
        <v>17870000</v>
      </c>
      <c r="I7" s="1">
        <v>2010</v>
      </c>
      <c r="J7" s="1">
        <v>2030</v>
      </c>
      <c r="K7" s="1" t="s">
        <v>102</v>
      </c>
      <c r="L7" s="1" t="s">
        <v>103</v>
      </c>
      <c r="M7" s="1">
        <v>110</v>
      </c>
      <c r="N7" s="1">
        <v>100</v>
      </c>
      <c r="O7" s="1" t="s">
        <v>426</v>
      </c>
      <c r="P7" s="1" t="s">
        <v>427</v>
      </c>
      <c r="Q7" s="1" t="s">
        <v>104</v>
      </c>
      <c r="R7" s="1" t="s">
        <v>285</v>
      </c>
      <c r="S7" s="1" t="s">
        <v>281</v>
      </c>
    </row>
    <row r="8" spans="1:19" x14ac:dyDescent="0.35">
      <c r="A8" s="1" t="s">
        <v>96</v>
      </c>
      <c r="B8" s="1" t="s">
        <v>97</v>
      </c>
      <c r="C8" s="1">
        <v>2014</v>
      </c>
      <c r="D8" s="1" t="s">
        <v>166</v>
      </c>
      <c r="E8" s="1" t="s">
        <v>101</v>
      </c>
      <c r="F8" s="1" t="s">
        <v>299</v>
      </c>
      <c r="G8" s="1" t="s">
        <v>101</v>
      </c>
      <c r="H8" s="1">
        <v>4300000</v>
      </c>
      <c r="I8" s="1">
        <v>2014</v>
      </c>
      <c r="J8" s="1">
        <v>2029</v>
      </c>
      <c r="K8" s="1" t="s">
        <v>102</v>
      </c>
      <c r="L8" s="1" t="s">
        <v>103</v>
      </c>
      <c r="M8" s="1">
        <v>110</v>
      </c>
      <c r="N8" s="1">
        <v>100</v>
      </c>
      <c r="O8" s="1" t="s">
        <v>426</v>
      </c>
      <c r="P8" s="1" t="s">
        <v>427</v>
      </c>
      <c r="Q8" s="1" t="s">
        <v>104</v>
      </c>
      <c r="R8" s="1" t="s">
        <v>298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selection sqref="A1:I1"/>
    </sheetView>
  </sheetViews>
  <sheetFormatPr defaultColWidth="8.90625" defaultRowHeight="14.5" x14ac:dyDescent="0.35"/>
  <cols>
    <col min="1" max="16384" width="8.90625" style="1"/>
  </cols>
  <sheetData>
    <row r="1" spans="1:9" x14ac:dyDescent="0.35">
      <c r="A1" s="2" t="s">
        <v>0</v>
      </c>
      <c r="B1" s="2" t="s">
        <v>27</v>
      </c>
      <c r="C1" s="2" t="s">
        <v>1</v>
      </c>
      <c r="D1" s="2" t="s">
        <v>24</v>
      </c>
      <c r="E1" s="8" t="s">
        <v>338</v>
      </c>
      <c r="F1" s="5" t="s">
        <v>33</v>
      </c>
      <c r="G1" s="9" t="s">
        <v>378</v>
      </c>
      <c r="H1" s="2" t="s">
        <v>379</v>
      </c>
      <c r="I1" s="4" t="s">
        <v>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2"/>
  <sheetViews>
    <sheetView workbookViewId="0">
      <selection sqref="A1:M1"/>
    </sheetView>
  </sheetViews>
  <sheetFormatPr defaultColWidth="8.90625" defaultRowHeight="14.5" x14ac:dyDescent="0.35"/>
  <cols>
    <col min="1" max="1" width="10.08984375" style="1" bestFit="1" customWidth="1"/>
    <col min="2" max="6" width="8.90625" style="1"/>
    <col min="7" max="7" width="6.81640625" style="1" bestFit="1" customWidth="1"/>
    <col min="8" max="8" width="12.1796875" style="1" customWidth="1"/>
    <col min="9" max="16384" width="8.90625" style="1"/>
  </cols>
  <sheetData>
    <row r="1" spans="1:13" x14ac:dyDescent="0.35">
      <c r="A1" s="2" t="s">
        <v>0</v>
      </c>
      <c r="B1" s="2" t="s">
        <v>27</v>
      </c>
      <c r="C1" s="2" t="s">
        <v>1</v>
      </c>
      <c r="D1" s="2" t="s">
        <v>325</v>
      </c>
      <c r="E1" s="2" t="s">
        <v>326</v>
      </c>
      <c r="F1" s="2" t="s">
        <v>327</v>
      </c>
      <c r="G1" s="2" t="s">
        <v>328</v>
      </c>
      <c r="H1" s="5" t="s">
        <v>329</v>
      </c>
      <c r="I1" s="2" t="s">
        <v>330</v>
      </c>
      <c r="J1" s="2" t="s">
        <v>331</v>
      </c>
      <c r="K1" s="2" t="s">
        <v>332</v>
      </c>
      <c r="L1" s="2" t="s">
        <v>333</v>
      </c>
      <c r="M1" s="2" t="s">
        <v>334</v>
      </c>
    </row>
    <row r="2" spans="1:13" x14ac:dyDescent="0.35">
      <c r="A2" s="1" t="s">
        <v>96</v>
      </c>
      <c r="B2" s="1" t="s">
        <v>97</v>
      </c>
      <c r="C2" s="1">
        <v>1994</v>
      </c>
      <c r="D2" s="1" t="s">
        <v>102</v>
      </c>
      <c r="E2" s="1" t="s">
        <v>105</v>
      </c>
      <c r="F2" s="1">
        <v>1994</v>
      </c>
      <c r="G2" s="1" t="s">
        <v>107</v>
      </c>
      <c r="H2" s="1">
        <v>20000</v>
      </c>
      <c r="I2" s="1">
        <v>2.75</v>
      </c>
      <c r="J2" s="1">
        <f>4495000-H2</f>
        <v>4475000</v>
      </c>
      <c r="K2" s="25" t="s">
        <v>101</v>
      </c>
      <c r="L2" s="1">
        <v>2.75</v>
      </c>
      <c r="M2" s="1">
        <v>100</v>
      </c>
    </row>
    <row r="3" spans="1:13" x14ac:dyDescent="0.35">
      <c r="A3" s="1" t="s">
        <v>96</v>
      </c>
      <c r="B3" s="1" t="s">
        <v>97</v>
      </c>
      <c r="C3" s="1">
        <v>1994</v>
      </c>
      <c r="D3" s="1" t="s">
        <v>102</v>
      </c>
      <c r="E3" s="1" t="s">
        <v>105</v>
      </c>
      <c r="F3" s="1">
        <v>1995</v>
      </c>
      <c r="G3" s="1" t="s">
        <v>106</v>
      </c>
      <c r="H3" s="1">
        <v>230000</v>
      </c>
      <c r="I3" s="1">
        <v>3.1</v>
      </c>
      <c r="J3" s="1">
        <f>J2-H3</f>
        <v>4245000</v>
      </c>
      <c r="K3" s="25" t="s">
        <v>101</v>
      </c>
      <c r="L3" s="1">
        <v>3.1</v>
      </c>
      <c r="M3" s="1">
        <v>100</v>
      </c>
    </row>
    <row r="4" spans="1:13" x14ac:dyDescent="0.35">
      <c r="A4" s="1" t="s">
        <v>96</v>
      </c>
      <c r="B4" s="1" t="s">
        <v>97</v>
      </c>
      <c r="C4" s="1">
        <v>1994</v>
      </c>
      <c r="D4" s="1" t="s">
        <v>102</v>
      </c>
      <c r="E4" s="1" t="s">
        <v>105</v>
      </c>
      <c r="F4" s="1">
        <v>1996</v>
      </c>
      <c r="G4" s="1" t="s">
        <v>106</v>
      </c>
      <c r="H4" s="1">
        <v>235000</v>
      </c>
      <c r="I4" s="1">
        <v>3.2</v>
      </c>
      <c r="J4" s="1">
        <f t="shared" ref="J4:J46" si="0">J3-H4</f>
        <v>4010000</v>
      </c>
      <c r="K4" s="25" t="s">
        <v>101</v>
      </c>
      <c r="L4" s="1">
        <v>3.2</v>
      </c>
      <c r="M4" s="1">
        <v>100</v>
      </c>
    </row>
    <row r="5" spans="1:13" x14ac:dyDescent="0.35">
      <c r="A5" s="1" t="s">
        <v>96</v>
      </c>
      <c r="B5" s="1" t="s">
        <v>97</v>
      </c>
      <c r="C5" s="1">
        <v>1994</v>
      </c>
      <c r="D5" s="1" t="s">
        <v>102</v>
      </c>
      <c r="E5" s="1" t="s">
        <v>105</v>
      </c>
      <c r="F5" s="1">
        <v>1997</v>
      </c>
      <c r="G5" s="1" t="s">
        <v>106</v>
      </c>
      <c r="H5" s="1">
        <v>245000</v>
      </c>
      <c r="I5" s="1">
        <v>3.5</v>
      </c>
      <c r="J5" s="1">
        <f t="shared" si="0"/>
        <v>3765000</v>
      </c>
      <c r="K5" s="25" t="s">
        <v>101</v>
      </c>
      <c r="L5" s="1">
        <v>3.5</v>
      </c>
      <c r="M5" s="1">
        <v>100</v>
      </c>
    </row>
    <row r="6" spans="1:13" x14ac:dyDescent="0.35">
      <c r="A6" s="1" t="s">
        <v>96</v>
      </c>
      <c r="B6" s="1" t="s">
        <v>97</v>
      </c>
      <c r="C6" s="1">
        <v>1994</v>
      </c>
      <c r="D6" s="1" t="s">
        <v>102</v>
      </c>
      <c r="E6" s="1" t="s">
        <v>105</v>
      </c>
      <c r="F6" s="1">
        <v>1998</v>
      </c>
      <c r="G6" s="1" t="s">
        <v>106</v>
      </c>
      <c r="H6" s="1">
        <v>250000</v>
      </c>
      <c r="I6" s="1">
        <v>3.7</v>
      </c>
      <c r="J6" s="1">
        <f t="shared" si="0"/>
        <v>3515000</v>
      </c>
      <c r="K6" s="25" t="s">
        <v>101</v>
      </c>
      <c r="L6" s="1">
        <v>3.7</v>
      </c>
      <c r="M6" s="1">
        <v>100</v>
      </c>
    </row>
    <row r="7" spans="1:13" x14ac:dyDescent="0.35">
      <c r="A7" s="1" t="s">
        <v>96</v>
      </c>
      <c r="B7" s="1" t="s">
        <v>97</v>
      </c>
      <c r="C7" s="1">
        <v>1994</v>
      </c>
      <c r="D7" s="1" t="s">
        <v>102</v>
      </c>
      <c r="E7" s="1" t="s">
        <v>105</v>
      </c>
      <c r="F7" s="1">
        <v>1999</v>
      </c>
      <c r="G7" s="1" t="s">
        <v>106</v>
      </c>
      <c r="H7" s="1">
        <v>260000</v>
      </c>
      <c r="I7" s="1">
        <v>3.9</v>
      </c>
      <c r="J7" s="1">
        <f t="shared" si="0"/>
        <v>3255000</v>
      </c>
      <c r="K7" s="25" t="s">
        <v>101</v>
      </c>
      <c r="L7" s="1">
        <v>3.9</v>
      </c>
      <c r="M7" s="1">
        <v>100</v>
      </c>
    </row>
    <row r="8" spans="1:13" x14ac:dyDescent="0.35">
      <c r="A8" s="1" t="s">
        <v>96</v>
      </c>
      <c r="B8" s="1" t="s">
        <v>97</v>
      </c>
      <c r="C8" s="1">
        <v>1994</v>
      </c>
      <c r="D8" s="1" t="s">
        <v>102</v>
      </c>
      <c r="E8" s="1" t="s">
        <v>105</v>
      </c>
      <c r="F8" s="1">
        <v>2000</v>
      </c>
      <c r="G8" s="1" t="s">
        <v>106</v>
      </c>
      <c r="H8" s="1">
        <v>265000</v>
      </c>
      <c r="I8" s="1">
        <v>4</v>
      </c>
      <c r="J8" s="1">
        <f t="shared" si="0"/>
        <v>2990000</v>
      </c>
      <c r="K8" s="25" t="s">
        <v>101</v>
      </c>
      <c r="L8" s="1">
        <v>4.0999999999999996</v>
      </c>
      <c r="M8" s="1">
        <v>99.472999999999999</v>
      </c>
    </row>
    <row r="9" spans="1:13" x14ac:dyDescent="0.35">
      <c r="A9" s="1" t="s">
        <v>96</v>
      </c>
      <c r="B9" s="1" t="s">
        <v>97</v>
      </c>
      <c r="C9" s="1">
        <v>1994</v>
      </c>
      <c r="D9" s="1" t="s">
        <v>102</v>
      </c>
      <c r="E9" s="1" t="s">
        <v>105</v>
      </c>
      <c r="F9" s="1">
        <v>2001</v>
      </c>
      <c r="G9" s="1" t="s">
        <v>106</v>
      </c>
      <c r="H9" s="1">
        <v>280000</v>
      </c>
      <c r="I9" s="1">
        <v>4.0999999999999996</v>
      </c>
      <c r="J9" s="1">
        <f t="shared" si="0"/>
        <v>2710000</v>
      </c>
      <c r="K9" s="25" t="s">
        <v>101</v>
      </c>
      <c r="L9" s="1">
        <v>4.25</v>
      </c>
      <c r="M9" s="1">
        <v>99.100999999999999</v>
      </c>
    </row>
    <row r="10" spans="1:13" x14ac:dyDescent="0.35">
      <c r="A10" s="1" t="s">
        <v>96</v>
      </c>
      <c r="B10" s="1" t="s">
        <v>97</v>
      </c>
      <c r="C10" s="1">
        <v>1994</v>
      </c>
      <c r="D10" s="1" t="s">
        <v>102</v>
      </c>
      <c r="E10" s="1" t="s">
        <v>105</v>
      </c>
      <c r="F10" s="1">
        <v>2002</v>
      </c>
      <c r="G10" s="1" t="s">
        <v>106</v>
      </c>
      <c r="H10" s="1">
        <v>290000</v>
      </c>
      <c r="I10" s="1">
        <v>4.25</v>
      </c>
      <c r="J10" s="1">
        <f t="shared" si="0"/>
        <v>2420000</v>
      </c>
      <c r="K10" s="25" t="s">
        <v>101</v>
      </c>
      <c r="L10" s="1">
        <v>4.4000000000000004</v>
      </c>
      <c r="M10" s="1">
        <v>98.998999999999995</v>
      </c>
    </row>
    <row r="11" spans="1:13" x14ac:dyDescent="0.35">
      <c r="A11" s="1" t="s">
        <v>96</v>
      </c>
      <c r="B11" s="1" t="s">
        <v>97</v>
      </c>
      <c r="C11" s="1">
        <v>1994</v>
      </c>
      <c r="D11" s="1" t="s">
        <v>102</v>
      </c>
      <c r="E11" s="1" t="s">
        <v>105</v>
      </c>
      <c r="F11" s="1">
        <v>2003</v>
      </c>
      <c r="G11" s="1" t="s">
        <v>106</v>
      </c>
      <c r="H11" s="1">
        <v>300000</v>
      </c>
      <c r="I11" s="1">
        <v>4.4000000000000004</v>
      </c>
      <c r="J11" s="1">
        <f t="shared" si="0"/>
        <v>2120000</v>
      </c>
      <c r="K11" s="25" t="s">
        <v>101</v>
      </c>
      <c r="L11" s="1">
        <v>4.5</v>
      </c>
      <c r="M11" s="1">
        <v>99.266999999999996</v>
      </c>
    </row>
    <row r="12" spans="1:13" x14ac:dyDescent="0.35">
      <c r="A12" s="1" t="s">
        <v>96</v>
      </c>
      <c r="B12" s="1" t="s">
        <v>97</v>
      </c>
      <c r="C12" s="1">
        <v>1994</v>
      </c>
      <c r="D12" s="1" t="s">
        <v>102</v>
      </c>
      <c r="E12" s="1" t="s">
        <v>105</v>
      </c>
      <c r="F12" s="1">
        <v>2004</v>
      </c>
      <c r="G12" s="1" t="s">
        <v>106</v>
      </c>
      <c r="H12" s="1">
        <v>315000</v>
      </c>
      <c r="I12" s="1">
        <v>4.55</v>
      </c>
      <c r="J12" s="1">
        <f t="shared" si="0"/>
        <v>1805000</v>
      </c>
      <c r="K12" s="25" t="s">
        <v>101</v>
      </c>
      <c r="L12" s="1">
        <v>4.6500000000000004</v>
      </c>
      <c r="M12" s="1">
        <v>99.206999999999994</v>
      </c>
    </row>
    <row r="13" spans="1:13" x14ac:dyDescent="0.35">
      <c r="A13" s="1" t="s">
        <v>96</v>
      </c>
      <c r="B13" s="1" t="s">
        <v>97</v>
      </c>
      <c r="C13" s="1">
        <v>1994</v>
      </c>
      <c r="D13" s="1" t="s">
        <v>102</v>
      </c>
      <c r="E13" s="1" t="s">
        <v>105</v>
      </c>
      <c r="F13" s="1">
        <v>2005</v>
      </c>
      <c r="G13" s="1" t="s">
        <v>106</v>
      </c>
      <c r="H13" s="1">
        <v>325000</v>
      </c>
      <c r="I13" s="1">
        <v>4.75</v>
      </c>
      <c r="J13" s="1">
        <f t="shared" si="0"/>
        <v>1480000</v>
      </c>
      <c r="K13" s="25" t="s">
        <v>101</v>
      </c>
      <c r="L13" s="1">
        <v>4.8499999999999996</v>
      </c>
      <c r="M13" s="1">
        <v>99.155000000000001</v>
      </c>
    </row>
    <row r="14" spans="1:13" x14ac:dyDescent="0.35">
      <c r="A14" s="1" t="s">
        <v>96</v>
      </c>
      <c r="B14" s="1" t="s">
        <v>97</v>
      </c>
      <c r="C14" s="1">
        <v>1994</v>
      </c>
      <c r="D14" s="1" t="s">
        <v>102</v>
      </c>
      <c r="E14" s="1" t="s">
        <v>105</v>
      </c>
      <c r="F14" s="1">
        <v>2006</v>
      </c>
      <c r="G14" s="1" t="s">
        <v>106</v>
      </c>
      <c r="H14" s="1">
        <v>345000</v>
      </c>
      <c r="I14" s="1">
        <v>4.8499999999999996</v>
      </c>
      <c r="J14" s="1">
        <f t="shared" si="0"/>
        <v>1135000</v>
      </c>
      <c r="K14" s="25" t="s">
        <v>101</v>
      </c>
      <c r="L14" s="1">
        <v>5</v>
      </c>
      <c r="M14" s="1">
        <v>98.659000000000006</v>
      </c>
    </row>
    <row r="15" spans="1:13" x14ac:dyDescent="0.35">
      <c r="A15" s="1" t="s">
        <v>96</v>
      </c>
      <c r="B15" s="1" t="s">
        <v>97</v>
      </c>
      <c r="C15" s="1">
        <v>1994</v>
      </c>
      <c r="D15" s="1" t="s">
        <v>102</v>
      </c>
      <c r="E15" s="1" t="s">
        <v>105</v>
      </c>
      <c r="F15" s="1">
        <v>2007</v>
      </c>
      <c r="G15" s="1" t="s">
        <v>106</v>
      </c>
      <c r="H15" s="1">
        <v>360000</v>
      </c>
      <c r="I15" s="1">
        <v>5</v>
      </c>
      <c r="J15" s="1">
        <f t="shared" si="0"/>
        <v>775000</v>
      </c>
      <c r="K15" s="25" t="s">
        <v>101</v>
      </c>
      <c r="L15" s="1">
        <v>5.0999999999999996</v>
      </c>
      <c r="M15" s="1">
        <v>99.057000000000002</v>
      </c>
    </row>
    <row r="16" spans="1:13" x14ac:dyDescent="0.35">
      <c r="A16" s="1" t="s">
        <v>96</v>
      </c>
      <c r="B16" s="1" t="s">
        <v>97</v>
      </c>
      <c r="C16" s="1">
        <v>1994</v>
      </c>
      <c r="D16" s="1" t="s">
        <v>102</v>
      </c>
      <c r="E16" s="1" t="s">
        <v>105</v>
      </c>
      <c r="F16" s="1">
        <v>2008</v>
      </c>
      <c r="G16" s="1" t="s">
        <v>106</v>
      </c>
      <c r="H16" s="1">
        <v>380000</v>
      </c>
      <c r="I16" s="1">
        <v>5.0999999999999996</v>
      </c>
      <c r="J16" s="1">
        <f t="shared" si="0"/>
        <v>395000</v>
      </c>
      <c r="K16" s="25" t="s">
        <v>101</v>
      </c>
      <c r="L16" s="1">
        <v>5.2</v>
      </c>
      <c r="M16" s="1">
        <v>99.013000000000005</v>
      </c>
    </row>
    <row r="17" spans="1:13" x14ac:dyDescent="0.35">
      <c r="A17" s="1" t="s">
        <v>96</v>
      </c>
      <c r="B17" s="1" t="s">
        <v>97</v>
      </c>
      <c r="C17" s="1">
        <v>1994</v>
      </c>
      <c r="D17" s="1" t="s">
        <v>102</v>
      </c>
      <c r="E17" s="1" t="s">
        <v>105</v>
      </c>
      <c r="F17" s="1">
        <v>2009</v>
      </c>
      <c r="G17" s="1" t="s">
        <v>106</v>
      </c>
      <c r="H17" s="1">
        <v>395000</v>
      </c>
      <c r="I17" s="1">
        <v>5.15</v>
      </c>
      <c r="J17" s="1">
        <f>J16-H17</f>
        <v>0</v>
      </c>
      <c r="K17" s="25" t="s">
        <v>101</v>
      </c>
      <c r="L17" s="1">
        <v>5.3</v>
      </c>
      <c r="M17" s="1">
        <v>98.460999999999999</v>
      </c>
    </row>
    <row r="18" spans="1:13" x14ac:dyDescent="0.35">
      <c r="A18" s="1" t="s">
        <v>96</v>
      </c>
      <c r="B18" s="1" t="s">
        <v>97</v>
      </c>
      <c r="C18" s="1">
        <v>2000</v>
      </c>
      <c r="D18" s="1" t="s">
        <v>102</v>
      </c>
      <c r="E18" s="1" t="s">
        <v>105</v>
      </c>
      <c r="F18" s="1">
        <v>2002</v>
      </c>
      <c r="G18" s="1" t="s">
        <v>106</v>
      </c>
      <c r="H18" s="1">
        <v>105000</v>
      </c>
      <c r="I18" s="1">
        <v>4.4000000000000004</v>
      </c>
      <c r="J18" s="1">
        <f>7240000-H18</f>
        <v>7135000</v>
      </c>
      <c r="K18" s="25" t="s">
        <v>101</v>
      </c>
      <c r="L18" s="1">
        <v>4.5</v>
      </c>
      <c r="M18" s="1">
        <v>99.814999999999998</v>
      </c>
    </row>
    <row r="19" spans="1:13" x14ac:dyDescent="0.35">
      <c r="A19" s="1" t="s">
        <v>96</v>
      </c>
      <c r="B19" s="1" t="s">
        <v>97</v>
      </c>
      <c r="C19" s="1">
        <v>2000</v>
      </c>
      <c r="D19" s="1" t="s">
        <v>102</v>
      </c>
      <c r="E19" s="1" t="s">
        <v>105</v>
      </c>
      <c r="F19" s="1">
        <v>2003</v>
      </c>
      <c r="G19" s="1" t="s">
        <v>106</v>
      </c>
      <c r="H19" s="1">
        <v>110000</v>
      </c>
      <c r="I19" s="1">
        <v>4.55</v>
      </c>
      <c r="J19" s="1">
        <f t="shared" si="0"/>
        <v>7025000</v>
      </c>
      <c r="K19" s="25" t="s">
        <v>101</v>
      </c>
      <c r="L19" s="1">
        <v>4.6500000000000004</v>
      </c>
      <c r="M19" s="1">
        <v>99.725999999999999</v>
      </c>
    </row>
    <row r="20" spans="1:13" x14ac:dyDescent="0.35">
      <c r="A20" s="1" t="s">
        <v>96</v>
      </c>
      <c r="B20" s="1" t="s">
        <v>97</v>
      </c>
      <c r="C20" s="1">
        <v>2000</v>
      </c>
      <c r="D20" s="1" t="s">
        <v>102</v>
      </c>
      <c r="E20" s="1" t="s">
        <v>105</v>
      </c>
      <c r="F20" s="1">
        <v>2004</v>
      </c>
      <c r="G20" s="1" t="s">
        <v>106</v>
      </c>
      <c r="H20" s="1">
        <v>115000</v>
      </c>
      <c r="I20" s="1">
        <v>4.6500000000000004</v>
      </c>
      <c r="J20" s="1">
        <f t="shared" si="0"/>
        <v>6910000</v>
      </c>
      <c r="K20" s="25" t="s">
        <v>101</v>
      </c>
      <c r="L20" s="1">
        <v>4.75</v>
      </c>
      <c r="M20" s="1">
        <v>99.641999999999996</v>
      </c>
    </row>
    <row r="21" spans="1:13" x14ac:dyDescent="0.35">
      <c r="A21" s="1" t="s">
        <v>96</v>
      </c>
      <c r="B21" s="1" t="s">
        <v>97</v>
      </c>
      <c r="C21" s="1">
        <v>2000</v>
      </c>
      <c r="D21" s="1" t="s">
        <v>102</v>
      </c>
      <c r="E21" s="1" t="s">
        <v>105</v>
      </c>
      <c r="F21" s="1">
        <v>2005</v>
      </c>
      <c r="G21" s="1" t="s">
        <v>106</v>
      </c>
      <c r="H21" s="1">
        <v>120000</v>
      </c>
      <c r="I21" s="1">
        <v>4.75</v>
      </c>
      <c r="J21" s="1">
        <f t="shared" si="0"/>
        <v>6790000</v>
      </c>
      <c r="K21" s="25" t="s">
        <v>101</v>
      </c>
      <c r="L21" s="1">
        <v>4.8499999999999996</v>
      </c>
      <c r="M21" s="1">
        <v>99.563000000000002</v>
      </c>
    </row>
    <row r="22" spans="1:13" x14ac:dyDescent="0.35">
      <c r="A22" s="1" t="s">
        <v>96</v>
      </c>
      <c r="B22" s="1" t="s">
        <v>97</v>
      </c>
      <c r="C22" s="1">
        <v>2000</v>
      </c>
      <c r="D22" s="1" t="s">
        <v>102</v>
      </c>
      <c r="E22" s="1" t="s">
        <v>105</v>
      </c>
      <c r="F22" s="1">
        <v>2006</v>
      </c>
      <c r="G22" s="1" t="s">
        <v>106</v>
      </c>
      <c r="H22" s="1">
        <v>130000</v>
      </c>
      <c r="I22" s="1">
        <v>4.8499999999999996</v>
      </c>
      <c r="J22" s="1">
        <f t="shared" si="0"/>
        <v>6660000</v>
      </c>
      <c r="K22" s="25" t="s">
        <v>101</v>
      </c>
      <c r="L22" s="1">
        <v>4.95</v>
      </c>
      <c r="M22" s="1">
        <v>99.488</v>
      </c>
    </row>
    <row r="23" spans="1:13" x14ac:dyDescent="0.35">
      <c r="A23" s="1" t="s">
        <v>96</v>
      </c>
      <c r="B23" s="1" t="s">
        <v>97</v>
      </c>
      <c r="C23" s="1">
        <v>2000</v>
      </c>
      <c r="D23" s="1" t="s">
        <v>102</v>
      </c>
      <c r="E23" s="1" t="s">
        <v>105</v>
      </c>
      <c r="F23" s="1">
        <v>2007</v>
      </c>
      <c r="G23" s="1" t="s">
        <v>106</v>
      </c>
      <c r="H23" s="1">
        <v>135000</v>
      </c>
      <c r="I23" s="1">
        <v>4.95</v>
      </c>
      <c r="J23" s="1">
        <f t="shared" si="0"/>
        <v>6525000</v>
      </c>
      <c r="K23" s="25" t="s">
        <v>101</v>
      </c>
      <c r="L23" s="1">
        <v>5.05</v>
      </c>
      <c r="M23" s="1">
        <v>99.418000000000006</v>
      </c>
    </row>
    <row r="24" spans="1:13" x14ac:dyDescent="0.35">
      <c r="A24" s="1" t="s">
        <v>96</v>
      </c>
      <c r="B24" s="1" t="s">
        <v>97</v>
      </c>
      <c r="C24" s="1">
        <v>2000</v>
      </c>
      <c r="D24" s="1" t="s">
        <v>102</v>
      </c>
      <c r="E24" s="1" t="s">
        <v>105</v>
      </c>
      <c r="F24" s="1">
        <v>2008</v>
      </c>
      <c r="G24" s="1" t="s">
        <v>106</v>
      </c>
      <c r="H24" s="1">
        <v>140000</v>
      </c>
      <c r="I24" s="1">
        <v>5.05</v>
      </c>
      <c r="J24" s="1">
        <f t="shared" si="0"/>
        <v>6385000</v>
      </c>
      <c r="K24" s="25" t="s">
        <v>101</v>
      </c>
      <c r="L24" s="1">
        <v>5.15</v>
      </c>
      <c r="M24" s="1">
        <v>99.352000000000004</v>
      </c>
    </row>
    <row r="25" spans="1:13" x14ac:dyDescent="0.35">
      <c r="A25" s="1" t="s">
        <v>96</v>
      </c>
      <c r="B25" s="1" t="s">
        <v>97</v>
      </c>
      <c r="C25" s="1">
        <v>2000</v>
      </c>
      <c r="D25" s="1" t="s">
        <v>102</v>
      </c>
      <c r="E25" s="1" t="s">
        <v>105</v>
      </c>
      <c r="F25" s="1">
        <v>2009</v>
      </c>
      <c r="G25" s="1" t="s">
        <v>106</v>
      </c>
      <c r="H25" s="1">
        <v>150000</v>
      </c>
      <c r="I25" s="1">
        <v>5.0999999999999996</v>
      </c>
      <c r="J25" s="1">
        <f t="shared" si="0"/>
        <v>6235000</v>
      </c>
      <c r="K25" s="25" t="s">
        <v>101</v>
      </c>
      <c r="L25" s="1">
        <v>5.2</v>
      </c>
      <c r="M25" s="1">
        <v>99.289000000000001</v>
      </c>
    </row>
    <row r="26" spans="1:13" x14ac:dyDescent="0.35">
      <c r="A26" s="1" t="s">
        <v>96</v>
      </c>
      <c r="B26" s="1" t="s">
        <v>97</v>
      </c>
      <c r="C26" s="1">
        <v>2000</v>
      </c>
      <c r="D26" s="1" t="s">
        <v>102</v>
      </c>
      <c r="E26" s="1" t="s">
        <v>105</v>
      </c>
      <c r="F26" s="1">
        <v>2010</v>
      </c>
      <c r="G26" s="1" t="s">
        <v>106</v>
      </c>
      <c r="H26" s="1">
        <v>155000</v>
      </c>
      <c r="I26" s="1">
        <v>5.2</v>
      </c>
      <c r="J26" s="1">
        <f t="shared" si="0"/>
        <v>6080000</v>
      </c>
      <c r="K26" s="25" t="s">
        <v>101</v>
      </c>
      <c r="L26" s="1">
        <v>5.3</v>
      </c>
      <c r="M26" s="1">
        <v>99.230999999999995</v>
      </c>
    </row>
    <row r="27" spans="1:13" x14ac:dyDescent="0.35">
      <c r="A27" s="1" t="s">
        <v>96</v>
      </c>
      <c r="B27" s="1" t="s">
        <v>97</v>
      </c>
      <c r="C27" s="1">
        <v>2000</v>
      </c>
      <c r="D27" s="1" t="s">
        <v>102</v>
      </c>
      <c r="E27" s="1" t="s">
        <v>105</v>
      </c>
      <c r="F27" s="1">
        <v>2011</v>
      </c>
      <c r="G27" s="1" t="s">
        <v>106</v>
      </c>
      <c r="H27" s="1">
        <v>165000</v>
      </c>
      <c r="I27" s="1">
        <v>5.33</v>
      </c>
      <c r="J27" s="1">
        <f t="shared" si="0"/>
        <v>5915000</v>
      </c>
      <c r="K27" s="25" t="s">
        <v>101</v>
      </c>
      <c r="L27" s="1">
        <v>5.4</v>
      </c>
      <c r="M27" s="1">
        <v>99.177999999999997</v>
      </c>
    </row>
    <row r="28" spans="1:13" x14ac:dyDescent="0.35">
      <c r="A28" s="1" t="s">
        <v>96</v>
      </c>
      <c r="B28" s="1" t="s">
        <v>97</v>
      </c>
      <c r="C28" s="1">
        <v>2000</v>
      </c>
      <c r="D28" s="1" t="s">
        <v>102</v>
      </c>
      <c r="E28" s="1" t="s">
        <v>105</v>
      </c>
      <c r="F28" s="1">
        <v>2012</v>
      </c>
      <c r="G28" s="1" t="s">
        <v>106</v>
      </c>
      <c r="H28" s="1">
        <v>175000</v>
      </c>
      <c r="I28" s="1">
        <v>5.5</v>
      </c>
      <c r="J28" s="1">
        <f t="shared" si="0"/>
        <v>5740000</v>
      </c>
      <c r="K28" s="25" t="s">
        <v>101</v>
      </c>
      <c r="L28" s="1">
        <v>5.5</v>
      </c>
      <c r="M28" s="1">
        <v>100</v>
      </c>
    </row>
    <row r="29" spans="1:13" x14ac:dyDescent="0.35">
      <c r="A29" s="1" t="s">
        <v>96</v>
      </c>
      <c r="B29" s="1" t="s">
        <v>97</v>
      </c>
      <c r="C29" s="1">
        <v>2000</v>
      </c>
      <c r="D29" s="1" t="s">
        <v>102</v>
      </c>
      <c r="E29" s="1" t="s">
        <v>105</v>
      </c>
      <c r="F29" s="1">
        <v>2013</v>
      </c>
      <c r="G29" s="1" t="s">
        <v>106</v>
      </c>
      <c r="H29" s="1">
        <v>185000</v>
      </c>
      <c r="I29" s="1">
        <v>5.6</v>
      </c>
      <c r="J29" s="1">
        <f t="shared" si="0"/>
        <v>5555000</v>
      </c>
      <c r="K29" s="25" t="s">
        <v>101</v>
      </c>
      <c r="L29" s="1">
        <v>5.6</v>
      </c>
      <c r="M29" s="1">
        <v>100</v>
      </c>
    </row>
    <row r="30" spans="1:13" x14ac:dyDescent="0.35">
      <c r="A30" s="1" t="s">
        <v>96</v>
      </c>
      <c r="B30" s="1" t="s">
        <v>97</v>
      </c>
      <c r="C30" s="1">
        <v>2000</v>
      </c>
      <c r="D30" s="1" t="s">
        <v>102</v>
      </c>
      <c r="E30" s="1" t="s">
        <v>105</v>
      </c>
      <c r="F30" s="1">
        <v>2014</v>
      </c>
      <c r="G30" s="1" t="s">
        <v>106</v>
      </c>
      <c r="H30" s="1">
        <v>195000</v>
      </c>
      <c r="I30" s="1">
        <v>5.7</v>
      </c>
      <c r="J30" s="1">
        <f t="shared" si="0"/>
        <v>5360000</v>
      </c>
      <c r="K30" s="25" t="s">
        <v>101</v>
      </c>
      <c r="L30" s="1">
        <v>5.7</v>
      </c>
      <c r="M30" s="1">
        <v>100</v>
      </c>
    </row>
    <row r="31" spans="1:13" x14ac:dyDescent="0.35">
      <c r="A31" s="1" t="s">
        <v>96</v>
      </c>
      <c r="B31" s="1" t="s">
        <v>97</v>
      </c>
      <c r="C31" s="1">
        <v>2000</v>
      </c>
      <c r="D31" s="1" t="s">
        <v>102</v>
      </c>
      <c r="E31" s="1" t="s">
        <v>105</v>
      </c>
      <c r="F31" s="1">
        <v>2015</v>
      </c>
      <c r="G31" s="1" t="s">
        <v>106</v>
      </c>
      <c r="H31" s="1">
        <v>205000</v>
      </c>
      <c r="I31" s="1">
        <v>5.8</v>
      </c>
      <c r="J31" s="1">
        <f t="shared" si="0"/>
        <v>5155000</v>
      </c>
      <c r="K31" s="25" t="s">
        <v>101</v>
      </c>
      <c r="L31" s="1">
        <v>5.8</v>
      </c>
      <c r="M31" s="1">
        <v>100</v>
      </c>
    </row>
    <row r="32" spans="1:13" x14ac:dyDescent="0.35">
      <c r="A32" s="1" t="s">
        <v>96</v>
      </c>
      <c r="B32" s="1" t="s">
        <v>97</v>
      </c>
      <c r="C32" s="1">
        <v>2000</v>
      </c>
      <c r="D32" s="1" t="s">
        <v>102</v>
      </c>
      <c r="E32" s="1" t="s">
        <v>105</v>
      </c>
      <c r="F32" s="1">
        <v>2016</v>
      </c>
      <c r="G32" s="1" t="s">
        <v>106</v>
      </c>
      <c r="H32" s="1">
        <v>220000</v>
      </c>
      <c r="I32" s="1">
        <v>5.9</v>
      </c>
      <c r="J32" s="1">
        <f t="shared" si="0"/>
        <v>4935000</v>
      </c>
      <c r="K32" s="25" t="s">
        <v>101</v>
      </c>
      <c r="L32" s="1">
        <v>5.9</v>
      </c>
      <c r="M32" s="1">
        <v>100</v>
      </c>
    </row>
    <row r="33" spans="1:13" x14ac:dyDescent="0.35">
      <c r="A33" s="1" t="s">
        <v>96</v>
      </c>
      <c r="B33" s="1" t="s">
        <v>97</v>
      </c>
      <c r="C33" s="1">
        <v>2000</v>
      </c>
      <c r="D33" s="1" t="s">
        <v>102</v>
      </c>
      <c r="E33" s="1" t="s">
        <v>105</v>
      </c>
      <c r="F33" s="1">
        <v>2017</v>
      </c>
      <c r="G33" s="1" t="s">
        <v>106</v>
      </c>
      <c r="H33" s="1">
        <v>230000</v>
      </c>
      <c r="I33" s="1">
        <v>5.95</v>
      </c>
      <c r="J33" s="1">
        <f t="shared" si="0"/>
        <v>4705000</v>
      </c>
      <c r="K33" s="25" t="s">
        <v>101</v>
      </c>
      <c r="L33" s="1">
        <v>5.95</v>
      </c>
      <c r="M33" s="1">
        <v>100</v>
      </c>
    </row>
    <row r="34" spans="1:13" x14ac:dyDescent="0.35">
      <c r="A34" s="1" t="s">
        <v>96</v>
      </c>
      <c r="B34" s="1" t="s">
        <v>97</v>
      </c>
      <c r="C34" s="1">
        <v>2000</v>
      </c>
      <c r="D34" s="1" t="s">
        <v>102</v>
      </c>
      <c r="E34" s="1" t="s">
        <v>105</v>
      </c>
      <c r="F34" s="1">
        <v>2018</v>
      </c>
      <c r="G34" s="1" t="s">
        <v>106</v>
      </c>
      <c r="H34" s="1">
        <v>245000</v>
      </c>
      <c r="I34" s="1">
        <v>6</v>
      </c>
      <c r="J34" s="1">
        <f t="shared" si="0"/>
        <v>4460000</v>
      </c>
      <c r="K34" s="25" t="s">
        <v>101</v>
      </c>
      <c r="L34" s="1">
        <v>6</v>
      </c>
      <c r="M34" s="1">
        <v>100</v>
      </c>
    </row>
    <row r="35" spans="1:13" x14ac:dyDescent="0.35">
      <c r="A35" s="1" t="s">
        <v>96</v>
      </c>
      <c r="B35" s="1" t="s">
        <v>97</v>
      </c>
      <c r="C35" s="1">
        <v>2000</v>
      </c>
      <c r="D35" s="1" t="s">
        <v>102</v>
      </c>
      <c r="E35" s="1" t="s">
        <v>105</v>
      </c>
      <c r="F35" s="1">
        <v>2019</v>
      </c>
      <c r="G35" s="1" t="s">
        <v>106</v>
      </c>
      <c r="H35" s="1">
        <v>260000</v>
      </c>
      <c r="I35" s="1">
        <v>6.05</v>
      </c>
      <c r="J35" s="1">
        <f t="shared" si="0"/>
        <v>4200000</v>
      </c>
      <c r="K35" s="25" t="s">
        <v>101</v>
      </c>
      <c r="L35" s="1">
        <v>6.05</v>
      </c>
      <c r="M35" s="1">
        <v>100</v>
      </c>
    </row>
    <row r="36" spans="1:13" x14ac:dyDescent="0.35">
      <c r="A36" s="1" t="s">
        <v>96</v>
      </c>
      <c r="B36" s="1" t="s">
        <v>97</v>
      </c>
      <c r="C36" s="1">
        <v>2000</v>
      </c>
      <c r="D36" s="1" t="s">
        <v>102</v>
      </c>
      <c r="E36" s="1" t="s">
        <v>105</v>
      </c>
      <c r="F36" s="1">
        <v>2020</v>
      </c>
      <c r="G36" s="1" t="s">
        <v>106</v>
      </c>
      <c r="H36" s="1">
        <v>275000</v>
      </c>
      <c r="I36" s="1">
        <v>6.05</v>
      </c>
      <c r="J36" s="1">
        <f t="shared" si="0"/>
        <v>3925000</v>
      </c>
      <c r="K36" s="25" t="s">
        <v>101</v>
      </c>
      <c r="L36" s="1">
        <v>6.07</v>
      </c>
      <c r="M36" s="1">
        <v>99.763999999999996</v>
      </c>
    </row>
    <row r="37" spans="1:13" x14ac:dyDescent="0.35">
      <c r="A37" s="1" t="s">
        <v>96</v>
      </c>
      <c r="B37" s="1" t="s">
        <v>97</v>
      </c>
      <c r="C37" s="1">
        <v>2000</v>
      </c>
      <c r="D37" s="1" t="s">
        <v>102</v>
      </c>
      <c r="E37" s="1" t="s">
        <v>105</v>
      </c>
      <c r="F37" s="1">
        <v>2021</v>
      </c>
      <c r="G37" s="1" t="s">
        <v>106</v>
      </c>
      <c r="H37" s="1">
        <v>295000</v>
      </c>
      <c r="I37" s="1">
        <v>6</v>
      </c>
      <c r="J37" s="1">
        <f t="shared" si="0"/>
        <v>3630000</v>
      </c>
      <c r="K37" s="25" t="s">
        <v>101</v>
      </c>
      <c r="L37" s="1">
        <v>6.1</v>
      </c>
      <c r="M37" s="1">
        <v>98.721000000000004</v>
      </c>
    </row>
    <row r="38" spans="1:13" x14ac:dyDescent="0.35">
      <c r="A38" s="1" t="s">
        <v>96</v>
      </c>
      <c r="B38" s="1" t="s">
        <v>97</v>
      </c>
      <c r="C38" s="1">
        <v>2000</v>
      </c>
      <c r="D38" s="1" t="s">
        <v>102</v>
      </c>
      <c r="E38" s="1" t="s">
        <v>105</v>
      </c>
      <c r="F38" s="1">
        <v>2022</v>
      </c>
      <c r="G38" s="1" t="s">
        <v>106</v>
      </c>
      <c r="H38" s="1">
        <v>315000</v>
      </c>
      <c r="I38" s="1">
        <v>6</v>
      </c>
      <c r="J38" s="1">
        <f t="shared" si="0"/>
        <v>3315000</v>
      </c>
      <c r="K38" s="25" t="s">
        <v>101</v>
      </c>
      <c r="L38" s="1">
        <v>6.1</v>
      </c>
      <c r="M38" s="1">
        <v>98.721000000000004</v>
      </c>
    </row>
    <row r="39" spans="1:13" x14ac:dyDescent="0.35">
      <c r="A39" s="1" t="s">
        <v>96</v>
      </c>
      <c r="B39" s="1" t="s">
        <v>97</v>
      </c>
      <c r="C39" s="1">
        <v>2000</v>
      </c>
      <c r="D39" s="1" t="s">
        <v>102</v>
      </c>
      <c r="E39" s="1" t="s">
        <v>105</v>
      </c>
      <c r="F39" s="1">
        <v>2023</v>
      </c>
      <c r="G39" s="1" t="s">
        <v>106</v>
      </c>
      <c r="H39" s="1">
        <v>330000</v>
      </c>
      <c r="I39" s="1">
        <v>6</v>
      </c>
      <c r="J39" s="1">
        <f t="shared" si="0"/>
        <v>2985000</v>
      </c>
      <c r="K39" s="25" t="s">
        <v>101</v>
      </c>
      <c r="L39" s="1">
        <v>6.1</v>
      </c>
      <c r="M39" s="1">
        <v>98.721000000000004</v>
      </c>
    </row>
    <row r="40" spans="1:13" x14ac:dyDescent="0.35">
      <c r="A40" s="1" t="s">
        <v>96</v>
      </c>
      <c r="B40" s="1" t="s">
        <v>97</v>
      </c>
      <c r="C40" s="1">
        <v>2000</v>
      </c>
      <c r="D40" s="1" t="s">
        <v>102</v>
      </c>
      <c r="E40" s="1" t="s">
        <v>105</v>
      </c>
      <c r="F40" s="1">
        <v>2024</v>
      </c>
      <c r="G40" s="1" t="s">
        <v>106</v>
      </c>
      <c r="H40" s="1">
        <v>355000</v>
      </c>
      <c r="I40" s="1">
        <v>6</v>
      </c>
      <c r="J40" s="1">
        <f t="shared" si="0"/>
        <v>2630000</v>
      </c>
      <c r="K40" s="25" t="s">
        <v>101</v>
      </c>
      <c r="L40" s="1">
        <v>6.1</v>
      </c>
      <c r="M40" s="1">
        <v>98.721000000000004</v>
      </c>
    </row>
    <row r="41" spans="1:13" x14ac:dyDescent="0.35">
      <c r="A41" s="1" t="s">
        <v>96</v>
      </c>
      <c r="B41" s="1" t="s">
        <v>97</v>
      </c>
      <c r="C41" s="1">
        <v>2000</v>
      </c>
      <c r="D41" s="1" t="s">
        <v>102</v>
      </c>
      <c r="E41" s="1" t="s">
        <v>105</v>
      </c>
      <c r="F41" s="1">
        <v>2025</v>
      </c>
      <c r="G41" s="1" t="s">
        <v>106</v>
      </c>
      <c r="H41" s="1">
        <v>375000</v>
      </c>
      <c r="I41" s="1">
        <v>6</v>
      </c>
      <c r="J41" s="1">
        <f t="shared" si="0"/>
        <v>2255000</v>
      </c>
      <c r="K41" s="25" t="s">
        <v>101</v>
      </c>
      <c r="L41" s="1">
        <v>6.1</v>
      </c>
      <c r="M41" s="1">
        <v>98.721000000000004</v>
      </c>
    </row>
    <row r="42" spans="1:13" x14ac:dyDescent="0.35">
      <c r="A42" s="1" t="s">
        <v>96</v>
      </c>
      <c r="B42" s="1" t="s">
        <v>97</v>
      </c>
      <c r="C42" s="1">
        <v>2000</v>
      </c>
      <c r="D42" s="1" t="s">
        <v>102</v>
      </c>
      <c r="E42" s="1" t="s">
        <v>105</v>
      </c>
      <c r="F42" s="1">
        <v>2026</v>
      </c>
      <c r="G42" s="1" t="s">
        <v>106</v>
      </c>
      <c r="H42" s="1">
        <v>400000</v>
      </c>
      <c r="I42" s="1">
        <v>6</v>
      </c>
      <c r="J42" s="1">
        <f t="shared" si="0"/>
        <v>1855000</v>
      </c>
      <c r="K42" s="25" t="s">
        <v>101</v>
      </c>
      <c r="L42" s="1">
        <v>6.15</v>
      </c>
      <c r="M42" s="1">
        <v>97.951999999999998</v>
      </c>
    </row>
    <row r="43" spans="1:13" x14ac:dyDescent="0.35">
      <c r="A43" s="1" t="s">
        <v>96</v>
      </c>
      <c r="B43" s="1" t="s">
        <v>97</v>
      </c>
      <c r="C43" s="1">
        <v>2000</v>
      </c>
      <c r="D43" s="1" t="s">
        <v>102</v>
      </c>
      <c r="E43" s="1" t="s">
        <v>105</v>
      </c>
      <c r="F43" s="1">
        <v>2027</v>
      </c>
      <c r="G43" s="1" t="s">
        <v>106</v>
      </c>
      <c r="H43" s="1">
        <v>425000</v>
      </c>
      <c r="I43" s="1">
        <v>6</v>
      </c>
      <c r="J43" s="1">
        <f t="shared" si="0"/>
        <v>1430000</v>
      </c>
      <c r="K43" s="25" t="s">
        <v>101</v>
      </c>
      <c r="L43" s="1">
        <v>6.15</v>
      </c>
      <c r="M43" s="1">
        <v>97.951999999999998</v>
      </c>
    </row>
    <row r="44" spans="1:13" x14ac:dyDescent="0.35">
      <c r="A44" s="1" t="s">
        <v>96</v>
      </c>
      <c r="B44" s="1" t="s">
        <v>97</v>
      </c>
      <c r="C44" s="1">
        <v>2000</v>
      </c>
      <c r="D44" s="1" t="s">
        <v>102</v>
      </c>
      <c r="E44" s="1" t="s">
        <v>105</v>
      </c>
      <c r="F44" s="1">
        <v>2028</v>
      </c>
      <c r="G44" s="1" t="s">
        <v>106</v>
      </c>
      <c r="H44" s="1">
        <v>450000</v>
      </c>
      <c r="I44" s="1">
        <v>6</v>
      </c>
      <c r="J44" s="1">
        <f t="shared" si="0"/>
        <v>980000</v>
      </c>
      <c r="K44" s="25" t="s">
        <v>101</v>
      </c>
      <c r="L44" s="1">
        <v>6.15</v>
      </c>
      <c r="M44" s="1">
        <v>97.951999999999998</v>
      </c>
    </row>
    <row r="45" spans="1:13" x14ac:dyDescent="0.35">
      <c r="A45" s="1" t="s">
        <v>96</v>
      </c>
      <c r="B45" s="1" t="s">
        <v>97</v>
      </c>
      <c r="C45" s="1">
        <v>2000</v>
      </c>
      <c r="D45" s="1" t="s">
        <v>102</v>
      </c>
      <c r="E45" s="1" t="s">
        <v>105</v>
      </c>
      <c r="F45" s="1">
        <v>2029</v>
      </c>
      <c r="G45" s="1" t="s">
        <v>106</v>
      </c>
      <c r="H45" s="1">
        <v>475000</v>
      </c>
      <c r="I45" s="1">
        <v>6</v>
      </c>
      <c r="J45" s="1">
        <f t="shared" si="0"/>
        <v>505000</v>
      </c>
      <c r="K45" s="25" t="s">
        <v>101</v>
      </c>
      <c r="L45" s="1">
        <v>6.15</v>
      </c>
      <c r="M45" s="1">
        <v>97.951999999999998</v>
      </c>
    </row>
    <row r="46" spans="1:13" x14ac:dyDescent="0.35">
      <c r="A46" s="1" t="s">
        <v>96</v>
      </c>
      <c r="B46" s="1" t="s">
        <v>97</v>
      </c>
      <c r="C46" s="1">
        <v>2000</v>
      </c>
      <c r="D46" s="1" t="s">
        <v>102</v>
      </c>
      <c r="E46" s="1" t="s">
        <v>105</v>
      </c>
      <c r="F46" s="1">
        <v>2030</v>
      </c>
      <c r="G46" s="1" t="s">
        <v>106</v>
      </c>
      <c r="H46" s="1">
        <v>505000</v>
      </c>
      <c r="I46" s="1">
        <v>6</v>
      </c>
      <c r="J46" s="1">
        <f t="shared" si="0"/>
        <v>0</v>
      </c>
      <c r="K46" s="25" t="s">
        <v>101</v>
      </c>
      <c r="L46" s="1">
        <v>6.15</v>
      </c>
      <c r="M46" s="1">
        <v>97.951999999999998</v>
      </c>
    </row>
    <row r="47" spans="1:13" x14ac:dyDescent="0.35">
      <c r="A47" s="1" t="s">
        <v>96</v>
      </c>
      <c r="B47" s="1" t="s">
        <v>97</v>
      </c>
      <c r="C47" s="1">
        <v>2001</v>
      </c>
      <c r="D47" s="1" t="s">
        <v>102</v>
      </c>
      <c r="E47" s="1" t="s">
        <v>105</v>
      </c>
      <c r="F47" s="1">
        <v>2002</v>
      </c>
      <c r="G47" s="1" t="s">
        <v>106</v>
      </c>
      <c r="H47" s="1">
        <v>75000</v>
      </c>
      <c r="I47" s="1">
        <v>3.5</v>
      </c>
      <c r="J47" s="1">
        <f>7925000-H47</f>
        <v>7850000</v>
      </c>
      <c r="K47" s="25" t="s">
        <v>101</v>
      </c>
      <c r="L47" s="1">
        <v>3.6</v>
      </c>
      <c r="M47" s="1">
        <v>99.918000000000006</v>
      </c>
    </row>
    <row r="48" spans="1:13" x14ac:dyDescent="0.35">
      <c r="A48" s="1" t="s">
        <v>96</v>
      </c>
      <c r="B48" s="1" t="s">
        <v>97</v>
      </c>
      <c r="C48" s="1">
        <v>2001</v>
      </c>
      <c r="D48" s="1" t="s">
        <v>102</v>
      </c>
      <c r="E48" s="1" t="s">
        <v>105</v>
      </c>
      <c r="F48" s="1">
        <v>2003</v>
      </c>
      <c r="G48" s="1" t="s">
        <v>106</v>
      </c>
      <c r="H48" s="1">
        <v>140000</v>
      </c>
      <c r="I48" s="1">
        <v>3.7</v>
      </c>
      <c r="J48" s="1">
        <f>J47-H48</f>
        <v>7710000</v>
      </c>
      <c r="K48" s="25" t="s">
        <v>101</v>
      </c>
      <c r="L48" s="1">
        <v>3.75</v>
      </c>
      <c r="M48" s="1">
        <v>99.909000000000006</v>
      </c>
    </row>
    <row r="49" spans="1:13" x14ac:dyDescent="0.35">
      <c r="A49" s="1" t="s">
        <v>96</v>
      </c>
      <c r="B49" s="1" t="s">
        <v>97</v>
      </c>
      <c r="C49" s="1">
        <v>2001</v>
      </c>
      <c r="D49" s="1" t="s">
        <v>102</v>
      </c>
      <c r="E49" s="1" t="s">
        <v>105</v>
      </c>
      <c r="F49" s="1">
        <v>2004</v>
      </c>
      <c r="G49" s="1" t="s">
        <v>106</v>
      </c>
      <c r="H49" s="1">
        <v>145000</v>
      </c>
      <c r="I49" s="1">
        <v>3.8</v>
      </c>
      <c r="J49" s="1">
        <f t="shared" ref="J49:J112" si="1">J48-H49</f>
        <v>7565000</v>
      </c>
      <c r="K49" s="25" t="s">
        <v>101</v>
      </c>
      <c r="L49" s="1">
        <v>3.85</v>
      </c>
      <c r="M49" s="1">
        <v>99.864000000000004</v>
      </c>
    </row>
    <row r="50" spans="1:13" x14ac:dyDescent="0.35">
      <c r="A50" s="1" t="s">
        <v>96</v>
      </c>
      <c r="B50" s="1" t="s">
        <v>97</v>
      </c>
      <c r="C50" s="1">
        <v>2001</v>
      </c>
      <c r="D50" s="1" t="s">
        <v>102</v>
      </c>
      <c r="E50" s="1" t="s">
        <v>105</v>
      </c>
      <c r="F50" s="1">
        <v>2005</v>
      </c>
      <c r="G50" s="1" t="s">
        <v>106</v>
      </c>
      <c r="H50" s="1">
        <v>150000</v>
      </c>
      <c r="I50" s="1">
        <v>3.9</v>
      </c>
      <c r="J50" s="1">
        <f t="shared" si="1"/>
        <v>7415000</v>
      </c>
      <c r="K50" s="25" t="s">
        <v>101</v>
      </c>
      <c r="L50" s="1">
        <v>3.95</v>
      </c>
      <c r="M50" s="1">
        <v>99.82</v>
      </c>
    </row>
    <row r="51" spans="1:13" x14ac:dyDescent="0.35">
      <c r="A51" s="1" t="s">
        <v>96</v>
      </c>
      <c r="B51" s="1" t="s">
        <v>97</v>
      </c>
      <c r="C51" s="1">
        <v>2001</v>
      </c>
      <c r="D51" s="1" t="s">
        <v>102</v>
      </c>
      <c r="E51" s="1" t="s">
        <v>105</v>
      </c>
      <c r="F51" s="1">
        <v>2006</v>
      </c>
      <c r="G51" s="1" t="s">
        <v>106</v>
      </c>
      <c r="H51" s="1">
        <v>160000</v>
      </c>
      <c r="I51" s="1">
        <v>4</v>
      </c>
      <c r="J51" s="1">
        <f t="shared" si="1"/>
        <v>7255000</v>
      </c>
      <c r="K51" s="25" t="s">
        <v>101</v>
      </c>
      <c r="L51" s="1">
        <v>4.05</v>
      </c>
      <c r="M51" s="1">
        <v>99.778999999999996</v>
      </c>
    </row>
    <row r="52" spans="1:13" x14ac:dyDescent="0.35">
      <c r="A52" s="1" t="s">
        <v>96</v>
      </c>
      <c r="B52" s="1" t="s">
        <v>97</v>
      </c>
      <c r="C52" s="1">
        <v>2001</v>
      </c>
      <c r="D52" s="1" t="s">
        <v>102</v>
      </c>
      <c r="E52" s="1" t="s">
        <v>105</v>
      </c>
      <c r="F52" s="1">
        <v>2007</v>
      </c>
      <c r="G52" s="1" t="s">
        <v>106</v>
      </c>
      <c r="H52" s="1">
        <v>165000</v>
      </c>
      <c r="I52" s="1">
        <v>4.05</v>
      </c>
      <c r="J52" s="1">
        <f t="shared" si="1"/>
        <v>7090000</v>
      </c>
      <c r="K52" s="25" t="s">
        <v>101</v>
      </c>
      <c r="L52" s="1">
        <v>4.0999999999999996</v>
      </c>
      <c r="M52" s="1">
        <v>99.739000000000004</v>
      </c>
    </row>
    <row r="53" spans="1:13" x14ac:dyDescent="0.35">
      <c r="A53" s="1" t="s">
        <v>96</v>
      </c>
      <c r="B53" s="1" t="s">
        <v>97</v>
      </c>
      <c r="C53" s="1">
        <v>2001</v>
      </c>
      <c r="D53" s="1" t="s">
        <v>102</v>
      </c>
      <c r="E53" s="1" t="s">
        <v>105</v>
      </c>
      <c r="F53" s="1">
        <v>2008</v>
      </c>
      <c r="G53" s="1" t="s">
        <v>106</v>
      </c>
      <c r="H53" s="1">
        <v>175000</v>
      </c>
      <c r="I53" s="1">
        <v>4.1500000000000004</v>
      </c>
      <c r="J53" s="1">
        <f t="shared" si="1"/>
        <v>6915000</v>
      </c>
      <c r="K53" s="25" t="s">
        <v>101</v>
      </c>
      <c r="L53" s="1">
        <v>4.2</v>
      </c>
      <c r="M53" s="1">
        <v>99.700999999999993</v>
      </c>
    </row>
    <row r="54" spans="1:13" x14ac:dyDescent="0.35">
      <c r="A54" s="1" t="s">
        <v>96</v>
      </c>
      <c r="B54" s="1" t="s">
        <v>97</v>
      </c>
      <c r="C54" s="1">
        <v>2001</v>
      </c>
      <c r="D54" s="1" t="s">
        <v>102</v>
      </c>
      <c r="E54" s="1" t="s">
        <v>105</v>
      </c>
      <c r="F54" s="1">
        <v>2009</v>
      </c>
      <c r="G54" s="1" t="s">
        <v>106</v>
      </c>
      <c r="H54" s="1">
        <v>185000</v>
      </c>
      <c r="I54" s="1">
        <v>4.2</v>
      </c>
      <c r="J54" s="1">
        <f t="shared" si="1"/>
        <v>6730000</v>
      </c>
      <c r="K54" s="25" t="s">
        <v>101</v>
      </c>
      <c r="L54" s="1">
        <v>4.25</v>
      </c>
      <c r="M54" s="1">
        <v>99.665000000000006</v>
      </c>
    </row>
    <row r="55" spans="1:13" x14ac:dyDescent="0.35">
      <c r="A55" s="1" t="s">
        <v>96</v>
      </c>
      <c r="B55" s="1" t="s">
        <v>97</v>
      </c>
      <c r="C55" s="1">
        <v>2001</v>
      </c>
      <c r="D55" s="1" t="s">
        <v>102</v>
      </c>
      <c r="E55" s="1" t="s">
        <v>105</v>
      </c>
      <c r="F55" s="1">
        <v>2010</v>
      </c>
      <c r="G55" s="1" t="s">
        <v>106</v>
      </c>
      <c r="H55" s="1">
        <v>190000</v>
      </c>
      <c r="I55" s="1">
        <v>4.3</v>
      </c>
      <c r="J55" s="1">
        <f t="shared" si="1"/>
        <v>6540000</v>
      </c>
      <c r="K55" s="25" t="s">
        <v>101</v>
      </c>
      <c r="L55" s="1">
        <v>4.3499999999999996</v>
      </c>
      <c r="M55" s="1">
        <v>99.632000000000005</v>
      </c>
    </row>
    <row r="56" spans="1:13" x14ac:dyDescent="0.35">
      <c r="A56" s="1" t="s">
        <v>96</v>
      </c>
      <c r="B56" s="1" t="s">
        <v>97</v>
      </c>
      <c r="C56" s="1">
        <v>2001</v>
      </c>
      <c r="D56" s="1" t="s">
        <v>102</v>
      </c>
      <c r="E56" s="1" t="s">
        <v>105</v>
      </c>
      <c r="F56" s="1">
        <v>2011</v>
      </c>
      <c r="G56" s="1" t="s">
        <v>106</v>
      </c>
      <c r="H56" s="1">
        <v>200000</v>
      </c>
      <c r="I56" s="1">
        <v>4.4000000000000004</v>
      </c>
      <c r="J56" s="1">
        <f t="shared" si="1"/>
        <v>6340000</v>
      </c>
      <c r="K56" s="25" t="s">
        <v>101</v>
      </c>
      <c r="L56" s="1">
        <v>4.45</v>
      </c>
      <c r="M56" s="1">
        <v>99.6</v>
      </c>
    </row>
    <row r="57" spans="1:13" x14ac:dyDescent="0.35">
      <c r="A57" s="1" t="s">
        <v>96</v>
      </c>
      <c r="B57" s="1" t="s">
        <v>97</v>
      </c>
      <c r="C57" s="1">
        <v>2001</v>
      </c>
      <c r="D57" s="1" t="s">
        <v>102</v>
      </c>
      <c r="E57" s="1" t="s">
        <v>105</v>
      </c>
      <c r="F57" s="1">
        <v>2012</v>
      </c>
      <c r="G57" s="1" t="s">
        <v>106</v>
      </c>
      <c r="H57" s="1">
        <v>210000</v>
      </c>
      <c r="I57" s="1">
        <v>4.5</v>
      </c>
      <c r="J57" s="1">
        <f t="shared" si="1"/>
        <v>6130000</v>
      </c>
      <c r="K57" s="25" t="s">
        <v>101</v>
      </c>
      <c r="L57" s="1">
        <v>4.55</v>
      </c>
      <c r="M57" s="1">
        <v>99.570999999999998</v>
      </c>
    </row>
    <row r="58" spans="1:13" x14ac:dyDescent="0.35">
      <c r="A58" s="1" t="s">
        <v>96</v>
      </c>
      <c r="B58" s="1" t="s">
        <v>97</v>
      </c>
      <c r="C58" s="1">
        <v>2001</v>
      </c>
      <c r="D58" s="1" t="s">
        <v>102</v>
      </c>
      <c r="E58" s="1" t="s">
        <v>105</v>
      </c>
      <c r="F58" s="1">
        <v>2013</v>
      </c>
      <c r="G58" s="1" t="s">
        <v>106</v>
      </c>
      <c r="H58" s="1">
        <v>215000</v>
      </c>
      <c r="I58" s="1">
        <v>4.55</v>
      </c>
      <c r="J58" s="1">
        <f t="shared" si="1"/>
        <v>5915000</v>
      </c>
      <c r="K58" s="25" t="s">
        <v>101</v>
      </c>
      <c r="L58" s="1">
        <v>4.6500000000000004</v>
      </c>
      <c r="M58" s="1">
        <v>99.093000000000004</v>
      </c>
    </row>
    <row r="59" spans="1:13" x14ac:dyDescent="0.35">
      <c r="A59" s="1" t="s">
        <v>96</v>
      </c>
      <c r="B59" s="1" t="s">
        <v>97</v>
      </c>
      <c r="C59" s="1">
        <v>2001</v>
      </c>
      <c r="D59" s="1" t="s">
        <v>102</v>
      </c>
      <c r="E59" s="1" t="s">
        <v>105</v>
      </c>
      <c r="F59" s="1">
        <v>2014</v>
      </c>
      <c r="G59" s="1" t="s">
        <v>106</v>
      </c>
      <c r="H59" s="1">
        <v>225000</v>
      </c>
      <c r="I59" s="1">
        <v>4.6500000000000004</v>
      </c>
      <c r="J59" s="1">
        <f t="shared" si="1"/>
        <v>5690000</v>
      </c>
      <c r="K59" s="25" t="s">
        <v>101</v>
      </c>
      <c r="L59" s="1">
        <v>4.75</v>
      </c>
      <c r="M59" s="1">
        <v>99.042000000000002</v>
      </c>
    </row>
    <row r="60" spans="1:13" x14ac:dyDescent="0.35">
      <c r="A60" s="1" t="s">
        <v>96</v>
      </c>
      <c r="B60" s="1" t="s">
        <v>97</v>
      </c>
      <c r="C60" s="1">
        <v>2001</v>
      </c>
      <c r="D60" s="1" t="s">
        <v>102</v>
      </c>
      <c r="E60" s="1" t="s">
        <v>105</v>
      </c>
      <c r="F60" s="1">
        <v>2015</v>
      </c>
      <c r="G60" s="1" t="s">
        <v>106</v>
      </c>
      <c r="H60" s="1">
        <v>235000</v>
      </c>
      <c r="I60" s="1">
        <v>4.75</v>
      </c>
      <c r="J60" s="1">
        <f t="shared" si="1"/>
        <v>5455000</v>
      </c>
      <c r="K60" s="25" t="s">
        <v>101</v>
      </c>
      <c r="L60" s="1">
        <v>4.8499999999999996</v>
      </c>
      <c r="M60" s="1">
        <v>98.995000000000005</v>
      </c>
    </row>
    <row r="61" spans="1:13" x14ac:dyDescent="0.35">
      <c r="A61" s="1" t="s">
        <v>96</v>
      </c>
      <c r="B61" s="1" t="s">
        <v>97</v>
      </c>
      <c r="C61" s="1">
        <v>2001</v>
      </c>
      <c r="D61" s="1" t="s">
        <v>102</v>
      </c>
      <c r="E61" s="1" t="s">
        <v>245</v>
      </c>
      <c r="F61" s="1">
        <v>2016</v>
      </c>
      <c r="G61" s="1" t="s">
        <v>106</v>
      </c>
      <c r="H61" s="1">
        <v>250000</v>
      </c>
      <c r="I61" s="1">
        <v>5</v>
      </c>
      <c r="J61" s="1">
        <f t="shared" si="1"/>
        <v>5205000</v>
      </c>
      <c r="K61" s="25" t="s">
        <v>101</v>
      </c>
      <c r="L61" s="1">
        <v>5.0599999999999996</v>
      </c>
      <c r="M61" s="1">
        <v>99.27</v>
      </c>
    </row>
    <row r="62" spans="1:13" x14ac:dyDescent="0.35">
      <c r="A62" s="1" t="s">
        <v>96</v>
      </c>
      <c r="B62" s="1" t="s">
        <v>97</v>
      </c>
      <c r="C62" s="1">
        <v>2001</v>
      </c>
      <c r="D62" s="1" t="s">
        <v>102</v>
      </c>
      <c r="E62" s="1" t="s">
        <v>245</v>
      </c>
      <c r="F62" s="1">
        <v>2017</v>
      </c>
      <c r="G62" s="1" t="s">
        <v>106</v>
      </c>
      <c r="H62" s="1">
        <v>260000</v>
      </c>
      <c r="I62" s="1">
        <v>5</v>
      </c>
      <c r="J62" s="1">
        <f t="shared" si="1"/>
        <v>4945000</v>
      </c>
      <c r="K62" s="25" t="s">
        <v>101</v>
      </c>
      <c r="L62" s="1">
        <v>5.0599999999999996</v>
      </c>
      <c r="M62" s="1">
        <v>99.27</v>
      </c>
    </row>
    <row r="63" spans="1:13" x14ac:dyDescent="0.35">
      <c r="A63" s="1" t="s">
        <v>96</v>
      </c>
      <c r="B63" s="1" t="s">
        <v>97</v>
      </c>
      <c r="C63" s="1">
        <v>2001</v>
      </c>
      <c r="D63" s="1" t="s">
        <v>102</v>
      </c>
      <c r="E63" s="1" t="s">
        <v>245</v>
      </c>
      <c r="F63" s="1">
        <v>2018</v>
      </c>
      <c r="G63" s="1" t="s">
        <v>106</v>
      </c>
      <c r="H63" s="1">
        <v>275000</v>
      </c>
      <c r="I63" s="1">
        <v>5</v>
      </c>
      <c r="J63" s="1">
        <f t="shared" si="1"/>
        <v>4670000</v>
      </c>
      <c r="K63" s="25" t="s">
        <v>101</v>
      </c>
      <c r="L63" s="1">
        <v>5.0599999999999996</v>
      </c>
      <c r="M63" s="1">
        <v>99.27</v>
      </c>
    </row>
    <row r="64" spans="1:13" x14ac:dyDescent="0.35">
      <c r="A64" s="1" t="s">
        <v>96</v>
      </c>
      <c r="B64" s="1" t="s">
        <v>97</v>
      </c>
      <c r="C64" s="1">
        <v>2001</v>
      </c>
      <c r="D64" s="1" t="s">
        <v>102</v>
      </c>
      <c r="E64" s="1" t="s">
        <v>245</v>
      </c>
      <c r="F64" s="1">
        <v>2019</v>
      </c>
      <c r="G64" s="1" t="s">
        <v>106</v>
      </c>
      <c r="H64" s="1">
        <v>290000</v>
      </c>
      <c r="I64" s="1">
        <v>5</v>
      </c>
      <c r="J64" s="1">
        <f t="shared" si="1"/>
        <v>4380000</v>
      </c>
      <c r="K64" s="25" t="s">
        <v>101</v>
      </c>
      <c r="L64" s="1">
        <v>5.0599999999999996</v>
      </c>
      <c r="M64" s="1">
        <v>99.27</v>
      </c>
    </row>
    <row r="65" spans="1:13" x14ac:dyDescent="0.35">
      <c r="A65" s="1" t="s">
        <v>96</v>
      </c>
      <c r="B65" s="1" t="s">
        <v>97</v>
      </c>
      <c r="C65" s="1">
        <v>2001</v>
      </c>
      <c r="D65" s="1" t="s">
        <v>102</v>
      </c>
      <c r="E65" s="1" t="s">
        <v>245</v>
      </c>
      <c r="F65" s="1">
        <v>2020</v>
      </c>
      <c r="G65" s="1" t="s">
        <v>106</v>
      </c>
      <c r="H65" s="1">
        <v>300000</v>
      </c>
      <c r="I65" s="1">
        <v>5</v>
      </c>
      <c r="J65" s="1">
        <f t="shared" si="1"/>
        <v>4080000</v>
      </c>
      <c r="K65" s="25" t="s">
        <v>101</v>
      </c>
      <c r="L65" s="1">
        <v>5.0599999999999996</v>
      </c>
      <c r="M65" s="1">
        <v>99.27</v>
      </c>
    </row>
    <row r="66" spans="1:13" x14ac:dyDescent="0.35">
      <c r="A66" s="1" t="s">
        <v>96</v>
      </c>
      <c r="B66" s="1" t="s">
        <v>97</v>
      </c>
      <c r="C66" s="1">
        <v>2001</v>
      </c>
      <c r="D66" s="1" t="s">
        <v>102</v>
      </c>
      <c r="E66" s="1" t="s">
        <v>245</v>
      </c>
      <c r="F66" s="1">
        <v>2021</v>
      </c>
      <c r="G66" s="1" t="s">
        <v>106</v>
      </c>
      <c r="H66" s="1">
        <v>320000</v>
      </c>
      <c r="I66" s="1">
        <v>5.125</v>
      </c>
      <c r="J66" s="1">
        <f t="shared" si="1"/>
        <v>3760000</v>
      </c>
      <c r="K66" s="25" t="s">
        <v>101</v>
      </c>
      <c r="L66" s="1">
        <v>5.18</v>
      </c>
      <c r="M66" s="1">
        <v>99.244</v>
      </c>
    </row>
    <row r="67" spans="1:13" x14ac:dyDescent="0.35">
      <c r="A67" s="1" t="s">
        <v>96</v>
      </c>
      <c r="B67" s="1" t="s">
        <v>97</v>
      </c>
      <c r="C67" s="1">
        <v>2001</v>
      </c>
      <c r="D67" s="1" t="s">
        <v>102</v>
      </c>
      <c r="E67" s="1" t="s">
        <v>245</v>
      </c>
      <c r="F67" s="1">
        <v>2022</v>
      </c>
      <c r="G67" s="1" t="s">
        <v>106</v>
      </c>
      <c r="H67" s="1">
        <v>340000</v>
      </c>
      <c r="I67" s="1">
        <v>5.125</v>
      </c>
      <c r="J67" s="1">
        <f t="shared" si="1"/>
        <v>3420000</v>
      </c>
      <c r="K67" s="25" t="s">
        <v>101</v>
      </c>
      <c r="L67" s="1">
        <v>5.18</v>
      </c>
      <c r="M67" s="1">
        <v>99.244</v>
      </c>
    </row>
    <row r="68" spans="1:13" x14ac:dyDescent="0.35">
      <c r="A68" s="1" t="s">
        <v>96</v>
      </c>
      <c r="B68" s="1" t="s">
        <v>97</v>
      </c>
      <c r="C68" s="1">
        <v>2001</v>
      </c>
      <c r="D68" s="1" t="s">
        <v>102</v>
      </c>
      <c r="E68" s="1" t="s">
        <v>245</v>
      </c>
      <c r="F68" s="1">
        <v>2023</v>
      </c>
      <c r="G68" s="1" t="s">
        <v>106</v>
      </c>
      <c r="H68" s="1">
        <v>350000</v>
      </c>
      <c r="I68" s="1">
        <v>5.125</v>
      </c>
      <c r="J68" s="1">
        <f t="shared" si="1"/>
        <v>3070000</v>
      </c>
      <c r="K68" s="25" t="s">
        <v>101</v>
      </c>
      <c r="L68" s="1">
        <v>5.18</v>
      </c>
      <c r="M68" s="1">
        <v>99.244</v>
      </c>
    </row>
    <row r="69" spans="1:13" x14ac:dyDescent="0.35">
      <c r="A69" s="1" t="s">
        <v>96</v>
      </c>
      <c r="B69" s="1" t="s">
        <v>97</v>
      </c>
      <c r="C69" s="1">
        <v>2001</v>
      </c>
      <c r="D69" s="1" t="s">
        <v>102</v>
      </c>
      <c r="E69" s="1" t="s">
        <v>245</v>
      </c>
      <c r="F69" s="1">
        <v>2024</v>
      </c>
      <c r="G69" s="1" t="s">
        <v>106</v>
      </c>
      <c r="H69" s="1">
        <v>375000</v>
      </c>
      <c r="I69" s="1">
        <v>5.125</v>
      </c>
      <c r="J69" s="1">
        <f t="shared" si="1"/>
        <v>2695000</v>
      </c>
      <c r="K69" s="25" t="s">
        <v>101</v>
      </c>
      <c r="L69" s="1">
        <v>5.18</v>
      </c>
      <c r="M69" s="1">
        <v>99.244</v>
      </c>
    </row>
    <row r="70" spans="1:13" x14ac:dyDescent="0.35">
      <c r="A70" s="1" t="s">
        <v>96</v>
      </c>
      <c r="B70" s="1" t="s">
        <v>97</v>
      </c>
      <c r="C70" s="1">
        <v>2001</v>
      </c>
      <c r="D70" s="1" t="s">
        <v>102</v>
      </c>
      <c r="E70" s="1" t="s">
        <v>245</v>
      </c>
      <c r="F70" s="1">
        <v>2025</v>
      </c>
      <c r="G70" s="1" t="s">
        <v>106</v>
      </c>
      <c r="H70" s="1">
        <v>395000</v>
      </c>
      <c r="I70" s="1">
        <v>5.125</v>
      </c>
      <c r="J70" s="1">
        <f t="shared" si="1"/>
        <v>2300000</v>
      </c>
      <c r="K70" s="25" t="s">
        <v>101</v>
      </c>
      <c r="L70" s="1">
        <v>5.18</v>
      </c>
      <c r="M70" s="1">
        <v>99.244</v>
      </c>
    </row>
    <row r="71" spans="1:13" x14ac:dyDescent="0.35">
      <c r="A71" s="1" t="s">
        <v>96</v>
      </c>
      <c r="B71" s="1" t="s">
        <v>97</v>
      </c>
      <c r="C71" s="1">
        <v>2001</v>
      </c>
      <c r="D71" s="1" t="s">
        <v>102</v>
      </c>
      <c r="E71" s="1" t="s">
        <v>245</v>
      </c>
      <c r="F71" s="1">
        <v>2026</v>
      </c>
      <c r="G71" s="1" t="s">
        <v>106</v>
      </c>
      <c r="H71" s="1">
        <v>415000</v>
      </c>
      <c r="I71" s="1">
        <v>5.15</v>
      </c>
      <c r="J71" s="1">
        <f t="shared" si="1"/>
        <v>1885000</v>
      </c>
      <c r="K71" s="25" t="s">
        <v>101</v>
      </c>
      <c r="L71" s="1">
        <v>5.25</v>
      </c>
      <c r="M71" s="1">
        <v>98.515000000000001</v>
      </c>
    </row>
    <row r="72" spans="1:13" x14ac:dyDescent="0.35">
      <c r="A72" s="1" t="s">
        <v>96</v>
      </c>
      <c r="B72" s="1" t="s">
        <v>97</v>
      </c>
      <c r="C72" s="1">
        <v>2001</v>
      </c>
      <c r="D72" s="1" t="s">
        <v>102</v>
      </c>
      <c r="E72" s="1" t="s">
        <v>245</v>
      </c>
      <c r="F72" s="1">
        <v>2027</v>
      </c>
      <c r="G72" s="1" t="s">
        <v>106</v>
      </c>
      <c r="H72" s="1">
        <v>440000</v>
      </c>
      <c r="I72" s="1">
        <v>5.15</v>
      </c>
      <c r="J72" s="1">
        <f t="shared" si="1"/>
        <v>1445000</v>
      </c>
      <c r="K72" s="25" t="s">
        <v>101</v>
      </c>
      <c r="L72" s="1">
        <v>5.25</v>
      </c>
      <c r="M72" s="1">
        <v>98.515000000000001</v>
      </c>
    </row>
    <row r="73" spans="1:13" x14ac:dyDescent="0.35">
      <c r="A73" s="1" t="s">
        <v>96</v>
      </c>
      <c r="B73" s="1" t="s">
        <v>97</v>
      </c>
      <c r="C73" s="1">
        <v>2001</v>
      </c>
      <c r="D73" s="1" t="s">
        <v>102</v>
      </c>
      <c r="E73" s="1" t="s">
        <v>245</v>
      </c>
      <c r="F73" s="1">
        <v>2028</v>
      </c>
      <c r="G73" s="1" t="s">
        <v>106</v>
      </c>
      <c r="H73" s="1">
        <v>460000</v>
      </c>
      <c r="I73" s="1">
        <v>5.15</v>
      </c>
      <c r="J73" s="1">
        <f t="shared" si="1"/>
        <v>985000</v>
      </c>
      <c r="K73" s="25" t="s">
        <v>101</v>
      </c>
      <c r="L73" s="1">
        <v>5.25</v>
      </c>
      <c r="M73" s="1">
        <v>98.515000000000001</v>
      </c>
    </row>
    <row r="74" spans="1:13" x14ac:dyDescent="0.35">
      <c r="A74" s="1" t="s">
        <v>96</v>
      </c>
      <c r="B74" s="1" t="s">
        <v>97</v>
      </c>
      <c r="C74" s="1">
        <v>2001</v>
      </c>
      <c r="D74" s="1" t="s">
        <v>102</v>
      </c>
      <c r="E74" s="1" t="s">
        <v>245</v>
      </c>
      <c r="F74" s="1">
        <v>2029</v>
      </c>
      <c r="G74" s="1" t="s">
        <v>106</v>
      </c>
      <c r="H74" s="1">
        <v>480000</v>
      </c>
      <c r="I74" s="1">
        <v>5.15</v>
      </c>
      <c r="J74" s="1">
        <f t="shared" si="1"/>
        <v>505000</v>
      </c>
      <c r="K74" s="25" t="s">
        <v>101</v>
      </c>
      <c r="L74" s="1">
        <v>5.25</v>
      </c>
      <c r="M74" s="1">
        <v>98.515000000000001</v>
      </c>
    </row>
    <row r="75" spans="1:13" x14ac:dyDescent="0.35">
      <c r="A75" s="1" t="s">
        <v>96</v>
      </c>
      <c r="B75" s="1" t="s">
        <v>97</v>
      </c>
      <c r="C75" s="1">
        <v>2001</v>
      </c>
      <c r="D75" s="1" t="s">
        <v>102</v>
      </c>
      <c r="E75" s="1" t="s">
        <v>245</v>
      </c>
      <c r="F75" s="1">
        <v>2030</v>
      </c>
      <c r="G75" s="1" t="s">
        <v>106</v>
      </c>
      <c r="H75" s="1">
        <v>505000</v>
      </c>
      <c r="I75" s="1">
        <v>5.15</v>
      </c>
      <c r="J75" s="1">
        <f t="shared" si="1"/>
        <v>0</v>
      </c>
      <c r="K75" s="25" t="s">
        <v>101</v>
      </c>
      <c r="L75" s="1">
        <v>5.25</v>
      </c>
      <c r="M75" s="1">
        <v>98.515000000000001</v>
      </c>
    </row>
    <row r="76" spans="1:13" x14ac:dyDescent="0.35">
      <c r="A76" s="1" t="s">
        <v>96</v>
      </c>
      <c r="B76" s="1" t="s">
        <v>97</v>
      </c>
      <c r="C76" s="1">
        <v>2005</v>
      </c>
      <c r="D76" s="1" t="s">
        <v>102</v>
      </c>
      <c r="E76" s="1" t="s">
        <v>105</v>
      </c>
      <c r="F76" s="1">
        <v>2007</v>
      </c>
      <c r="G76" s="1" t="s">
        <v>106</v>
      </c>
      <c r="H76" s="1">
        <v>90000</v>
      </c>
      <c r="I76" s="1">
        <v>3</v>
      </c>
      <c r="J76" s="1">
        <f>10000000-H76</f>
        <v>9910000</v>
      </c>
      <c r="K76" s="25" t="s">
        <v>101</v>
      </c>
      <c r="L76" s="1" t="s">
        <v>101</v>
      </c>
      <c r="M76" s="1">
        <v>100.22499999999999</v>
      </c>
    </row>
    <row r="77" spans="1:13" x14ac:dyDescent="0.35">
      <c r="A77" s="1" t="s">
        <v>96</v>
      </c>
      <c r="B77" s="1" t="s">
        <v>97</v>
      </c>
      <c r="C77" s="1">
        <v>2005</v>
      </c>
      <c r="D77" s="1" t="s">
        <v>102</v>
      </c>
      <c r="E77" s="1" t="s">
        <v>105</v>
      </c>
      <c r="F77" s="1">
        <v>2008</v>
      </c>
      <c r="G77" s="1" t="s">
        <v>106</v>
      </c>
      <c r="H77" s="1">
        <v>150000</v>
      </c>
      <c r="I77" s="1">
        <v>2.75</v>
      </c>
      <c r="J77" s="1">
        <f t="shared" si="1"/>
        <v>9760000</v>
      </c>
      <c r="K77" s="25" t="s">
        <v>101</v>
      </c>
      <c r="L77" s="1" t="s">
        <v>101</v>
      </c>
      <c r="M77" s="1">
        <v>99.509</v>
      </c>
    </row>
    <row r="78" spans="1:13" x14ac:dyDescent="0.35">
      <c r="A78" s="1" t="s">
        <v>96</v>
      </c>
      <c r="B78" s="1" t="s">
        <v>97</v>
      </c>
      <c r="C78" s="1">
        <v>2005</v>
      </c>
      <c r="D78" s="1" t="s">
        <v>102</v>
      </c>
      <c r="E78" s="1" t="s">
        <v>105</v>
      </c>
      <c r="F78" s="1">
        <v>2009</v>
      </c>
      <c r="G78" s="1" t="s">
        <v>106</v>
      </c>
      <c r="H78" s="1">
        <v>120000</v>
      </c>
      <c r="I78" s="1">
        <v>2.75</v>
      </c>
      <c r="J78" s="1">
        <f t="shared" si="1"/>
        <v>9640000</v>
      </c>
      <c r="K78" s="25" t="s">
        <v>101</v>
      </c>
      <c r="L78" s="1" t="s">
        <v>101</v>
      </c>
      <c r="M78" s="1">
        <v>99.061000000000007</v>
      </c>
    </row>
    <row r="79" spans="1:13" x14ac:dyDescent="0.35">
      <c r="A79" s="1" t="s">
        <v>96</v>
      </c>
      <c r="B79" s="1" t="s">
        <v>97</v>
      </c>
      <c r="C79" s="1">
        <v>2005</v>
      </c>
      <c r="D79" s="1" t="s">
        <v>102</v>
      </c>
      <c r="E79" s="1" t="s">
        <v>105</v>
      </c>
      <c r="F79" s="1">
        <v>2010</v>
      </c>
      <c r="G79" s="1" t="s">
        <v>106</v>
      </c>
      <c r="H79" s="1">
        <v>60000</v>
      </c>
      <c r="I79" s="1">
        <v>2.875</v>
      </c>
      <c r="J79" s="1">
        <f t="shared" si="1"/>
        <v>9580000</v>
      </c>
      <c r="K79" s="25" t="s">
        <v>101</v>
      </c>
      <c r="L79" s="1" t="s">
        <v>101</v>
      </c>
      <c r="M79" s="1">
        <v>99.049000000000007</v>
      </c>
    </row>
    <row r="80" spans="1:13" x14ac:dyDescent="0.35">
      <c r="A80" s="1" t="s">
        <v>96</v>
      </c>
      <c r="B80" s="1" t="s">
        <v>97</v>
      </c>
      <c r="C80" s="1">
        <v>2005</v>
      </c>
      <c r="D80" s="1" t="s">
        <v>102</v>
      </c>
      <c r="E80" s="1" t="s">
        <v>105</v>
      </c>
      <c r="F80" s="1">
        <v>2011</v>
      </c>
      <c r="G80" s="1" t="s">
        <v>106</v>
      </c>
      <c r="H80" s="1">
        <v>65000</v>
      </c>
      <c r="I80" s="1">
        <v>3</v>
      </c>
      <c r="J80" s="1">
        <f t="shared" si="1"/>
        <v>9515000</v>
      </c>
      <c r="K80" s="25" t="s">
        <v>101</v>
      </c>
      <c r="L80" s="1" t="s">
        <v>101</v>
      </c>
      <c r="M80" s="1">
        <v>98.887</v>
      </c>
    </row>
    <row r="81" spans="1:13" x14ac:dyDescent="0.35">
      <c r="A81" s="1" t="s">
        <v>96</v>
      </c>
      <c r="B81" s="1" t="s">
        <v>97</v>
      </c>
      <c r="C81" s="1">
        <v>2005</v>
      </c>
      <c r="D81" s="1" t="s">
        <v>102</v>
      </c>
      <c r="E81" s="1" t="s">
        <v>105</v>
      </c>
      <c r="F81" s="1">
        <v>2012</v>
      </c>
      <c r="G81" s="1" t="s">
        <v>106</v>
      </c>
      <c r="H81" s="1">
        <v>65000</v>
      </c>
      <c r="I81" s="1">
        <v>3.125</v>
      </c>
      <c r="J81" s="1">
        <f t="shared" si="1"/>
        <v>9450000</v>
      </c>
      <c r="K81" s="25" t="s">
        <v>101</v>
      </c>
      <c r="L81" s="1" t="s">
        <v>101</v>
      </c>
      <c r="M81" s="1">
        <v>98.683000000000007</v>
      </c>
    </row>
    <row r="82" spans="1:13" x14ac:dyDescent="0.35">
      <c r="A82" s="1" t="s">
        <v>96</v>
      </c>
      <c r="B82" s="1" t="s">
        <v>97</v>
      </c>
      <c r="C82" s="1">
        <v>2005</v>
      </c>
      <c r="D82" s="1" t="s">
        <v>102</v>
      </c>
      <c r="E82" s="1" t="s">
        <v>105</v>
      </c>
      <c r="F82" s="1">
        <v>2013</v>
      </c>
      <c r="G82" s="1" t="s">
        <v>106</v>
      </c>
      <c r="H82" s="1">
        <v>180000</v>
      </c>
      <c r="I82" s="1">
        <v>3.5</v>
      </c>
      <c r="J82" s="1">
        <f t="shared" si="1"/>
        <v>9270000</v>
      </c>
      <c r="K82" s="25" t="s">
        <v>101</v>
      </c>
      <c r="L82" s="1">
        <v>3.68</v>
      </c>
      <c r="M82" s="1">
        <v>98.867000000000004</v>
      </c>
    </row>
    <row r="83" spans="1:13" x14ac:dyDescent="0.35">
      <c r="A83" s="1" t="s">
        <v>96</v>
      </c>
      <c r="B83" s="1" t="s">
        <v>97</v>
      </c>
      <c r="C83" s="1">
        <v>2005</v>
      </c>
      <c r="D83" s="1" t="s">
        <v>102</v>
      </c>
      <c r="E83" s="1" t="s">
        <v>105</v>
      </c>
      <c r="F83" s="1">
        <v>2014</v>
      </c>
      <c r="G83" s="1" t="s">
        <v>106</v>
      </c>
      <c r="H83" s="1">
        <v>185000</v>
      </c>
      <c r="I83" s="1">
        <v>3.5</v>
      </c>
      <c r="J83" s="1">
        <f t="shared" si="1"/>
        <v>9085000</v>
      </c>
      <c r="K83" s="25" t="s">
        <v>101</v>
      </c>
      <c r="L83" s="1">
        <v>3.68</v>
      </c>
      <c r="M83" s="1">
        <v>98.686999999999998</v>
      </c>
    </row>
    <row r="84" spans="1:13" x14ac:dyDescent="0.35">
      <c r="A84" s="1" t="s">
        <v>96</v>
      </c>
      <c r="B84" s="1" t="s">
        <v>97</v>
      </c>
      <c r="C84" s="1">
        <v>2005</v>
      </c>
      <c r="D84" s="1" t="s">
        <v>102</v>
      </c>
      <c r="E84" s="1" t="s">
        <v>105</v>
      </c>
      <c r="F84" s="1">
        <v>2015</v>
      </c>
      <c r="G84" s="1" t="s">
        <v>106</v>
      </c>
      <c r="H84" s="1">
        <v>200000</v>
      </c>
      <c r="I84" s="1">
        <v>3.625</v>
      </c>
      <c r="J84" s="1">
        <f t="shared" si="1"/>
        <v>8885000</v>
      </c>
      <c r="K84" s="25" t="s">
        <v>101</v>
      </c>
      <c r="L84" s="1" t="s">
        <v>101</v>
      </c>
      <c r="M84" s="1">
        <v>98.161000000000001</v>
      </c>
    </row>
    <row r="85" spans="1:13" x14ac:dyDescent="0.35">
      <c r="A85" s="1" t="s">
        <v>96</v>
      </c>
      <c r="B85" s="1" t="s">
        <v>97</v>
      </c>
      <c r="C85" s="1">
        <v>2005</v>
      </c>
      <c r="D85" s="1" t="s">
        <v>102</v>
      </c>
      <c r="E85" s="1" t="s">
        <v>105</v>
      </c>
      <c r="F85" s="1">
        <v>2016</v>
      </c>
      <c r="G85" s="1" t="s">
        <v>106</v>
      </c>
      <c r="H85" s="1">
        <v>460000</v>
      </c>
      <c r="I85" s="1">
        <v>3.7</v>
      </c>
      <c r="J85" s="1">
        <f t="shared" si="1"/>
        <v>8425000</v>
      </c>
      <c r="K85" s="25" t="s">
        <v>101</v>
      </c>
      <c r="L85" s="1" t="s">
        <v>101</v>
      </c>
      <c r="M85" s="1">
        <v>98.191000000000003</v>
      </c>
    </row>
    <row r="86" spans="1:13" x14ac:dyDescent="0.35">
      <c r="A86" s="1" t="s">
        <v>96</v>
      </c>
      <c r="B86" s="1" t="s">
        <v>97</v>
      </c>
      <c r="C86" s="1">
        <v>2005</v>
      </c>
      <c r="D86" s="1" t="s">
        <v>102</v>
      </c>
      <c r="E86" s="1" t="s">
        <v>105</v>
      </c>
      <c r="F86" s="1">
        <v>2017</v>
      </c>
      <c r="G86" s="1" t="s">
        <v>106</v>
      </c>
      <c r="H86" s="1">
        <v>560000</v>
      </c>
      <c r="I86" s="1">
        <v>3.8</v>
      </c>
      <c r="J86" s="1">
        <f t="shared" si="1"/>
        <v>7865000</v>
      </c>
      <c r="K86" s="25" t="s">
        <v>101</v>
      </c>
      <c r="L86" s="1" t="s">
        <v>101</v>
      </c>
      <c r="M86" s="1">
        <v>98.161000000000001</v>
      </c>
    </row>
    <row r="87" spans="1:13" x14ac:dyDescent="0.35">
      <c r="A87" s="1" t="s">
        <v>96</v>
      </c>
      <c r="B87" s="1" t="s">
        <v>97</v>
      </c>
      <c r="C87" s="1">
        <v>2005</v>
      </c>
      <c r="D87" s="1" t="s">
        <v>102</v>
      </c>
      <c r="E87" s="1" t="s">
        <v>105</v>
      </c>
      <c r="F87" s="1">
        <v>2018</v>
      </c>
      <c r="G87" s="1" t="s">
        <v>106</v>
      </c>
      <c r="H87" s="1">
        <v>575000</v>
      </c>
      <c r="I87" s="1">
        <v>3.875</v>
      </c>
      <c r="J87" s="1">
        <f t="shared" si="1"/>
        <v>7290000</v>
      </c>
      <c r="K87" s="25" t="s">
        <v>101</v>
      </c>
      <c r="L87" s="1" t="s">
        <v>101</v>
      </c>
      <c r="M87" s="1">
        <v>98.191000000000003</v>
      </c>
    </row>
    <row r="88" spans="1:13" x14ac:dyDescent="0.35">
      <c r="A88" s="1" t="s">
        <v>96</v>
      </c>
      <c r="B88" s="1" t="s">
        <v>97</v>
      </c>
      <c r="C88" s="1">
        <v>2005</v>
      </c>
      <c r="D88" s="1" t="s">
        <v>102</v>
      </c>
      <c r="E88" s="1" t="s">
        <v>105</v>
      </c>
      <c r="F88" s="1">
        <v>2019</v>
      </c>
      <c r="G88" s="1" t="s">
        <v>106</v>
      </c>
      <c r="H88" s="1">
        <v>600000</v>
      </c>
      <c r="I88" s="1">
        <v>4</v>
      </c>
      <c r="J88" s="1">
        <f t="shared" si="1"/>
        <v>6690000</v>
      </c>
      <c r="K88" s="25" t="s">
        <v>101</v>
      </c>
      <c r="L88" s="1" t="s">
        <v>101</v>
      </c>
      <c r="M88" s="1">
        <v>98.453999999999994</v>
      </c>
    </row>
    <row r="89" spans="1:13" x14ac:dyDescent="0.35">
      <c r="A89" s="1" t="s">
        <v>96</v>
      </c>
      <c r="B89" s="1" t="s">
        <v>97</v>
      </c>
      <c r="C89" s="1">
        <v>2005</v>
      </c>
      <c r="D89" s="1" t="s">
        <v>102</v>
      </c>
      <c r="E89" s="1" t="s">
        <v>105</v>
      </c>
      <c r="F89" s="1">
        <v>2020</v>
      </c>
      <c r="G89" s="1" t="s">
        <v>106</v>
      </c>
      <c r="H89" s="1">
        <v>635000</v>
      </c>
      <c r="I89" s="1">
        <v>4</v>
      </c>
      <c r="J89" s="1">
        <f t="shared" si="1"/>
        <v>6055000</v>
      </c>
      <c r="K89" s="25" t="s">
        <v>101</v>
      </c>
      <c r="L89" s="1" t="s">
        <v>101</v>
      </c>
      <c r="M89" s="1">
        <v>97.728999999999999</v>
      </c>
    </row>
    <row r="90" spans="1:13" x14ac:dyDescent="0.35">
      <c r="A90" s="1" t="s">
        <v>96</v>
      </c>
      <c r="B90" s="1" t="s">
        <v>97</v>
      </c>
      <c r="C90" s="1">
        <v>2005</v>
      </c>
      <c r="D90" s="1" t="s">
        <v>102</v>
      </c>
      <c r="E90" s="1" t="s">
        <v>245</v>
      </c>
      <c r="F90" s="1">
        <v>2021</v>
      </c>
      <c r="G90" s="1" t="s">
        <v>106</v>
      </c>
      <c r="H90" s="1">
        <v>650000</v>
      </c>
      <c r="I90" s="1">
        <v>4</v>
      </c>
      <c r="J90" s="1">
        <f t="shared" si="1"/>
        <v>5405000</v>
      </c>
      <c r="K90" s="25" t="s">
        <v>101</v>
      </c>
      <c r="L90" s="1" t="s">
        <v>101</v>
      </c>
      <c r="M90" s="1">
        <v>96.950999999999993</v>
      </c>
    </row>
    <row r="91" spans="1:13" x14ac:dyDescent="0.35">
      <c r="A91" s="1" t="s">
        <v>96</v>
      </c>
      <c r="B91" s="1" t="s">
        <v>97</v>
      </c>
      <c r="C91" s="1">
        <v>2005</v>
      </c>
      <c r="D91" s="1" t="s">
        <v>102</v>
      </c>
      <c r="E91" s="1" t="s">
        <v>245</v>
      </c>
      <c r="F91" s="1">
        <v>2022</v>
      </c>
      <c r="G91" s="1" t="s">
        <v>106</v>
      </c>
      <c r="H91" s="1">
        <v>680000</v>
      </c>
      <c r="I91" s="1">
        <v>4.0999999999999996</v>
      </c>
      <c r="J91" s="1">
        <f t="shared" si="1"/>
        <v>4725000</v>
      </c>
      <c r="K91" s="25" t="s">
        <v>101</v>
      </c>
      <c r="L91" s="1">
        <v>3.68</v>
      </c>
      <c r="M91" s="1">
        <v>97.53</v>
      </c>
    </row>
    <row r="92" spans="1:13" x14ac:dyDescent="0.35">
      <c r="A92" s="1" t="s">
        <v>96</v>
      </c>
      <c r="B92" s="1" t="s">
        <v>97</v>
      </c>
      <c r="C92" s="1">
        <v>2005</v>
      </c>
      <c r="D92" s="1" t="s">
        <v>102</v>
      </c>
      <c r="E92" s="1" t="s">
        <v>245</v>
      </c>
      <c r="F92" s="1">
        <v>2023</v>
      </c>
      <c r="G92" s="1" t="s">
        <v>106</v>
      </c>
      <c r="H92" s="1">
        <v>705000</v>
      </c>
      <c r="I92" s="1">
        <v>4.2</v>
      </c>
      <c r="J92" s="1">
        <f t="shared" si="1"/>
        <v>4020000</v>
      </c>
      <c r="K92" s="25" t="s">
        <v>101</v>
      </c>
      <c r="L92" s="1">
        <v>3.68</v>
      </c>
      <c r="M92" s="1">
        <v>98.289000000000001</v>
      </c>
    </row>
    <row r="93" spans="1:13" x14ac:dyDescent="0.35">
      <c r="A93" s="1" t="s">
        <v>96</v>
      </c>
      <c r="B93" s="1" t="s">
        <v>97</v>
      </c>
      <c r="C93" s="1">
        <v>2005</v>
      </c>
      <c r="D93" s="1" t="s">
        <v>102</v>
      </c>
      <c r="E93" s="1" t="s">
        <v>245</v>
      </c>
      <c r="F93" s="1">
        <v>2024</v>
      </c>
      <c r="G93" s="1" t="s">
        <v>106</v>
      </c>
      <c r="H93" s="1">
        <v>735000</v>
      </c>
      <c r="I93" s="1">
        <v>3.5</v>
      </c>
      <c r="J93" s="1">
        <f t="shared" si="1"/>
        <v>3285000</v>
      </c>
      <c r="K93" s="25" t="s">
        <v>101</v>
      </c>
      <c r="L93" s="1">
        <v>3.68</v>
      </c>
      <c r="M93" s="1">
        <v>98.67</v>
      </c>
    </row>
    <row r="94" spans="1:13" x14ac:dyDescent="0.35">
      <c r="A94" s="1" t="s">
        <v>96</v>
      </c>
      <c r="B94" s="1" t="s">
        <v>97</v>
      </c>
      <c r="C94" s="1">
        <v>2005</v>
      </c>
      <c r="D94" s="1" t="s">
        <v>102</v>
      </c>
      <c r="E94" s="1" t="s">
        <v>245</v>
      </c>
      <c r="F94" s="1">
        <v>2025</v>
      </c>
      <c r="G94" s="1" t="s">
        <v>106</v>
      </c>
      <c r="H94" s="1">
        <v>770000</v>
      </c>
      <c r="I94" s="1">
        <v>4.25</v>
      </c>
      <c r="J94" s="1">
        <f t="shared" si="1"/>
        <v>2515000</v>
      </c>
      <c r="K94" s="25" t="s">
        <v>101</v>
      </c>
      <c r="L94" s="1">
        <v>4.41</v>
      </c>
      <c r="M94" s="1">
        <v>97.915000000000006</v>
      </c>
    </row>
    <row r="95" spans="1:13" x14ac:dyDescent="0.35">
      <c r="A95" s="1" t="s">
        <v>96</v>
      </c>
      <c r="B95" s="1" t="s">
        <v>97</v>
      </c>
      <c r="C95" s="1">
        <v>2005</v>
      </c>
      <c r="D95" s="1" t="s">
        <v>102</v>
      </c>
      <c r="E95" s="1" t="s">
        <v>245</v>
      </c>
      <c r="F95" s="1">
        <v>2026</v>
      </c>
      <c r="G95" s="1" t="s">
        <v>106</v>
      </c>
      <c r="H95" s="1">
        <v>800000</v>
      </c>
      <c r="I95" s="1">
        <v>4.375</v>
      </c>
      <c r="J95" s="1">
        <f t="shared" si="1"/>
        <v>1715000</v>
      </c>
      <c r="K95" s="25" t="s">
        <v>101</v>
      </c>
      <c r="L95" s="1">
        <v>4.5</v>
      </c>
      <c r="M95" s="1">
        <v>98.236999999999995</v>
      </c>
    </row>
    <row r="96" spans="1:13" x14ac:dyDescent="0.35">
      <c r="A96" s="1" t="s">
        <v>96</v>
      </c>
      <c r="B96" s="1" t="s">
        <v>97</v>
      </c>
      <c r="C96" s="1">
        <v>2005</v>
      </c>
      <c r="D96" s="1" t="s">
        <v>102</v>
      </c>
      <c r="E96" s="1" t="s">
        <v>245</v>
      </c>
      <c r="F96" s="1">
        <v>2027</v>
      </c>
      <c r="G96" s="1" t="s">
        <v>106</v>
      </c>
      <c r="H96" s="1">
        <v>840000</v>
      </c>
      <c r="I96" s="1">
        <v>4.375</v>
      </c>
      <c r="J96" s="1">
        <f t="shared" si="1"/>
        <v>875000</v>
      </c>
      <c r="K96" s="25" t="s">
        <v>101</v>
      </c>
      <c r="L96" s="1">
        <v>4.5</v>
      </c>
      <c r="M96" s="1">
        <v>98.236999999999995</v>
      </c>
    </row>
    <row r="97" spans="1:13" x14ac:dyDescent="0.35">
      <c r="A97" s="1" t="s">
        <v>96</v>
      </c>
      <c r="B97" s="1" t="s">
        <v>97</v>
      </c>
      <c r="C97" s="1">
        <v>2005</v>
      </c>
      <c r="D97" s="1" t="s">
        <v>102</v>
      </c>
      <c r="E97" s="1" t="s">
        <v>245</v>
      </c>
      <c r="F97" s="1">
        <v>2028</v>
      </c>
      <c r="G97" s="1" t="s">
        <v>106</v>
      </c>
      <c r="H97" s="1">
        <v>875000</v>
      </c>
      <c r="I97" s="1">
        <v>4.375</v>
      </c>
      <c r="J97" s="1">
        <f t="shared" si="1"/>
        <v>0</v>
      </c>
      <c r="K97" s="25" t="s">
        <v>101</v>
      </c>
      <c r="L97" s="1">
        <v>4.5</v>
      </c>
      <c r="M97" s="1">
        <v>98.236999999999995</v>
      </c>
    </row>
    <row r="98" spans="1:13" x14ac:dyDescent="0.35">
      <c r="A98" s="1" t="s">
        <v>96</v>
      </c>
      <c r="B98" s="1" t="s">
        <v>97</v>
      </c>
      <c r="C98" s="1">
        <v>2007</v>
      </c>
      <c r="D98" s="1" t="s">
        <v>102</v>
      </c>
      <c r="E98" s="1" t="s">
        <v>105</v>
      </c>
      <c r="F98" s="1">
        <v>2009</v>
      </c>
      <c r="G98" s="1" t="s">
        <v>106</v>
      </c>
      <c r="H98" s="1">
        <v>90000</v>
      </c>
      <c r="I98" s="1">
        <v>3.5</v>
      </c>
      <c r="J98" s="1">
        <f>4765000-H98</f>
        <v>4675000</v>
      </c>
      <c r="K98" s="25" t="s">
        <v>101</v>
      </c>
      <c r="L98" s="1">
        <v>3.59</v>
      </c>
      <c r="M98" s="1">
        <v>99.89</v>
      </c>
    </row>
    <row r="99" spans="1:13" x14ac:dyDescent="0.35">
      <c r="A99" s="1" t="s">
        <v>96</v>
      </c>
      <c r="B99" s="1" t="s">
        <v>97</v>
      </c>
      <c r="C99" s="1">
        <v>2007</v>
      </c>
      <c r="D99" s="1" t="s">
        <v>102</v>
      </c>
      <c r="E99" s="1" t="s">
        <v>105</v>
      </c>
      <c r="F99" s="1">
        <v>2010</v>
      </c>
      <c r="G99" s="1" t="s">
        <v>106</v>
      </c>
      <c r="H99" s="1">
        <v>160000</v>
      </c>
      <c r="I99" s="1">
        <v>3.75</v>
      </c>
      <c r="J99" s="1">
        <f t="shared" si="1"/>
        <v>4515000</v>
      </c>
      <c r="K99" s="25" t="s">
        <v>101</v>
      </c>
      <c r="L99" s="1">
        <v>3.6</v>
      </c>
      <c r="M99" s="1">
        <v>100.31100000000001</v>
      </c>
    </row>
    <row r="100" spans="1:13" x14ac:dyDescent="0.35">
      <c r="A100" s="1" t="s">
        <v>96</v>
      </c>
      <c r="B100" s="1" t="s">
        <v>97</v>
      </c>
      <c r="C100" s="1">
        <v>2007</v>
      </c>
      <c r="D100" s="1" t="s">
        <v>102</v>
      </c>
      <c r="E100" s="1" t="s">
        <v>105</v>
      </c>
      <c r="F100" s="1">
        <v>2011</v>
      </c>
      <c r="G100" s="1" t="s">
        <v>106</v>
      </c>
      <c r="H100" s="1">
        <v>165000</v>
      </c>
      <c r="I100" s="1">
        <v>3.75</v>
      </c>
      <c r="J100" s="1">
        <f t="shared" si="1"/>
        <v>4350000</v>
      </c>
      <c r="K100" s="25" t="s">
        <v>101</v>
      </c>
      <c r="L100" s="1">
        <v>3.61</v>
      </c>
      <c r="M100" s="1">
        <v>100.416</v>
      </c>
    </row>
    <row r="101" spans="1:13" x14ac:dyDescent="0.35">
      <c r="A101" s="1" t="s">
        <v>96</v>
      </c>
      <c r="B101" s="1" t="s">
        <v>97</v>
      </c>
      <c r="C101" s="1">
        <v>2007</v>
      </c>
      <c r="D101" s="1" t="s">
        <v>102</v>
      </c>
      <c r="E101" s="1" t="s">
        <v>105</v>
      </c>
      <c r="F101" s="1">
        <v>2012</v>
      </c>
      <c r="G101" s="1" t="s">
        <v>106</v>
      </c>
      <c r="H101" s="1">
        <v>170000</v>
      </c>
      <c r="I101" s="1">
        <v>3.75</v>
      </c>
      <c r="J101" s="1">
        <f t="shared" si="1"/>
        <v>4180000</v>
      </c>
      <c r="K101" s="25" t="s">
        <v>101</v>
      </c>
      <c r="L101" s="1">
        <v>3.62</v>
      </c>
      <c r="M101" s="1">
        <v>100.498</v>
      </c>
    </row>
    <row r="102" spans="1:13" x14ac:dyDescent="0.35">
      <c r="A102" s="1" t="s">
        <v>96</v>
      </c>
      <c r="B102" s="1" t="s">
        <v>97</v>
      </c>
      <c r="C102" s="1">
        <v>2007</v>
      </c>
      <c r="D102" s="1" t="s">
        <v>102</v>
      </c>
      <c r="E102" s="1" t="s">
        <v>105</v>
      </c>
      <c r="F102" s="1">
        <v>2013</v>
      </c>
      <c r="G102" s="1" t="s">
        <v>106</v>
      </c>
      <c r="H102" s="1">
        <v>65000</v>
      </c>
      <c r="I102" s="1">
        <v>3.6</v>
      </c>
      <c r="J102" s="1">
        <f t="shared" si="1"/>
        <v>4115000</v>
      </c>
      <c r="K102" s="25" t="s">
        <v>101</v>
      </c>
      <c r="L102" s="1">
        <v>3.65</v>
      </c>
      <c r="M102" s="1">
        <v>99.76</v>
      </c>
    </row>
    <row r="103" spans="1:13" x14ac:dyDescent="0.35">
      <c r="A103" s="1" t="s">
        <v>96</v>
      </c>
      <c r="B103" s="1" t="s">
        <v>97</v>
      </c>
      <c r="C103" s="1">
        <v>2007</v>
      </c>
      <c r="D103" s="1" t="s">
        <v>102</v>
      </c>
      <c r="E103" s="1" t="s">
        <v>105</v>
      </c>
      <c r="F103" s="1">
        <v>2014</v>
      </c>
      <c r="G103" s="1" t="s">
        <v>106</v>
      </c>
      <c r="H103" s="1">
        <v>70000</v>
      </c>
      <c r="I103" s="1">
        <v>3.6</v>
      </c>
      <c r="J103" s="1">
        <f t="shared" si="1"/>
        <v>4045000</v>
      </c>
      <c r="K103" s="25" t="s">
        <v>101</v>
      </c>
      <c r="L103" s="1">
        <v>3.67</v>
      </c>
      <c r="M103" s="1">
        <v>99.61</v>
      </c>
    </row>
    <row r="104" spans="1:13" x14ac:dyDescent="0.35">
      <c r="A104" s="1" t="s">
        <v>96</v>
      </c>
      <c r="B104" s="1" t="s">
        <v>97</v>
      </c>
      <c r="C104" s="1">
        <v>2007</v>
      </c>
      <c r="D104" s="1" t="s">
        <v>102</v>
      </c>
      <c r="E104" s="1" t="s">
        <v>105</v>
      </c>
      <c r="F104" s="1">
        <v>2015</v>
      </c>
      <c r="G104" s="1" t="s">
        <v>106</v>
      </c>
      <c r="H104" s="1">
        <v>70000</v>
      </c>
      <c r="I104" s="1">
        <v>3.6</v>
      </c>
      <c r="J104" s="1">
        <f t="shared" si="1"/>
        <v>3975000</v>
      </c>
      <c r="K104" s="25" t="s">
        <v>101</v>
      </c>
      <c r="L104" s="1">
        <v>3.72</v>
      </c>
      <c r="M104" s="1">
        <v>99.24</v>
      </c>
    </row>
    <row r="105" spans="1:13" x14ac:dyDescent="0.35">
      <c r="A105" s="1" t="s">
        <v>96</v>
      </c>
      <c r="B105" s="1" t="s">
        <v>97</v>
      </c>
      <c r="C105" s="1">
        <v>2007</v>
      </c>
      <c r="D105" s="1" t="s">
        <v>102</v>
      </c>
      <c r="E105" s="1" t="s">
        <v>245</v>
      </c>
      <c r="F105" s="1">
        <v>2016</v>
      </c>
      <c r="G105" s="1" t="s">
        <v>106</v>
      </c>
      <c r="H105" s="1">
        <v>155000</v>
      </c>
      <c r="I105" s="1">
        <v>4</v>
      </c>
      <c r="J105" s="1">
        <f t="shared" si="1"/>
        <v>3820000</v>
      </c>
      <c r="K105" s="25" t="s">
        <v>101</v>
      </c>
      <c r="L105" s="1">
        <v>4.0999999999999996</v>
      </c>
      <c r="M105" s="1">
        <v>99.102999999999994</v>
      </c>
    </row>
    <row r="106" spans="1:13" x14ac:dyDescent="0.35">
      <c r="A106" s="1" t="s">
        <v>96</v>
      </c>
      <c r="B106" s="1" t="s">
        <v>97</v>
      </c>
      <c r="C106" s="1">
        <v>2007</v>
      </c>
      <c r="D106" s="1" t="s">
        <v>102</v>
      </c>
      <c r="E106" s="1" t="s">
        <v>245</v>
      </c>
      <c r="F106" s="1">
        <v>2017</v>
      </c>
      <c r="G106" s="1" t="s">
        <v>106</v>
      </c>
      <c r="H106" s="1">
        <v>185000</v>
      </c>
      <c r="I106" s="1">
        <v>4</v>
      </c>
      <c r="J106" s="1">
        <f t="shared" si="1"/>
        <v>3635000</v>
      </c>
      <c r="K106" s="25" t="s">
        <v>101</v>
      </c>
      <c r="L106" s="1">
        <v>4.0999999999999996</v>
      </c>
      <c r="M106" s="1">
        <v>99.102999999999994</v>
      </c>
    </row>
    <row r="107" spans="1:13" x14ac:dyDescent="0.35">
      <c r="A107" s="1" t="s">
        <v>96</v>
      </c>
      <c r="B107" s="1" t="s">
        <v>97</v>
      </c>
      <c r="C107" s="1">
        <v>2007</v>
      </c>
      <c r="D107" s="1" t="s">
        <v>102</v>
      </c>
      <c r="E107" s="1" t="s">
        <v>245</v>
      </c>
      <c r="F107" s="1">
        <v>2018</v>
      </c>
      <c r="G107" s="1" t="s">
        <v>106</v>
      </c>
      <c r="H107" s="1">
        <v>195000</v>
      </c>
      <c r="I107" s="1">
        <v>4</v>
      </c>
      <c r="J107" s="1">
        <f t="shared" si="1"/>
        <v>3440000</v>
      </c>
      <c r="K107" s="25" t="s">
        <v>101</v>
      </c>
      <c r="L107" s="1">
        <v>4.0999999999999996</v>
      </c>
      <c r="M107" s="1">
        <v>99.102999999999994</v>
      </c>
    </row>
    <row r="108" spans="1:13" x14ac:dyDescent="0.35">
      <c r="A108" s="1" t="s">
        <v>96</v>
      </c>
      <c r="B108" s="1" t="s">
        <v>97</v>
      </c>
      <c r="C108" s="1">
        <v>2007</v>
      </c>
      <c r="D108" s="1" t="s">
        <v>102</v>
      </c>
      <c r="E108" s="1" t="s">
        <v>245</v>
      </c>
      <c r="F108" s="1">
        <v>2019</v>
      </c>
      <c r="G108" s="1" t="s">
        <v>106</v>
      </c>
      <c r="H108" s="1">
        <v>205000</v>
      </c>
      <c r="I108" s="1">
        <v>4</v>
      </c>
      <c r="J108" s="1">
        <f t="shared" si="1"/>
        <v>3235000</v>
      </c>
      <c r="K108" s="25" t="s">
        <v>101</v>
      </c>
      <c r="L108" s="1">
        <v>4.0999999999999996</v>
      </c>
      <c r="M108" s="1">
        <v>99.102999999999994</v>
      </c>
    </row>
    <row r="109" spans="1:13" x14ac:dyDescent="0.35">
      <c r="A109" s="1" t="s">
        <v>96</v>
      </c>
      <c r="B109" s="1" t="s">
        <v>97</v>
      </c>
      <c r="C109" s="1">
        <v>2007</v>
      </c>
      <c r="D109" s="1" t="s">
        <v>102</v>
      </c>
      <c r="E109" s="1" t="s">
        <v>245</v>
      </c>
      <c r="F109" s="1">
        <v>2020</v>
      </c>
      <c r="G109" s="1" t="s">
        <v>106</v>
      </c>
      <c r="H109" s="1">
        <v>210000</v>
      </c>
      <c r="I109" s="1">
        <v>4</v>
      </c>
      <c r="J109" s="1">
        <f t="shared" si="1"/>
        <v>3025000</v>
      </c>
      <c r="K109" s="25" t="s">
        <v>101</v>
      </c>
      <c r="L109" s="1">
        <v>4.2</v>
      </c>
      <c r="M109" s="1">
        <v>97.870999999999995</v>
      </c>
    </row>
    <row r="110" spans="1:13" x14ac:dyDescent="0.35">
      <c r="A110" s="1" t="s">
        <v>96</v>
      </c>
      <c r="B110" s="1" t="s">
        <v>97</v>
      </c>
      <c r="C110" s="1">
        <v>2007</v>
      </c>
      <c r="D110" s="1" t="s">
        <v>102</v>
      </c>
      <c r="E110" s="1" t="s">
        <v>245</v>
      </c>
      <c r="F110" s="1">
        <v>2021</v>
      </c>
      <c r="G110" s="1" t="s">
        <v>106</v>
      </c>
      <c r="H110" s="1">
        <v>215000</v>
      </c>
      <c r="I110" s="1">
        <v>4</v>
      </c>
      <c r="J110" s="1">
        <f t="shared" si="1"/>
        <v>2810000</v>
      </c>
      <c r="K110" s="25" t="s">
        <v>101</v>
      </c>
      <c r="L110" s="1">
        <v>4.2</v>
      </c>
      <c r="M110" s="1">
        <v>97.870999999999995</v>
      </c>
    </row>
    <row r="111" spans="1:13" x14ac:dyDescent="0.35">
      <c r="A111" s="1" t="s">
        <v>96</v>
      </c>
      <c r="B111" s="1" t="s">
        <v>97</v>
      </c>
      <c r="C111" s="1">
        <v>2007</v>
      </c>
      <c r="D111" s="1" t="s">
        <v>102</v>
      </c>
      <c r="E111" s="1" t="s">
        <v>245</v>
      </c>
      <c r="F111" s="1">
        <v>2022</v>
      </c>
      <c r="G111" s="1" t="s">
        <v>106</v>
      </c>
      <c r="H111" s="1">
        <v>225000</v>
      </c>
      <c r="I111" s="1">
        <v>4</v>
      </c>
      <c r="J111" s="1">
        <f t="shared" si="1"/>
        <v>2585000</v>
      </c>
      <c r="K111" s="25" t="s">
        <v>101</v>
      </c>
      <c r="L111" s="1">
        <v>4.2</v>
      </c>
      <c r="M111" s="1">
        <v>97.870999999999995</v>
      </c>
    </row>
    <row r="112" spans="1:13" x14ac:dyDescent="0.35">
      <c r="A112" s="1" t="s">
        <v>96</v>
      </c>
      <c r="B112" s="1" t="s">
        <v>97</v>
      </c>
      <c r="C112" s="1">
        <v>2007</v>
      </c>
      <c r="D112" s="1" t="s">
        <v>102</v>
      </c>
      <c r="E112" s="1" t="s">
        <v>245</v>
      </c>
      <c r="F112" s="1">
        <v>2023</v>
      </c>
      <c r="G112" s="1" t="s">
        <v>106</v>
      </c>
      <c r="H112" s="1">
        <v>240000</v>
      </c>
      <c r="I112" s="1">
        <v>4.0999999999999996</v>
      </c>
      <c r="J112" s="1">
        <f t="shared" si="1"/>
        <v>2345000</v>
      </c>
      <c r="K112" s="25" t="s">
        <v>101</v>
      </c>
      <c r="L112" s="1">
        <v>4.2699999999999996</v>
      </c>
      <c r="M112" s="1">
        <v>97.936999999999998</v>
      </c>
    </row>
    <row r="113" spans="1:13" x14ac:dyDescent="0.35">
      <c r="A113" s="1" t="s">
        <v>96</v>
      </c>
      <c r="B113" s="1" t="s">
        <v>97</v>
      </c>
      <c r="C113" s="1">
        <v>2007</v>
      </c>
      <c r="D113" s="1" t="s">
        <v>102</v>
      </c>
      <c r="E113" s="1" t="s">
        <v>245</v>
      </c>
      <c r="F113" s="1">
        <v>2024</v>
      </c>
      <c r="G113" s="1" t="s">
        <v>106</v>
      </c>
      <c r="H113" s="1">
        <v>245000</v>
      </c>
      <c r="I113" s="1">
        <v>4.0999999999999996</v>
      </c>
      <c r="J113" s="1">
        <f t="shared" ref="J113:J152" si="2">J112-H113</f>
        <v>2100000</v>
      </c>
      <c r="K113" s="25" t="s">
        <v>101</v>
      </c>
      <c r="L113" s="1">
        <v>4.2699999999999996</v>
      </c>
      <c r="M113" s="1">
        <v>97.936999999999998</v>
      </c>
    </row>
    <row r="114" spans="1:13" x14ac:dyDescent="0.35">
      <c r="A114" s="1" t="s">
        <v>96</v>
      </c>
      <c r="B114" s="1" t="s">
        <v>97</v>
      </c>
      <c r="C114" s="1">
        <v>2007</v>
      </c>
      <c r="D114" s="1" t="s">
        <v>102</v>
      </c>
      <c r="E114" s="1" t="s">
        <v>245</v>
      </c>
      <c r="F114" s="1">
        <v>2025</v>
      </c>
      <c r="G114" s="1" t="s">
        <v>106</v>
      </c>
      <c r="H114" s="1">
        <v>255000</v>
      </c>
      <c r="I114" s="1">
        <v>4.0999999999999996</v>
      </c>
      <c r="J114" s="1">
        <f t="shared" si="2"/>
        <v>1845000</v>
      </c>
      <c r="K114" s="25" t="s">
        <v>101</v>
      </c>
      <c r="L114" s="1">
        <v>4.2699999999999996</v>
      </c>
      <c r="M114" s="1">
        <v>97.936999999999998</v>
      </c>
    </row>
    <row r="115" spans="1:13" x14ac:dyDescent="0.35">
      <c r="A115" s="1" t="s">
        <v>96</v>
      </c>
      <c r="B115" s="1" t="s">
        <v>97</v>
      </c>
      <c r="C115" s="1">
        <v>2007</v>
      </c>
      <c r="D115" s="1" t="s">
        <v>102</v>
      </c>
      <c r="E115" s="1" t="s">
        <v>245</v>
      </c>
      <c r="F115" s="1">
        <v>2026</v>
      </c>
      <c r="G115" s="1" t="s">
        <v>106</v>
      </c>
      <c r="H115" s="1">
        <v>265000</v>
      </c>
      <c r="I115" s="1">
        <v>4.2</v>
      </c>
      <c r="J115" s="1">
        <f t="shared" si="2"/>
        <v>1580000</v>
      </c>
      <c r="K115" s="25" t="s">
        <v>101</v>
      </c>
      <c r="L115" s="1">
        <v>4.32</v>
      </c>
      <c r="M115" s="1">
        <v>98.438999999999993</v>
      </c>
    </row>
    <row r="116" spans="1:13" x14ac:dyDescent="0.35">
      <c r="A116" s="1" t="s">
        <v>96</v>
      </c>
      <c r="B116" s="1" t="s">
        <v>97</v>
      </c>
      <c r="C116" s="1">
        <v>2007</v>
      </c>
      <c r="D116" s="1" t="s">
        <v>102</v>
      </c>
      <c r="E116" s="1" t="s">
        <v>245</v>
      </c>
      <c r="F116" s="1">
        <v>2027</v>
      </c>
      <c r="G116" s="1" t="s">
        <v>106</v>
      </c>
      <c r="H116" s="1">
        <v>280000</v>
      </c>
      <c r="I116" s="1">
        <v>4.2</v>
      </c>
      <c r="J116" s="1">
        <f t="shared" si="2"/>
        <v>1300000</v>
      </c>
      <c r="K116" s="25" t="s">
        <v>101</v>
      </c>
      <c r="L116" s="1">
        <v>4.32</v>
      </c>
      <c r="M116" s="1">
        <v>98.438999999999993</v>
      </c>
    </row>
    <row r="117" spans="1:13" x14ac:dyDescent="0.35">
      <c r="A117" s="1" t="s">
        <v>96</v>
      </c>
      <c r="B117" s="1" t="s">
        <v>97</v>
      </c>
      <c r="C117" s="1">
        <v>2007</v>
      </c>
      <c r="D117" s="1" t="s">
        <v>102</v>
      </c>
      <c r="E117" s="1" t="s">
        <v>245</v>
      </c>
      <c r="F117" s="1">
        <v>2028</v>
      </c>
      <c r="G117" s="1" t="s">
        <v>106</v>
      </c>
      <c r="H117" s="1">
        <v>290000</v>
      </c>
      <c r="I117" s="1">
        <v>4.25</v>
      </c>
      <c r="J117" s="1">
        <f t="shared" si="2"/>
        <v>1010000</v>
      </c>
      <c r="K117" s="25" t="s">
        <v>101</v>
      </c>
      <c r="L117" s="1">
        <v>4.37</v>
      </c>
      <c r="M117" s="1">
        <v>98.346000000000004</v>
      </c>
    </row>
    <row r="118" spans="1:13" x14ac:dyDescent="0.35">
      <c r="A118" s="1" t="s">
        <v>96</v>
      </c>
      <c r="B118" s="1" t="s">
        <v>97</v>
      </c>
      <c r="C118" s="1">
        <v>2007</v>
      </c>
      <c r="D118" s="1" t="s">
        <v>102</v>
      </c>
      <c r="E118" s="1" t="s">
        <v>245</v>
      </c>
      <c r="F118" s="1">
        <v>2029</v>
      </c>
      <c r="G118" s="1" t="s">
        <v>106</v>
      </c>
      <c r="H118" s="1">
        <v>1010000</v>
      </c>
      <c r="I118" s="1">
        <v>4.25</v>
      </c>
      <c r="J118" s="1">
        <f t="shared" si="2"/>
        <v>0</v>
      </c>
      <c r="K118" s="25" t="s">
        <v>101</v>
      </c>
      <c r="L118" s="1">
        <v>4.37</v>
      </c>
      <c r="M118" s="1">
        <v>98.346000000000004</v>
      </c>
    </row>
    <row r="119" spans="1:13" x14ac:dyDescent="0.35">
      <c r="A119" s="1" t="s">
        <v>96</v>
      </c>
      <c r="B119" s="1" t="s">
        <v>97</v>
      </c>
      <c r="C119" s="1">
        <v>2007</v>
      </c>
      <c r="D119" s="1" t="s">
        <v>102</v>
      </c>
      <c r="E119" s="1" t="s">
        <v>105</v>
      </c>
      <c r="F119" s="1">
        <v>2011</v>
      </c>
      <c r="G119" s="1" t="s">
        <v>106</v>
      </c>
      <c r="H119" s="1">
        <v>395000</v>
      </c>
      <c r="I119" s="1">
        <v>2</v>
      </c>
      <c r="J119" s="1">
        <f>17870000-H119</f>
        <v>17475000</v>
      </c>
      <c r="K119" s="25" t="s">
        <v>101</v>
      </c>
      <c r="L119" s="1">
        <v>0.5</v>
      </c>
      <c r="M119" s="1">
        <v>100.35299999999999</v>
      </c>
    </row>
    <row r="120" spans="1:13" x14ac:dyDescent="0.35">
      <c r="A120" s="1" t="s">
        <v>96</v>
      </c>
      <c r="B120" s="1" t="s">
        <v>97</v>
      </c>
      <c r="C120" s="1">
        <v>2007</v>
      </c>
      <c r="D120" s="1" t="s">
        <v>102</v>
      </c>
      <c r="E120" s="1" t="s">
        <v>105</v>
      </c>
      <c r="F120" s="1">
        <v>2012</v>
      </c>
      <c r="G120" s="1" t="s">
        <v>106</v>
      </c>
      <c r="H120" s="1">
        <v>400000</v>
      </c>
      <c r="I120" s="1">
        <v>2</v>
      </c>
      <c r="J120" s="1">
        <f t="shared" si="2"/>
        <v>17075000</v>
      </c>
      <c r="K120" s="25" t="s">
        <v>101</v>
      </c>
      <c r="L120" s="1">
        <v>0.85</v>
      </c>
      <c r="M120" s="1">
        <v>101.41</v>
      </c>
    </row>
    <row r="121" spans="1:13" x14ac:dyDescent="0.35">
      <c r="A121" s="1" t="s">
        <v>96</v>
      </c>
      <c r="B121" s="1" t="s">
        <v>97</v>
      </c>
      <c r="C121" s="1">
        <v>2007</v>
      </c>
      <c r="D121" s="1" t="s">
        <v>102</v>
      </c>
      <c r="E121" s="1" t="s">
        <v>105</v>
      </c>
      <c r="F121" s="1">
        <v>2013</v>
      </c>
      <c r="G121" s="1" t="s">
        <v>106</v>
      </c>
      <c r="H121" s="1">
        <v>520000</v>
      </c>
      <c r="I121" s="1">
        <v>2</v>
      </c>
      <c r="J121" s="1">
        <f t="shared" si="2"/>
        <v>16555000</v>
      </c>
      <c r="K121" s="25" t="s">
        <v>101</v>
      </c>
      <c r="L121" s="1">
        <v>1.05</v>
      </c>
      <c r="M121" s="1">
        <v>102.093</v>
      </c>
    </row>
    <row r="122" spans="1:13" x14ac:dyDescent="0.35">
      <c r="A122" s="1" t="s">
        <v>96</v>
      </c>
      <c r="B122" s="1" t="s">
        <v>97</v>
      </c>
      <c r="C122" s="1">
        <v>2007</v>
      </c>
      <c r="D122" s="1" t="s">
        <v>102</v>
      </c>
      <c r="E122" s="1" t="s">
        <v>105</v>
      </c>
      <c r="F122" s="1">
        <v>2014</v>
      </c>
      <c r="G122" s="1" t="s">
        <v>106</v>
      </c>
      <c r="H122" s="1">
        <v>535000</v>
      </c>
      <c r="I122" s="1">
        <v>5</v>
      </c>
      <c r="J122" s="1">
        <f t="shared" si="2"/>
        <v>16020000</v>
      </c>
      <c r="K122" s="25" t="s">
        <v>101</v>
      </c>
      <c r="L122" s="1">
        <v>1.25</v>
      </c>
      <c r="M122" s="1">
        <v>111.855</v>
      </c>
    </row>
    <row r="123" spans="1:13" x14ac:dyDescent="0.35">
      <c r="A123" s="1" t="s">
        <v>96</v>
      </c>
      <c r="B123" s="1" t="s">
        <v>97</v>
      </c>
      <c r="C123" s="1">
        <v>2007</v>
      </c>
      <c r="D123" s="1" t="s">
        <v>102</v>
      </c>
      <c r="E123" s="1" t="s">
        <v>105</v>
      </c>
      <c r="F123" s="1">
        <v>2015</v>
      </c>
      <c r="G123" s="1" t="s">
        <v>106</v>
      </c>
      <c r="H123" s="1">
        <v>570000</v>
      </c>
      <c r="I123" s="1">
        <v>5</v>
      </c>
      <c r="J123" s="1">
        <f t="shared" si="2"/>
        <v>15450000</v>
      </c>
      <c r="K123" s="25" t="s">
        <v>101</v>
      </c>
      <c r="L123" s="1">
        <v>1.65</v>
      </c>
      <c r="M123" s="1">
        <v>113.649</v>
      </c>
    </row>
    <row r="124" spans="1:13" x14ac:dyDescent="0.35">
      <c r="A124" s="1" t="s">
        <v>96</v>
      </c>
      <c r="B124" s="1" t="s">
        <v>97</v>
      </c>
      <c r="C124" s="1">
        <v>2007</v>
      </c>
      <c r="D124" s="1" t="s">
        <v>102</v>
      </c>
      <c r="E124" s="1" t="s">
        <v>105</v>
      </c>
      <c r="F124" s="1">
        <v>2016</v>
      </c>
      <c r="G124" s="1" t="s">
        <v>106</v>
      </c>
      <c r="H124" s="1">
        <v>855000</v>
      </c>
      <c r="I124" s="1">
        <v>5</v>
      </c>
      <c r="J124" s="1">
        <f t="shared" si="2"/>
        <v>14595000</v>
      </c>
      <c r="K124" s="25" t="s">
        <v>101</v>
      </c>
      <c r="L124" s="1">
        <v>2</v>
      </c>
      <c r="M124" s="1">
        <v>114.84</v>
      </c>
    </row>
    <row r="125" spans="1:13" x14ac:dyDescent="0.35">
      <c r="A125" s="1" t="s">
        <v>96</v>
      </c>
      <c r="B125" s="1" t="s">
        <v>97</v>
      </c>
      <c r="C125" s="1">
        <v>2007</v>
      </c>
      <c r="D125" s="1" t="s">
        <v>102</v>
      </c>
      <c r="E125" s="1" t="s">
        <v>105</v>
      </c>
      <c r="F125" s="1">
        <v>2017</v>
      </c>
      <c r="G125" s="1" t="s">
        <v>106</v>
      </c>
      <c r="H125" s="1">
        <v>965000</v>
      </c>
      <c r="I125" s="1">
        <v>2.2000000000000002</v>
      </c>
      <c r="J125" s="1">
        <f t="shared" si="2"/>
        <v>13630000</v>
      </c>
      <c r="K125" s="25" t="s">
        <v>101</v>
      </c>
      <c r="L125" s="1">
        <v>2.4</v>
      </c>
      <c r="M125" s="1">
        <v>98.846000000000004</v>
      </c>
    </row>
    <row r="126" spans="1:13" x14ac:dyDescent="0.35">
      <c r="A126" s="1" t="s">
        <v>96</v>
      </c>
      <c r="B126" s="1" t="s">
        <v>97</v>
      </c>
      <c r="C126" s="1">
        <v>2007</v>
      </c>
      <c r="D126" s="1" t="s">
        <v>102</v>
      </c>
      <c r="E126" s="1" t="s">
        <v>105</v>
      </c>
      <c r="F126" s="1">
        <v>2018</v>
      </c>
      <c r="G126" s="1" t="s">
        <v>106</v>
      </c>
      <c r="H126" s="1">
        <v>985000</v>
      </c>
      <c r="I126" s="1">
        <v>2.35</v>
      </c>
      <c r="J126" s="1">
        <f t="shared" si="2"/>
        <v>12645000</v>
      </c>
      <c r="K126" s="25" t="s">
        <v>101</v>
      </c>
      <c r="L126" s="1">
        <v>2.5499999999999998</v>
      </c>
      <c r="M126" s="1">
        <v>98.683999999999997</v>
      </c>
    </row>
    <row r="127" spans="1:13" x14ac:dyDescent="0.35">
      <c r="A127" s="1" t="s">
        <v>96</v>
      </c>
      <c r="B127" s="1" t="s">
        <v>97</v>
      </c>
      <c r="C127" s="1">
        <v>2007</v>
      </c>
      <c r="D127" s="1" t="s">
        <v>102</v>
      </c>
      <c r="E127" s="1" t="s">
        <v>105</v>
      </c>
      <c r="F127" s="1">
        <v>2019</v>
      </c>
      <c r="G127" s="1" t="s">
        <v>106</v>
      </c>
      <c r="H127" s="1">
        <v>1010000</v>
      </c>
      <c r="I127" s="1">
        <v>2.5</v>
      </c>
      <c r="J127" s="1">
        <f t="shared" si="2"/>
        <v>11635000</v>
      </c>
      <c r="K127" s="25" t="s">
        <v>101</v>
      </c>
      <c r="L127" s="1">
        <v>2.75</v>
      </c>
      <c r="M127" s="1">
        <v>98.165999999999997</v>
      </c>
    </row>
    <row r="128" spans="1:13" x14ac:dyDescent="0.35">
      <c r="A128" s="1" t="s">
        <v>96</v>
      </c>
      <c r="B128" s="1" t="s">
        <v>97</v>
      </c>
      <c r="C128" s="1">
        <v>2007</v>
      </c>
      <c r="D128" s="1" t="s">
        <v>102</v>
      </c>
      <c r="E128" s="1" t="s">
        <v>105</v>
      </c>
      <c r="F128" s="1">
        <v>2020</v>
      </c>
      <c r="G128" s="1" t="s">
        <v>106</v>
      </c>
      <c r="H128" s="1">
        <v>1045000</v>
      </c>
      <c r="I128" s="1">
        <v>2.75</v>
      </c>
      <c r="J128" s="1">
        <f t="shared" si="2"/>
        <v>10590000</v>
      </c>
      <c r="K128" s="25" t="s">
        <v>101</v>
      </c>
      <c r="L128" s="1">
        <v>2.95</v>
      </c>
      <c r="M128" s="1">
        <v>98.39</v>
      </c>
    </row>
    <row r="129" spans="1:13" x14ac:dyDescent="0.35">
      <c r="A129" s="1" t="s">
        <v>96</v>
      </c>
      <c r="B129" s="1" t="s">
        <v>97</v>
      </c>
      <c r="C129" s="1">
        <v>2007</v>
      </c>
      <c r="D129" s="1" t="s">
        <v>102</v>
      </c>
      <c r="E129" s="1" t="s">
        <v>105</v>
      </c>
      <c r="F129" s="1">
        <v>2021</v>
      </c>
      <c r="G129" s="1" t="s">
        <v>106</v>
      </c>
      <c r="H129" s="1">
        <v>1070000</v>
      </c>
      <c r="I129" s="1">
        <v>2.875</v>
      </c>
      <c r="J129" s="1">
        <f t="shared" si="2"/>
        <v>9520000</v>
      </c>
      <c r="K129" s="25" t="s">
        <v>101</v>
      </c>
      <c r="L129" s="1">
        <v>3.1</v>
      </c>
      <c r="M129" s="1">
        <v>98.036000000000001</v>
      </c>
    </row>
    <row r="130" spans="1:13" x14ac:dyDescent="0.35">
      <c r="A130" s="1" t="s">
        <v>96</v>
      </c>
      <c r="B130" s="1" t="s">
        <v>97</v>
      </c>
      <c r="C130" s="1">
        <v>2007</v>
      </c>
      <c r="D130" s="1" t="s">
        <v>102</v>
      </c>
      <c r="E130" s="1" t="s">
        <v>105</v>
      </c>
      <c r="F130" s="1">
        <v>2022</v>
      </c>
      <c r="G130" s="1" t="s">
        <v>106</v>
      </c>
      <c r="H130" s="1">
        <v>1100000</v>
      </c>
      <c r="I130" s="1">
        <v>3</v>
      </c>
      <c r="J130" s="1">
        <f t="shared" si="2"/>
        <v>8420000</v>
      </c>
      <c r="K130" s="25" t="s">
        <v>101</v>
      </c>
      <c r="L130" s="1">
        <v>3.25</v>
      </c>
      <c r="M130" s="1">
        <v>7.6589999999999998</v>
      </c>
    </row>
    <row r="131" spans="1:13" x14ac:dyDescent="0.35">
      <c r="A131" s="1" t="s">
        <v>96</v>
      </c>
      <c r="B131" s="1" t="s">
        <v>97</v>
      </c>
      <c r="C131" s="1">
        <v>2007</v>
      </c>
      <c r="D131" s="1" t="s">
        <v>102</v>
      </c>
      <c r="E131" s="1" t="s">
        <v>105</v>
      </c>
      <c r="F131" s="1">
        <v>2023</v>
      </c>
      <c r="G131" s="1" t="s">
        <v>106</v>
      </c>
      <c r="H131" s="1">
        <v>1125000</v>
      </c>
      <c r="I131" s="1">
        <v>3.2</v>
      </c>
      <c r="J131" s="1">
        <f t="shared" si="2"/>
        <v>7295000</v>
      </c>
      <c r="K131" s="25" t="s">
        <v>101</v>
      </c>
      <c r="L131" s="1">
        <v>3.4</v>
      </c>
      <c r="M131" s="1">
        <v>98.007999999999996</v>
      </c>
    </row>
    <row r="132" spans="1:13" x14ac:dyDescent="0.35">
      <c r="A132" s="1" t="s">
        <v>96</v>
      </c>
      <c r="B132" s="1" t="s">
        <v>97</v>
      </c>
      <c r="C132" s="1">
        <v>2007</v>
      </c>
      <c r="D132" s="1" t="s">
        <v>102</v>
      </c>
      <c r="E132" s="1" t="s">
        <v>105</v>
      </c>
      <c r="F132" s="1">
        <v>2024</v>
      </c>
      <c r="G132" s="1" t="s">
        <v>106</v>
      </c>
      <c r="H132" s="1">
        <v>1170000</v>
      </c>
      <c r="I132" s="1">
        <v>3.3</v>
      </c>
      <c r="J132" s="1">
        <f t="shared" si="2"/>
        <v>6125000</v>
      </c>
      <c r="K132" s="25" t="s">
        <v>101</v>
      </c>
      <c r="L132" s="1">
        <v>3.5</v>
      </c>
      <c r="M132" s="1">
        <v>97.891999999999996</v>
      </c>
    </row>
    <row r="133" spans="1:13" x14ac:dyDescent="0.35">
      <c r="A133" s="1" t="s">
        <v>96</v>
      </c>
      <c r="B133" s="1" t="s">
        <v>97</v>
      </c>
      <c r="C133" s="1">
        <v>2007</v>
      </c>
      <c r="D133" s="1" t="s">
        <v>102</v>
      </c>
      <c r="E133" s="1" t="s">
        <v>105</v>
      </c>
      <c r="F133" s="1">
        <v>2025</v>
      </c>
      <c r="G133" s="1" t="s">
        <v>106</v>
      </c>
      <c r="H133" s="1">
        <v>1215000</v>
      </c>
      <c r="I133" s="1">
        <v>3.4</v>
      </c>
      <c r="J133" s="1">
        <f t="shared" si="2"/>
        <v>4910000</v>
      </c>
      <c r="K133" s="25" t="s">
        <v>101</v>
      </c>
      <c r="L133" s="1">
        <v>3.6</v>
      </c>
      <c r="M133" s="1">
        <v>97.783000000000001</v>
      </c>
    </row>
    <row r="134" spans="1:13" x14ac:dyDescent="0.35">
      <c r="A134" s="1" t="s">
        <v>96</v>
      </c>
      <c r="B134" s="1" t="s">
        <v>97</v>
      </c>
      <c r="C134" s="1">
        <v>2007</v>
      </c>
      <c r="D134" s="1" t="s">
        <v>102</v>
      </c>
      <c r="E134" s="1" t="s">
        <v>105</v>
      </c>
      <c r="F134" s="1">
        <v>2026</v>
      </c>
      <c r="G134" s="1" t="s">
        <v>106</v>
      </c>
      <c r="H134" s="1">
        <v>1255000</v>
      </c>
      <c r="I134" s="1">
        <v>3.5</v>
      </c>
      <c r="J134" s="1">
        <f t="shared" si="2"/>
        <v>3655000</v>
      </c>
      <c r="K134" s="25" t="s">
        <v>101</v>
      </c>
      <c r="L134" s="1">
        <v>3.7</v>
      </c>
      <c r="M134" s="1">
        <v>97.682000000000002</v>
      </c>
    </row>
    <row r="135" spans="1:13" x14ac:dyDescent="0.35">
      <c r="A135" s="1" t="s">
        <v>96</v>
      </c>
      <c r="B135" s="1" t="s">
        <v>97</v>
      </c>
      <c r="C135" s="1">
        <v>2007</v>
      </c>
      <c r="D135" s="1" t="s">
        <v>102</v>
      </c>
      <c r="E135" s="1" t="s">
        <v>105</v>
      </c>
      <c r="F135" s="1">
        <v>2027</v>
      </c>
      <c r="G135" s="1" t="s">
        <v>106</v>
      </c>
      <c r="H135" s="1">
        <v>1305000</v>
      </c>
      <c r="I135" s="1">
        <v>3.6</v>
      </c>
      <c r="J135" s="1">
        <f t="shared" si="2"/>
        <v>2350000</v>
      </c>
      <c r="K135" s="25" t="s">
        <v>101</v>
      </c>
      <c r="L135" s="1">
        <v>3.8</v>
      </c>
      <c r="M135" s="1">
        <v>97.587999999999994</v>
      </c>
    </row>
    <row r="136" spans="1:13" x14ac:dyDescent="0.35">
      <c r="A136" s="1" t="s">
        <v>96</v>
      </c>
      <c r="B136" s="1" t="s">
        <v>97</v>
      </c>
      <c r="C136" s="1">
        <v>2007</v>
      </c>
      <c r="D136" s="1" t="s">
        <v>102</v>
      </c>
      <c r="E136" s="1" t="s">
        <v>105</v>
      </c>
      <c r="F136" s="1">
        <v>2028</v>
      </c>
      <c r="G136" s="1" t="s">
        <v>106</v>
      </c>
      <c r="H136" s="1">
        <v>1350000</v>
      </c>
      <c r="I136" s="1">
        <v>4</v>
      </c>
      <c r="J136" s="1">
        <f t="shared" si="2"/>
        <v>1000000</v>
      </c>
      <c r="K136" s="25" t="s">
        <v>101</v>
      </c>
      <c r="L136" s="1">
        <v>4.0999999999999996</v>
      </c>
      <c r="M136" s="1">
        <v>98.673000000000002</v>
      </c>
    </row>
    <row r="137" spans="1:13" x14ac:dyDescent="0.35">
      <c r="A137" s="1" t="s">
        <v>96</v>
      </c>
      <c r="B137" s="1" t="s">
        <v>97</v>
      </c>
      <c r="C137" s="1">
        <v>2007</v>
      </c>
      <c r="D137" s="1" t="s">
        <v>102</v>
      </c>
      <c r="E137" s="1" t="s">
        <v>105</v>
      </c>
      <c r="F137" s="1">
        <v>2029</v>
      </c>
      <c r="G137" s="1" t="s">
        <v>106</v>
      </c>
      <c r="H137" s="1">
        <v>490000</v>
      </c>
      <c r="I137" s="1">
        <v>4</v>
      </c>
      <c r="J137" s="1">
        <f t="shared" si="2"/>
        <v>510000</v>
      </c>
      <c r="K137" s="25" t="s">
        <v>101</v>
      </c>
      <c r="L137" s="1">
        <v>4.0999999999999996</v>
      </c>
      <c r="M137" s="1">
        <v>98.673000000000002</v>
      </c>
    </row>
    <row r="138" spans="1:13" x14ac:dyDescent="0.35">
      <c r="A138" s="1" t="s">
        <v>96</v>
      </c>
      <c r="B138" s="1" t="s">
        <v>97</v>
      </c>
      <c r="C138" s="1">
        <v>2007</v>
      </c>
      <c r="D138" s="1" t="s">
        <v>102</v>
      </c>
      <c r="E138" s="1" t="s">
        <v>105</v>
      </c>
      <c r="F138" s="1">
        <v>2030</v>
      </c>
      <c r="G138" s="1" t="s">
        <v>106</v>
      </c>
      <c r="H138" s="1">
        <v>510000</v>
      </c>
      <c r="I138" s="1">
        <v>4</v>
      </c>
      <c r="J138" s="1">
        <f t="shared" si="2"/>
        <v>0</v>
      </c>
      <c r="K138" s="25" t="s">
        <v>101</v>
      </c>
      <c r="L138" s="1">
        <v>41</v>
      </c>
      <c r="M138" s="1">
        <v>98.673000000000002</v>
      </c>
    </row>
    <row r="139" spans="1:13" x14ac:dyDescent="0.35">
      <c r="A139" s="1" t="s">
        <v>96</v>
      </c>
      <c r="B139" s="1" t="s">
        <v>97</v>
      </c>
      <c r="C139" s="1">
        <v>2010</v>
      </c>
      <c r="D139" s="1" t="s">
        <v>102</v>
      </c>
      <c r="E139" s="1" t="s">
        <v>105</v>
      </c>
      <c r="F139" s="1">
        <v>2016</v>
      </c>
      <c r="G139" s="1" t="s">
        <v>106</v>
      </c>
      <c r="H139" s="1">
        <v>35000</v>
      </c>
      <c r="I139" s="1">
        <v>2</v>
      </c>
      <c r="J139" s="1">
        <f>4300000-H139</f>
        <v>4265000</v>
      </c>
      <c r="K139" s="25" t="s">
        <v>101</v>
      </c>
      <c r="L139" s="1">
        <v>0.6</v>
      </c>
      <c r="M139" s="1">
        <v>101.578</v>
      </c>
    </row>
    <row r="140" spans="1:13" x14ac:dyDescent="0.35">
      <c r="A140" s="1" t="s">
        <v>96</v>
      </c>
      <c r="B140" s="1" t="s">
        <v>97</v>
      </c>
      <c r="C140" s="1">
        <v>2010</v>
      </c>
      <c r="D140" s="1" t="s">
        <v>102</v>
      </c>
      <c r="E140" s="1" t="s">
        <v>105</v>
      </c>
      <c r="F140" s="1">
        <v>2017</v>
      </c>
      <c r="G140" s="1" t="s">
        <v>106</v>
      </c>
      <c r="H140" s="1">
        <v>240000</v>
      </c>
      <c r="I140" s="1">
        <v>0.75</v>
      </c>
      <c r="J140" s="1">
        <f t="shared" si="2"/>
        <v>4025000</v>
      </c>
      <c r="K140" s="25" t="s">
        <v>101</v>
      </c>
      <c r="L140" s="1">
        <v>0.75</v>
      </c>
      <c r="M140" s="1">
        <v>100</v>
      </c>
    </row>
    <row r="141" spans="1:13" x14ac:dyDescent="0.35">
      <c r="A141" s="1" t="s">
        <v>96</v>
      </c>
      <c r="B141" s="1" t="s">
        <v>97</v>
      </c>
      <c r="C141" s="1">
        <v>2010</v>
      </c>
      <c r="D141" s="1" t="s">
        <v>102</v>
      </c>
      <c r="E141" s="1" t="s">
        <v>105</v>
      </c>
      <c r="F141" s="1">
        <v>2018</v>
      </c>
      <c r="G141" s="1" t="s">
        <v>106</v>
      </c>
      <c r="H141" s="1">
        <v>245000</v>
      </c>
      <c r="I141" s="1">
        <v>2</v>
      </c>
      <c r="J141" s="1">
        <f t="shared" si="2"/>
        <v>3780000</v>
      </c>
      <c r="K141" s="25" t="s">
        <v>101</v>
      </c>
      <c r="L141" s="1">
        <v>1.05</v>
      </c>
      <c r="M141" s="1">
        <v>102.92</v>
      </c>
    </row>
    <row r="142" spans="1:13" x14ac:dyDescent="0.35">
      <c r="A142" s="1" t="s">
        <v>96</v>
      </c>
      <c r="B142" s="1" t="s">
        <v>97</v>
      </c>
      <c r="C142" s="1">
        <v>2010</v>
      </c>
      <c r="D142" s="1" t="s">
        <v>102</v>
      </c>
      <c r="E142" s="1" t="s">
        <v>105</v>
      </c>
      <c r="F142" s="1">
        <v>2019</v>
      </c>
      <c r="G142" s="1" t="s">
        <v>106</v>
      </c>
      <c r="H142" s="1">
        <v>255000</v>
      </c>
      <c r="I142" s="1">
        <v>2</v>
      </c>
      <c r="J142" s="1">
        <f t="shared" si="2"/>
        <v>3525000</v>
      </c>
      <c r="K142" s="25" t="s">
        <v>101</v>
      </c>
      <c r="L142" s="1">
        <v>1.35</v>
      </c>
      <c r="M142" s="1">
        <v>102.60299999999999</v>
      </c>
    </row>
    <row r="143" spans="1:13" x14ac:dyDescent="0.35">
      <c r="A143" s="1" t="s">
        <v>96</v>
      </c>
      <c r="B143" s="1" t="s">
        <v>97</v>
      </c>
      <c r="C143" s="1">
        <v>2010</v>
      </c>
      <c r="D143" s="1" t="s">
        <v>102</v>
      </c>
      <c r="E143" s="1" t="s">
        <v>105</v>
      </c>
      <c r="F143" s="1">
        <v>2020</v>
      </c>
      <c r="G143" s="1" t="s">
        <v>106</v>
      </c>
      <c r="H143" s="1">
        <v>255000</v>
      </c>
      <c r="I143" s="1">
        <v>2</v>
      </c>
      <c r="J143" s="1">
        <f t="shared" si="2"/>
        <v>3270000</v>
      </c>
      <c r="K143" s="25" t="s">
        <v>101</v>
      </c>
      <c r="L143" s="1">
        <v>1.65</v>
      </c>
      <c r="M143" s="1">
        <v>101.715</v>
      </c>
    </row>
    <row r="144" spans="1:13" x14ac:dyDescent="0.35">
      <c r="A144" s="1" t="s">
        <v>96</v>
      </c>
      <c r="B144" s="1" t="s">
        <v>97</v>
      </c>
      <c r="C144" s="1">
        <v>2010</v>
      </c>
      <c r="D144" s="1" t="s">
        <v>102</v>
      </c>
      <c r="E144" s="1" t="s">
        <v>105</v>
      </c>
      <c r="F144" s="1">
        <v>2021</v>
      </c>
      <c r="G144" s="1" t="s">
        <v>106</v>
      </c>
      <c r="H144" s="1">
        <v>260000</v>
      </c>
      <c r="I144" s="1">
        <v>2</v>
      </c>
      <c r="J144" s="1">
        <f t="shared" si="2"/>
        <v>3010000</v>
      </c>
      <c r="K144" s="25" t="s">
        <v>101</v>
      </c>
      <c r="L144" s="1">
        <v>1.9</v>
      </c>
      <c r="M144" s="1">
        <v>100.485</v>
      </c>
    </row>
    <row r="145" spans="1:13" x14ac:dyDescent="0.35">
      <c r="A145" s="1" t="s">
        <v>96</v>
      </c>
      <c r="B145" s="1" t="s">
        <v>97</v>
      </c>
      <c r="C145" s="1">
        <v>2010</v>
      </c>
      <c r="D145" s="1" t="s">
        <v>102</v>
      </c>
      <c r="E145" s="1" t="s">
        <v>105</v>
      </c>
      <c r="F145" s="1">
        <v>2022</v>
      </c>
      <c r="G145" s="1" t="s">
        <v>106</v>
      </c>
      <c r="H145" s="1">
        <v>265000</v>
      </c>
      <c r="I145" s="1">
        <v>2</v>
      </c>
      <c r="J145" s="1">
        <f t="shared" si="2"/>
        <v>2745000</v>
      </c>
      <c r="K145" s="25" t="s">
        <v>101</v>
      </c>
      <c r="L145" s="1">
        <v>2.15</v>
      </c>
      <c r="M145" s="1">
        <v>99.010999999999996</v>
      </c>
    </row>
    <row r="146" spans="1:13" x14ac:dyDescent="0.35">
      <c r="A146" s="1" t="s">
        <v>96</v>
      </c>
      <c r="B146" s="1" t="s">
        <v>97</v>
      </c>
      <c r="C146" s="1">
        <v>2010</v>
      </c>
      <c r="D146" s="1" t="s">
        <v>102</v>
      </c>
      <c r="E146" s="1" t="s">
        <v>105</v>
      </c>
      <c r="F146" s="1">
        <v>2023</v>
      </c>
      <c r="G146" s="1" t="s">
        <v>106</v>
      </c>
      <c r="H146" s="1">
        <v>275000</v>
      </c>
      <c r="I146" s="1">
        <v>2.125</v>
      </c>
      <c r="J146" s="1">
        <f t="shared" si="2"/>
        <v>2470000</v>
      </c>
      <c r="K146" s="25" t="s">
        <v>101</v>
      </c>
      <c r="L146" s="1">
        <v>2.35</v>
      </c>
      <c r="M146" s="1">
        <v>98.340999999999994</v>
      </c>
    </row>
    <row r="147" spans="1:13" x14ac:dyDescent="0.35">
      <c r="A147" s="1" t="s">
        <v>96</v>
      </c>
      <c r="B147" s="1" t="s">
        <v>97</v>
      </c>
      <c r="C147" s="1">
        <v>2010</v>
      </c>
      <c r="D147" s="1" t="s">
        <v>102</v>
      </c>
      <c r="E147" s="1" t="s">
        <v>105</v>
      </c>
      <c r="F147" s="1">
        <v>2024</v>
      </c>
      <c r="G147" s="1" t="s">
        <v>106</v>
      </c>
      <c r="H147" s="1">
        <v>275000</v>
      </c>
      <c r="I147" s="1">
        <v>2.25</v>
      </c>
      <c r="J147" s="1">
        <f t="shared" si="2"/>
        <v>2195000</v>
      </c>
      <c r="K147" s="25" t="s">
        <v>101</v>
      </c>
      <c r="L147" s="1">
        <v>2.4500000000000002</v>
      </c>
      <c r="M147" s="1">
        <v>98.37</v>
      </c>
    </row>
    <row r="148" spans="1:13" x14ac:dyDescent="0.35">
      <c r="A148" s="1" t="s">
        <v>96</v>
      </c>
      <c r="B148" s="1" t="s">
        <v>97</v>
      </c>
      <c r="C148" s="1">
        <v>2010</v>
      </c>
      <c r="D148" s="1" t="s">
        <v>102</v>
      </c>
      <c r="E148" s="1" t="s">
        <v>105</v>
      </c>
      <c r="F148" s="1">
        <v>2025</v>
      </c>
      <c r="G148" s="1" t="s">
        <v>106</v>
      </c>
      <c r="H148" s="1">
        <v>285000</v>
      </c>
      <c r="I148" s="1">
        <v>2.4</v>
      </c>
      <c r="J148" s="1">
        <f t="shared" si="2"/>
        <v>1910000</v>
      </c>
      <c r="K148" s="25" t="s">
        <v>101</v>
      </c>
      <c r="L148" s="1">
        <v>2.6</v>
      </c>
      <c r="M148" s="1">
        <v>98.225999999999999</v>
      </c>
    </row>
    <row r="149" spans="1:13" x14ac:dyDescent="0.35">
      <c r="A149" s="1" t="s">
        <v>96</v>
      </c>
      <c r="B149" s="1" t="s">
        <v>97</v>
      </c>
      <c r="C149" s="1">
        <v>2010</v>
      </c>
      <c r="D149" s="1" t="s">
        <v>102</v>
      </c>
      <c r="E149" s="1" t="s">
        <v>105</v>
      </c>
      <c r="F149" s="1">
        <v>2026</v>
      </c>
      <c r="G149" s="1" t="s">
        <v>106</v>
      </c>
      <c r="H149" s="1">
        <v>290000</v>
      </c>
      <c r="I149" s="1">
        <v>2.5</v>
      </c>
      <c r="J149" s="1">
        <f t="shared" si="2"/>
        <v>1620000</v>
      </c>
      <c r="K149" s="25" t="s">
        <v>101</v>
      </c>
      <c r="L149" s="1">
        <v>2.7</v>
      </c>
      <c r="M149" s="1">
        <v>98.085999999999999</v>
      </c>
    </row>
    <row r="150" spans="1:13" x14ac:dyDescent="0.35">
      <c r="A150" s="1" t="s">
        <v>96</v>
      </c>
      <c r="B150" s="1" t="s">
        <v>97</v>
      </c>
      <c r="C150" s="1">
        <v>2010</v>
      </c>
      <c r="D150" s="1" t="s">
        <v>102</v>
      </c>
      <c r="E150" s="1" t="s">
        <v>105</v>
      </c>
      <c r="F150" s="1">
        <v>2027</v>
      </c>
      <c r="G150" s="1" t="s">
        <v>106</v>
      </c>
      <c r="H150" s="1">
        <v>300000</v>
      </c>
      <c r="I150" s="1">
        <v>2.6</v>
      </c>
      <c r="J150" s="1">
        <f t="shared" si="2"/>
        <v>1320000</v>
      </c>
      <c r="K150" s="25" t="s">
        <v>101</v>
      </c>
      <c r="L150" s="1">
        <v>2.8</v>
      </c>
      <c r="M150" s="1">
        <v>97.951999999999998</v>
      </c>
    </row>
    <row r="151" spans="1:13" x14ac:dyDescent="0.35">
      <c r="A151" s="1" t="s">
        <v>96</v>
      </c>
      <c r="B151" s="1" t="s">
        <v>97</v>
      </c>
      <c r="C151" s="1">
        <v>2010</v>
      </c>
      <c r="D151" s="1" t="s">
        <v>102</v>
      </c>
      <c r="E151" s="1" t="s">
        <v>105</v>
      </c>
      <c r="F151" s="1">
        <v>2028</v>
      </c>
      <c r="G151" s="1" t="s">
        <v>106</v>
      </c>
      <c r="H151" s="1">
        <v>305000</v>
      </c>
      <c r="I151" s="1">
        <v>2.7</v>
      </c>
      <c r="J151" s="1">
        <f t="shared" si="2"/>
        <v>1015000</v>
      </c>
      <c r="K151" s="25" t="s">
        <v>101</v>
      </c>
      <c r="L151" s="1">
        <v>2.9</v>
      </c>
      <c r="M151" s="1">
        <v>97.825999999999993</v>
      </c>
    </row>
    <row r="152" spans="1:13" x14ac:dyDescent="0.35">
      <c r="A152" s="1" t="s">
        <v>96</v>
      </c>
      <c r="B152" s="1" t="s">
        <v>97</v>
      </c>
      <c r="C152" s="1">
        <v>2010</v>
      </c>
      <c r="D152" s="1" t="s">
        <v>102</v>
      </c>
      <c r="E152" s="1" t="s">
        <v>105</v>
      </c>
      <c r="F152" s="1">
        <v>2029</v>
      </c>
      <c r="G152" s="1" t="s">
        <v>106</v>
      </c>
      <c r="H152" s="1">
        <v>1015000</v>
      </c>
      <c r="I152" s="1">
        <v>2.875</v>
      </c>
      <c r="J152" s="1">
        <f t="shared" si="2"/>
        <v>0</v>
      </c>
      <c r="K152" s="25" t="s">
        <v>101</v>
      </c>
      <c r="L152" s="1">
        <v>3.07</v>
      </c>
      <c r="M152" s="1">
        <v>97.775000000000006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sqref="A1:F1"/>
    </sheetView>
  </sheetViews>
  <sheetFormatPr defaultColWidth="8.90625" defaultRowHeight="14.5" x14ac:dyDescent="0.35"/>
  <cols>
    <col min="1" max="1" width="10.08984375" style="1" bestFit="1" customWidth="1"/>
    <col min="2" max="3" width="8.90625" style="1"/>
    <col min="4" max="4" width="14.54296875" style="1" customWidth="1"/>
    <col min="5" max="5" width="18.81640625" style="1" customWidth="1"/>
    <col min="6" max="16384" width="8.90625" style="1"/>
  </cols>
  <sheetData>
    <row r="1" spans="1:6" x14ac:dyDescent="0.35">
      <c r="A1" s="2" t="s">
        <v>0</v>
      </c>
      <c r="B1" s="2" t="s">
        <v>27</v>
      </c>
      <c r="C1" s="2" t="s">
        <v>1</v>
      </c>
      <c r="D1" s="5" t="s">
        <v>2</v>
      </c>
      <c r="E1" s="4" t="s">
        <v>335</v>
      </c>
      <c r="F1" s="4" t="s">
        <v>324</v>
      </c>
    </row>
    <row r="2" spans="1:6" x14ac:dyDescent="0.35">
      <c r="A2" s="1" t="s">
        <v>96</v>
      </c>
      <c r="B2" s="1" t="s">
        <v>97</v>
      </c>
      <c r="C2" s="1">
        <v>1994</v>
      </c>
      <c r="D2" s="1">
        <v>3395509</v>
      </c>
      <c r="E2" s="1" t="s">
        <v>119</v>
      </c>
      <c r="F2" s="1" t="s">
        <v>121</v>
      </c>
    </row>
    <row r="3" spans="1:6" x14ac:dyDescent="0.35">
      <c r="A3" s="1" t="s">
        <v>96</v>
      </c>
      <c r="B3" s="1" t="s">
        <v>97</v>
      </c>
      <c r="C3" s="1">
        <v>1994</v>
      </c>
      <c r="D3" s="1">
        <v>779400</v>
      </c>
      <c r="E3" s="1" t="s">
        <v>120</v>
      </c>
    </row>
    <row r="4" spans="1:6" x14ac:dyDescent="0.35">
      <c r="A4" s="1" t="s">
        <v>96</v>
      </c>
      <c r="B4" s="1" t="s">
        <v>97</v>
      </c>
      <c r="C4" s="1">
        <v>1994</v>
      </c>
      <c r="D4" s="1">
        <v>301718</v>
      </c>
      <c r="E4" s="1" t="s">
        <v>125</v>
      </c>
    </row>
    <row r="5" spans="1:6" x14ac:dyDescent="0.35">
      <c r="A5" s="1" t="s">
        <v>96</v>
      </c>
      <c r="B5" s="1" t="s">
        <v>97</v>
      </c>
      <c r="C5" s="1">
        <v>1994</v>
      </c>
      <c r="D5" s="1">
        <v>44000</v>
      </c>
      <c r="E5" s="1" t="s">
        <v>122</v>
      </c>
    </row>
    <row r="6" spans="1:6" x14ac:dyDescent="0.35">
      <c r="A6" s="1" t="s">
        <v>96</v>
      </c>
      <c r="B6" s="1" t="s">
        <v>97</v>
      </c>
      <c r="C6" s="1">
        <v>1994</v>
      </c>
      <c r="D6" s="1">
        <v>421000</v>
      </c>
      <c r="E6" s="1" t="s">
        <v>123</v>
      </c>
    </row>
    <row r="7" spans="1:6" x14ac:dyDescent="0.35">
      <c r="A7" s="1" t="s">
        <v>96</v>
      </c>
      <c r="B7" s="1" t="s">
        <v>97</v>
      </c>
      <c r="C7" s="1">
        <v>1994</v>
      </c>
      <c r="D7" s="1">
        <v>123926</v>
      </c>
      <c r="E7" s="1" t="s">
        <v>124</v>
      </c>
    </row>
    <row r="8" spans="1:6" x14ac:dyDescent="0.35">
      <c r="A8" s="1" t="s">
        <v>96</v>
      </c>
      <c r="B8" s="1" t="s">
        <v>97</v>
      </c>
      <c r="C8" s="1">
        <v>2000</v>
      </c>
      <c r="D8" s="1">
        <v>6074042</v>
      </c>
      <c r="E8" s="1" t="s">
        <v>125</v>
      </c>
    </row>
    <row r="9" spans="1:6" x14ac:dyDescent="0.35">
      <c r="A9" s="1" t="s">
        <v>96</v>
      </c>
      <c r="B9" s="1" t="s">
        <v>97</v>
      </c>
      <c r="C9" s="1">
        <v>2000</v>
      </c>
      <c r="D9" s="1">
        <v>347970</v>
      </c>
      <c r="E9" s="1" t="s">
        <v>126</v>
      </c>
    </row>
    <row r="10" spans="1:6" x14ac:dyDescent="0.35">
      <c r="A10" s="1" t="s">
        <v>96</v>
      </c>
      <c r="B10" s="1" t="s">
        <v>97</v>
      </c>
      <c r="C10" s="1">
        <v>2000</v>
      </c>
      <c r="D10" s="1">
        <v>1713000</v>
      </c>
      <c r="E10" s="1" t="s">
        <v>123</v>
      </c>
    </row>
    <row r="11" spans="1:6" x14ac:dyDescent="0.35">
      <c r="A11" s="1" t="s">
        <v>96</v>
      </c>
      <c r="B11" s="1" t="s">
        <v>97</v>
      </c>
      <c r="C11" s="1">
        <v>2000</v>
      </c>
      <c r="D11" s="1">
        <v>203573</v>
      </c>
      <c r="E11" s="1" t="s">
        <v>127</v>
      </c>
    </row>
    <row r="12" spans="1:6" x14ac:dyDescent="0.35">
      <c r="A12" s="1" t="s">
        <v>96</v>
      </c>
      <c r="B12" s="1" t="s">
        <v>97</v>
      </c>
      <c r="C12" s="1">
        <v>2000</v>
      </c>
      <c r="D12" s="1">
        <v>37103</v>
      </c>
      <c r="E12" s="1" t="s">
        <v>128</v>
      </c>
    </row>
    <row r="13" spans="1:6" x14ac:dyDescent="0.35">
      <c r="A13" s="1" t="s">
        <v>96</v>
      </c>
      <c r="B13" s="1" t="s">
        <v>97</v>
      </c>
      <c r="C13" s="1">
        <v>2001</v>
      </c>
      <c r="D13" s="1">
        <v>7668094</v>
      </c>
      <c r="E13" s="1" t="s">
        <v>247</v>
      </c>
    </row>
    <row r="14" spans="1:6" x14ac:dyDescent="0.35">
      <c r="A14" s="1" t="s">
        <v>96</v>
      </c>
      <c r="B14" s="1" t="s">
        <v>97</v>
      </c>
      <c r="C14" s="1">
        <v>2001</v>
      </c>
      <c r="D14" s="1">
        <v>1177000</v>
      </c>
      <c r="E14" s="1" t="s">
        <v>123</v>
      </c>
    </row>
    <row r="15" spans="1:6" x14ac:dyDescent="0.35">
      <c r="A15" s="1" t="s">
        <v>96</v>
      </c>
      <c r="B15" s="1" t="s">
        <v>97</v>
      </c>
      <c r="C15" s="1">
        <v>2001</v>
      </c>
      <c r="D15" s="1">
        <v>180650</v>
      </c>
      <c r="E15" s="1" t="s">
        <v>127</v>
      </c>
    </row>
    <row r="16" spans="1:6" x14ac:dyDescent="0.35">
      <c r="A16" s="1" t="s">
        <v>96</v>
      </c>
      <c r="B16" s="1" t="s">
        <v>97</v>
      </c>
      <c r="C16" s="1">
        <v>2001</v>
      </c>
      <c r="D16" s="1">
        <v>44745</v>
      </c>
      <c r="E16" s="1" t="s">
        <v>128</v>
      </c>
    </row>
    <row r="17" spans="1:6" x14ac:dyDescent="0.35">
      <c r="A17" s="1" t="s">
        <v>96</v>
      </c>
      <c r="B17" s="1" t="s">
        <v>97</v>
      </c>
      <c r="C17" s="1">
        <v>2005</v>
      </c>
      <c r="D17" s="1">
        <v>9559859</v>
      </c>
      <c r="E17" s="1" t="s">
        <v>247</v>
      </c>
    </row>
    <row r="18" spans="1:6" x14ac:dyDescent="0.35">
      <c r="A18" s="1" t="s">
        <v>96</v>
      </c>
      <c r="B18" s="1" t="s">
        <v>97</v>
      </c>
      <c r="C18" s="1">
        <v>2005</v>
      </c>
      <c r="D18" s="1">
        <v>249803</v>
      </c>
      <c r="E18" s="1" t="s">
        <v>248</v>
      </c>
    </row>
    <row r="19" spans="1:6" x14ac:dyDescent="0.35">
      <c r="A19" s="1" t="s">
        <v>96</v>
      </c>
      <c r="B19" s="1" t="s">
        <v>97</v>
      </c>
      <c r="C19" s="1">
        <v>2005</v>
      </c>
      <c r="D19" s="1">
        <v>3420</v>
      </c>
      <c r="E19" s="1" t="s">
        <v>128</v>
      </c>
    </row>
    <row r="20" spans="1:6" x14ac:dyDescent="0.35">
      <c r="A20" s="1" t="s">
        <v>96</v>
      </c>
      <c r="B20" s="1" t="s">
        <v>97</v>
      </c>
      <c r="C20" s="1">
        <v>2007</v>
      </c>
      <c r="D20" s="1">
        <v>1000000</v>
      </c>
      <c r="E20" s="1" t="s">
        <v>125</v>
      </c>
      <c r="F20" s="1" t="s">
        <v>271</v>
      </c>
    </row>
    <row r="21" spans="1:6" x14ac:dyDescent="0.35">
      <c r="A21" s="1" t="s">
        <v>96</v>
      </c>
      <c r="B21" s="1" t="s">
        <v>97</v>
      </c>
      <c r="C21" s="1">
        <v>2007</v>
      </c>
      <c r="D21" s="1">
        <v>3387900</v>
      </c>
      <c r="E21" s="1" t="s">
        <v>247</v>
      </c>
      <c r="F21" s="1" t="s">
        <v>271</v>
      </c>
    </row>
    <row r="22" spans="1:6" x14ac:dyDescent="0.35">
      <c r="A22" s="1" t="s">
        <v>96</v>
      </c>
      <c r="B22" s="1" t="s">
        <v>97</v>
      </c>
      <c r="C22" s="1">
        <v>2007</v>
      </c>
      <c r="D22" s="1">
        <v>1763534</v>
      </c>
      <c r="E22" s="1" t="s">
        <v>269</v>
      </c>
      <c r="F22" s="1" t="s">
        <v>271</v>
      </c>
    </row>
    <row r="23" spans="1:6" x14ac:dyDescent="0.35">
      <c r="A23" s="1" t="s">
        <v>96</v>
      </c>
      <c r="B23" s="1" t="s">
        <v>97</v>
      </c>
      <c r="C23" s="1">
        <v>2007</v>
      </c>
      <c r="D23" s="1">
        <v>165740</v>
      </c>
      <c r="E23" s="1" t="s">
        <v>248</v>
      </c>
      <c r="F23" s="1" t="s">
        <v>271</v>
      </c>
    </row>
    <row r="24" spans="1:6" x14ac:dyDescent="0.35">
      <c r="A24" s="1" t="s">
        <v>96</v>
      </c>
      <c r="B24" s="1" t="s">
        <v>97</v>
      </c>
      <c r="C24" s="1">
        <v>2007</v>
      </c>
      <c r="D24" s="1">
        <v>163158</v>
      </c>
      <c r="E24" s="1" t="s">
        <v>270</v>
      </c>
      <c r="F24" s="1" t="s">
        <v>271</v>
      </c>
    </row>
    <row r="25" spans="1:6" x14ac:dyDescent="0.35">
      <c r="A25" s="1" t="s">
        <v>96</v>
      </c>
      <c r="B25" s="1" t="s">
        <v>97</v>
      </c>
      <c r="C25" s="1">
        <v>2010</v>
      </c>
      <c r="D25" s="1">
        <v>16475950</v>
      </c>
      <c r="E25" s="1" t="s">
        <v>247</v>
      </c>
      <c r="F25" s="1" t="s">
        <v>284</v>
      </c>
    </row>
    <row r="26" spans="1:6" x14ac:dyDescent="0.35">
      <c r="A26" s="1" t="s">
        <v>96</v>
      </c>
      <c r="B26" s="1" t="s">
        <v>97</v>
      </c>
      <c r="C26" s="1">
        <v>2010</v>
      </c>
      <c r="D26" s="1">
        <v>1764236</v>
      </c>
      <c r="E26" s="1" t="s">
        <v>269</v>
      </c>
    </row>
    <row r="27" spans="1:6" x14ac:dyDescent="0.35">
      <c r="A27" s="1" t="s">
        <v>96</v>
      </c>
      <c r="B27" s="1" t="s">
        <v>97</v>
      </c>
      <c r="C27" s="1">
        <v>2010</v>
      </c>
      <c r="D27" s="1">
        <v>378638</v>
      </c>
      <c r="E27" s="1" t="s">
        <v>282</v>
      </c>
    </row>
    <row r="28" spans="1:6" x14ac:dyDescent="0.35">
      <c r="A28" s="1" t="s">
        <v>96</v>
      </c>
      <c r="B28" s="1" t="s">
        <v>97</v>
      </c>
      <c r="C28" s="1">
        <v>2010</v>
      </c>
      <c r="D28" s="1">
        <v>450695</v>
      </c>
      <c r="E28" s="1" t="s">
        <v>248</v>
      </c>
    </row>
    <row r="29" spans="1:6" x14ac:dyDescent="0.35">
      <c r="A29" s="1" t="s">
        <v>96</v>
      </c>
      <c r="B29" s="1" t="s">
        <v>97</v>
      </c>
      <c r="C29" s="1">
        <v>2010</v>
      </c>
      <c r="D29" s="1">
        <v>956702</v>
      </c>
      <c r="E29" s="1" t="s">
        <v>283</v>
      </c>
    </row>
    <row r="30" spans="1:6" x14ac:dyDescent="0.35">
      <c r="A30" s="1" t="s">
        <v>96</v>
      </c>
      <c r="B30" s="1" t="s">
        <v>97</v>
      </c>
      <c r="C30" s="1">
        <v>2014</v>
      </c>
      <c r="D30" s="1">
        <v>4128300</v>
      </c>
      <c r="E30" s="1" t="s">
        <v>295</v>
      </c>
    </row>
    <row r="31" spans="1:6" x14ac:dyDescent="0.35">
      <c r="A31" s="1" t="s">
        <v>96</v>
      </c>
      <c r="B31" s="1" t="s">
        <v>97</v>
      </c>
      <c r="C31" s="1">
        <v>2014</v>
      </c>
      <c r="D31" s="1">
        <v>129021</v>
      </c>
      <c r="E31" s="1" t="s">
        <v>248</v>
      </c>
    </row>
    <row r="32" spans="1:6" x14ac:dyDescent="0.35">
      <c r="A32" s="1" t="s">
        <v>96</v>
      </c>
      <c r="B32" s="1" t="s">
        <v>97</v>
      </c>
      <c r="C32" s="1">
        <v>2014</v>
      </c>
      <c r="D32" s="1">
        <v>5027</v>
      </c>
      <c r="E32" s="1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6"/>
  <sheetViews>
    <sheetView workbookViewId="0">
      <selection sqref="A1:M1"/>
    </sheetView>
  </sheetViews>
  <sheetFormatPr defaultColWidth="8.90625" defaultRowHeight="14.5" x14ac:dyDescent="0.35"/>
  <cols>
    <col min="1" max="1" width="10.08984375" style="1" bestFit="1" customWidth="1"/>
    <col min="2" max="3" width="8.90625" style="1"/>
    <col min="4" max="4" width="26.08984375" style="1" bestFit="1" customWidth="1"/>
    <col min="5" max="5" width="11.1796875" style="1" bestFit="1" customWidth="1"/>
    <col min="6" max="10" width="8.90625" style="1"/>
    <col min="11" max="11" width="10" style="1" bestFit="1" customWidth="1"/>
    <col min="12" max="16384" width="8.90625" style="1"/>
  </cols>
  <sheetData>
    <row r="1" spans="1:13" x14ac:dyDescent="0.35">
      <c r="A1" s="2" t="s">
        <v>0</v>
      </c>
      <c r="B1" s="2" t="s">
        <v>27</v>
      </c>
      <c r="C1" s="2" t="s">
        <v>1</v>
      </c>
      <c r="D1" s="2" t="s">
        <v>336</v>
      </c>
      <c r="E1" s="2" t="s">
        <v>24</v>
      </c>
      <c r="F1" s="2" t="s">
        <v>337</v>
      </c>
      <c r="G1" s="5" t="s">
        <v>2</v>
      </c>
      <c r="H1" s="4" t="s">
        <v>3</v>
      </c>
      <c r="I1" s="4" t="s">
        <v>4</v>
      </c>
      <c r="J1" s="6" t="s">
        <v>5</v>
      </c>
      <c r="K1" s="3" t="s">
        <v>6</v>
      </c>
      <c r="L1" s="4" t="s">
        <v>7</v>
      </c>
      <c r="M1" s="4" t="s">
        <v>324</v>
      </c>
    </row>
    <row r="2" spans="1:13" x14ac:dyDescent="0.35">
      <c r="A2" s="1" t="s">
        <v>96</v>
      </c>
      <c r="B2" s="1" t="s">
        <v>97</v>
      </c>
      <c r="C2" s="1">
        <v>1994</v>
      </c>
      <c r="D2" s="1" t="s">
        <v>230</v>
      </c>
      <c r="E2" s="1" t="s">
        <v>166</v>
      </c>
      <c r="F2" s="19" t="s">
        <v>138</v>
      </c>
      <c r="G2" s="21"/>
      <c r="H2" s="22">
        <v>1964</v>
      </c>
      <c r="I2" s="22">
        <v>2004</v>
      </c>
      <c r="J2" s="23">
        <v>3.65</v>
      </c>
      <c r="K2" s="24">
        <v>1199250</v>
      </c>
      <c r="L2" s="22" t="s">
        <v>231</v>
      </c>
      <c r="M2" s="22"/>
    </row>
    <row r="3" spans="1:13" x14ac:dyDescent="0.35">
      <c r="A3" s="1" t="s">
        <v>96</v>
      </c>
      <c r="B3" s="1" t="s">
        <v>97</v>
      </c>
      <c r="C3" s="1">
        <v>1994</v>
      </c>
      <c r="D3" s="1" t="s">
        <v>232</v>
      </c>
      <c r="E3" s="1" t="s">
        <v>166</v>
      </c>
      <c r="F3" s="19" t="s">
        <v>138</v>
      </c>
      <c r="G3" s="21"/>
      <c r="H3" s="22">
        <v>1969</v>
      </c>
      <c r="I3" s="22">
        <v>2009</v>
      </c>
      <c r="J3" s="23">
        <v>5.78</v>
      </c>
      <c r="K3" s="24">
        <v>5959475</v>
      </c>
      <c r="L3" s="22" t="s">
        <v>233</v>
      </c>
      <c r="M3" s="22"/>
    </row>
    <row r="4" spans="1:13" x14ac:dyDescent="0.35">
      <c r="A4" s="1" t="s">
        <v>96</v>
      </c>
      <c r="B4" s="1" t="s">
        <v>97</v>
      </c>
      <c r="C4" s="1">
        <v>1994</v>
      </c>
      <c r="D4" s="1" t="s">
        <v>135</v>
      </c>
      <c r="E4" s="1" t="s">
        <v>166</v>
      </c>
      <c r="F4" s="1" t="s">
        <v>136</v>
      </c>
      <c r="G4" s="1">
        <v>2015000</v>
      </c>
      <c r="H4" s="1">
        <v>1993</v>
      </c>
      <c r="I4" s="1">
        <v>2013</v>
      </c>
      <c r="J4" s="1">
        <v>1</v>
      </c>
      <c r="K4" s="1">
        <v>2015000</v>
      </c>
      <c r="L4" s="1" t="s">
        <v>137</v>
      </c>
    </row>
    <row r="5" spans="1:13" x14ac:dyDescent="0.35">
      <c r="A5" s="1" t="s">
        <v>96</v>
      </c>
      <c r="B5" s="1" t="s">
        <v>97</v>
      </c>
      <c r="C5" s="1">
        <v>2000</v>
      </c>
      <c r="D5" s="1" t="s">
        <v>232</v>
      </c>
      <c r="E5" s="1" t="s">
        <v>166</v>
      </c>
      <c r="F5" s="1" t="s">
        <v>138</v>
      </c>
      <c r="G5" s="1">
        <v>4495000</v>
      </c>
      <c r="H5" s="1">
        <v>1994</v>
      </c>
      <c r="I5" s="1">
        <v>2009</v>
      </c>
      <c r="J5" s="1">
        <f>AVERAGE(3.5,5.15)</f>
        <v>4.3250000000000002</v>
      </c>
      <c r="K5" s="1">
        <v>610000</v>
      </c>
    </row>
    <row r="6" spans="1:13" x14ac:dyDescent="0.35">
      <c r="A6" s="1" t="s">
        <v>96</v>
      </c>
      <c r="B6" s="1" t="s">
        <v>97</v>
      </c>
      <c r="C6" s="1">
        <v>2000</v>
      </c>
      <c r="D6" s="1" t="s">
        <v>250</v>
      </c>
      <c r="E6" s="1" t="s">
        <v>166</v>
      </c>
      <c r="F6" s="1" t="s">
        <v>138</v>
      </c>
      <c r="G6" s="1">
        <v>13670000</v>
      </c>
      <c r="H6" s="1">
        <v>1998</v>
      </c>
      <c r="J6" s="1">
        <f>AVERAGE(3.85,5.25)</f>
        <v>4.55</v>
      </c>
      <c r="K6" s="1">
        <v>13270000</v>
      </c>
    </row>
    <row r="7" spans="1:13" x14ac:dyDescent="0.35">
      <c r="A7" s="1" t="s">
        <v>96</v>
      </c>
      <c r="B7" s="1" t="s">
        <v>97</v>
      </c>
      <c r="C7" s="1">
        <v>2000</v>
      </c>
      <c r="D7" s="1" t="s">
        <v>236</v>
      </c>
      <c r="E7" s="1" t="s">
        <v>166</v>
      </c>
      <c r="F7" s="1" t="s">
        <v>237</v>
      </c>
      <c r="G7" s="1">
        <v>885700</v>
      </c>
      <c r="H7" s="1">
        <v>1997</v>
      </c>
      <c r="I7" s="1">
        <v>1998</v>
      </c>
      <c r="J7" s="1">
        <v>5.3125</v>
      </c>
      <c r="L7" s="1" t="s">
        <v>238</v>
      </c>
    </row>
    <row r="8" spans="1:13" x14ac:dyDescent="0.35">
      <c r="A8" s="1" t="s">
        <v>96</v>
      </c>
      <c r="B8" s="1" t="s">
        <v>97</v>
      </c>
      <c r="C8" s="1">
        <v>2000</v>
      </c>
      <c r="D8" s="1" t="s">
        <v>240</v>
      </c>
      <c r="E8" s="1" t="s">
        <v>166</v>
      </c>
      <c r="F8" s="1" t="s">
        <v>136</v>
      </c>
      <c r="G8" s="1">
        <v>6875000</v>
      </c>
      <c r="H8" s="1">
        <v>1998</v>
      </c>
      <c r="J8" s="1">
        <v>1</v>
      </c>
      <c r="K8" s="1">
        <v>6875000</v>
      </c>
      <c r="L8" s="1" t="s">
        <v>239</v>
      </c>
    </row>
    <row r="9" spans="1:13" x14ac:dyDescent="0.35">
      <c r="A9" s="1" t="s">
        <v>96</v>
      </c>
      <c r="B9" s="1" t="s">
        <v>97</v>
      </c>
      <c r="C9" s="1">
        <v>2000</v>
      </c>
      <c r="D9" s="1" t="s">
        <v>135</v>
      </c>
      <c r="E9" s="1" t="s">
        <v>166</v>
      </c>
      <c r="F9" s="1" t="s">
        <v>136</v>
      </c>
      <c r="G9" s="1">
        <v>1857000</v>
      </c>
      <c r="H9" s="1">
        <v>1994</v>
      </c>
      <c r="I9" s="1">
        <v>2013</v>
      </c>
      <c r="J9" s="1">
        <v>1.5</v>
      </c>
      <c r="K9" s="1">
        <v>1552260</v>
      </c>
      <c r="L9" s="1" t="s">
        <v>241</v>
      </c>
    </row>
    <row r="10" spans="1:13" x14ac:dyDescent="0.35">
      <c r="A10" s="1" t="s">
        <v>96</v>
      </c>
      <c r="B10" s="1" t="s">
        <v>97</v>
      </c>
      <c r="C10" s="1">
        <v>2001</v>
      </c>
      <c r="D10" s="1" t="s">
        <v>252</v>
      </c>
      <c r="E10" s="1" t="s">
        <v>166</v>
      </c>
      <c r="F10" s="1" t="s">
        <v>138</v>
      </c>
      <c r="G10" s="1">
        <v>7240000</v>
      </c>
      <c r="H10" s="1">
        <v>2000</v>
      </c>
      <c r="K10" s="1">
        <v>7240000</v>
      </c>
    </row>
    <row r="11" spans="1:13" x14ac:dyDescent="0.35">
      <c r="A11" s="1" t="s">
        <v>96</v>
      </c>
      <c r="B11" s="1" t="s">
        <v>97</v>
      </c>
      <c r="C11" s="1">
        <v>2001</v>
      </c>
      <c r="D11" s="1" t="s">
        <v>250</v>
      </c>
      <c r="E11" s="1" t="s">
        <v>166</v>
      </c>
      <c r="F11" s="1" t="s">
        <v>138</v>
      </c>
      <c r="G11" s="1">
        <v>13670000</v>
      </c>
      <c r="H11" s="1">
        <v>1998</v>
      </c>
      <c r="K11" s="1">
        <v>12815000</v>
      </c>
    </row>
    <row r="12" spans="1:13" x14ac:dyDescent="0.35">
      <c r="A12" s="1" t="s">
        <v>96</v>
      </c>
      <c r="B12" s="1" t="s">
        <v>97</v>
      </c>
      <c r="C12" s="1">
        <v>2001</v>
      </c>
      <c r="D12" s="1" t="s">
        <v>240</v>
      </c>
      <c r="E12" s="1" t="s">
        <v>166</v>
      </c>
      <c r="F12" s="1" t="s">
        <v>136</v>
      </c>
      <c r="G12" s="1">
        <v>6875000</v>
      </c>
      <c r="H12" s="1">
        <v>1998</v>
      </c>
      <c r="K12" s="1">
        <v>6222538</v>
      </c>
    </row>
    <row r="13" spans="1:13" x14ac:dyDescent="0.35">
      <c r="A13" s="1" t="s">
        <v>96</v>
      </c>
      <c r="B13" s="1" t="s">
        <v>97</v>
      </c>
      <c r="C13" s="1">
        <v>2005</v>
      </c>
      <c r="D13" s="1" t="s">
        <v>251</v>
      </c>
      <c r="E13" s="1" t="s">
        <v>166</v>
      </c>
      <c r="F13" s="1" t="s">
        <v>138</v>
      </c>
      <c r="G13" s="1">
        <v>7925000</v>
      </c>
      <c r="H13" s="1">
        <v>2001</v>
      </c>
      <c r="I13" s="1">
        <v>2030</v>
      </c>
      <c r="J13" s="1">
        <v>4.6500000000000004</v>
      </c>
      <c r="K13" s="1">
        <v>7415000</v>
      </c>
    </row>
    <row r="14" spans="1:13" x14ac:dyDescent="0.35">
      <c r="A14" s="1" t="s">
        <v>96</v>
      </c>
      <c r="B14" s="1" t="s">
        <v>97</v>
      </c>
      <c r="C14" s="1">
        <v>2005</v>
      </c>
      <c r="D14" s="1" t="s">
        <v>250</v>
      </c>
      <c r="E14" s="1" t="s">
        <v>166</v>
      </c>
      <c r="F14" s="1" t="s">
        <v>138</v>
      </c>
      <c r="G14" s="1">
        <v>13670000</v>
      </c>
      <c r="H14" s="1">
        <v>1998</v>
      </c>
      <c r="J14" s="1">
        <v>4.55</v>
      </c>
      <c r="K14" s="1">
        <v>12420000</v>
      </c>
    </row>
    <row r="15" spans="1:13" x14ac:dyDescent="0.35">
      <c r="A15" s="1" t="s">
        <v>96</v>
      </c>
      <c r="B15" s="1" t="s">
        <v>97</v>
      </c>
      <c r="C15" s="1">
        <v>2005</v>
      </c>
      <c r="D15" s="1" t="s">
        <v>240</v>
      </c>
      <c r="E15" s="1" t="s">
        <v>166</v>
      </c>
      <c r="F15" s="1" t="s">
        <v>136</v>
      </c>
      <c r="G15" s="1">
        <v>6875000</v>
      </c>
      <c r="H15" s="1">
        <v>1998</v>
      </c>
      <c r="J15" s="1">
        <v>1</v>
      </c>
      <c r="K15" s="1">
        <v>5602000</v>
      </c>
    </row>
    <row r="16" spans="1:13" x14ac:dyDescent="0.35">
      <c r="A16" s="1" t="s">
        <v>96</v>
      </c>
      <c r="B16" s="1" t="s">
        <v>97</v>
      </c>
      <c r="C16" s="1">
        <v>2007</v>
      </c>
      <c r="D16" s="1" t="s">
        <v>272</v>
      </c>
      <c r="E16" s="1" t="s">
        <v>166</v>
      </c>
      <c r="F16" s="1" t="s">
        <v>138</v>
      </c>
      <c r="G16" s="1">
        <v>10000000</v>
      </c>
      <c r="H16" s="1">
        <v>2005</v>
      </c>
      <c r="K16" s="1">
        <v>9910000</v>
      </c>
    </row>
    <row r="17" spans="1:12" x14ac:dyDescent="0.35">
      <c r="A17" s="1" t="s">
        <v>96</v>
      </c>
      <c r="B17" s="1" t="s">
        <v>97</v>
      </c>
      <c r="C17" s="1">
        <v>2007</v>
      </c>
      <c r="D17" s="1" t="s">
        <v>251</v>
      </c>
      <c r="E17" s="1" t="s">
        <v>166</v>
      </c>
      <c r="F17" s="1" t="s">
        <v>138</v>
      </c>
      <c r="G17" s="1">
        <v>7925000</v>
      </c>
      <c r="H17" s="1">
        <v>2001</v>
      </c>
      <c r="K17" s="1">
        <v>7090000</v>
      </c>
    </row>
    <row r="18" spans="1:12" x14ac:dyDescent="0.35">
      <c r="A18" s="1" t="s">
        <v>96</v>
      </c>
      <c r="B18" s="1" t="s">
        <v>97</v>
      </c>
      <c r="C18" s="1">
        <v>2007</v>
      </c>
      <c r="D18" s="1" t="s">
        <v>250</v>
      </c>
      <c r="E18" s="1" t="s">
        <v>166</v>
      </c>
      <c r="F18" s="1" t="s">
        <v>138</v>
      </c>
      <c r="G18" s="1">
        <v>13670000</v>
      </c>
      <c r="H18" s="1">
        <v>1998</v>
      </c>
      <c r="K18" s="1">
        <v>3330000</v>
      </c>
    </row>
    <row r="19" spans="1:12" x14ac:dyDescent="0.35">
      <c r="A19" s="1" t="s">
        <v>96</v>
      </c>
      <c r="B19" s="1" t="s">
        <v>97</v>
      </c>
      <c r="C19" s="1">
        <v>2007</v>
      </c>
      <c r="D19" s="1" t="s">
        <v>240</v>
      </c>
      <c r="E19" s="1" t="s">
        <v>166</v>
      </c>
      <c r="F19" s="1" t="s">
        <v>136</v>
      </c>
      <c r="G19" s="1">
        <v>6875000</v>
      </c>
      <c r="H19" s="1">
        <v>1998</v>
      </c>
      <c r="K19" s="1">
        <v>3567797</v>
      </c>
    </row>
    <row r="20" spans="1:12" x14ac:dyDescent="0.35">
      <c r="A20" s="1" t="s">
        <v>96</v>
      </c>
      <c r="B20" s="1" t="s">
        <v>97</v>
      </c>
      <c r="C20" s="1">
        <v>2010</v>
      </c>
      <c r="D20" s="1" t="s">
        <v>287</v>
      </c>
      <c r="E20" s="1" t="s">
        <v>166</v>
      </c>
      <c r="F20" s="1" t="s">
        <v>138</v>
      </c>
      <c r="G20" s="1">
        <v>4765000</v>
      </c>
      <c r="H20" s="1">
        <v>2007</v>
      </c>
      <c r="K20" s="1">
        <v>4515000</v>
      </c>
    </row>
    <row r="21" spans="1:12" x14ac:dyDescent="0.35">
      <c r="A21" s="1" t="s">
        <v>96</v>
      </c>
      <c r="B21" s="1" t="s">
        <v>97</v>
      </c>
      <c r="C21" s="1">
        <v>2010</v>
      </c>
      <c r="D21" s="1" t="s">
        <v>272</v>
      </c>
      <c r="E21" s="1" t="s">
        <v>166</v>
      </c>
      <c r="F21" s="1" t="s">
        <v>138</v>
      </c>
      <c r="G21" s="1">
        <v>10000000</v>
      </c>
      <c r="H21" s="1">
        <v>2005</v>
      </c>
      <c r="K21" s="1">
        <v>9580000</v>
      </c>
    </row>
    <row r="22" spans="1:12" x14ac:dyDescent="0.35">
      <c r="A22" s="1" t="s">
        <v>96</v>
      </c>
      <c r="B22" s="1" t="s">
        <v>97</v>
      </c>
      <c r="C22" s="1">
        <v>2010</v>
      </c>
      <c r="D22" s="1" t="s">
        <v>251</v>
      </c>
      <c r="E22" s="1" t="s">
        <v>166</v>
      </c>
      <c r="F22" s="1" t="s">
        <v>138</v>
      </c>
      <c r="G22" s="1">
        <v>7925000</v>
      </c>
      <c r="H22" s="1">
        <v>2001</v>
      </c>
      <c r="K22" s="1">
        <v>6540000</v>
      </c>
    </row>
    <row r="23" spans="1:12" x14ac:dyDescent="0.35">
      <c r="A23" s="1" t="s">
        <v>96</v>
      </c>
      <c r="B23" s="1" t="s">
        <v>97</v>
      </c>
      <c r="C23" s="1">
        <v>2010</v>
      </c>
      <c r="D23" s="1" t="s">
        <v>240</v>
      </c>
      <c r="E23" s="1" t="s">
        <v>166</v>
      </c>
      <c r="F23" s="1" t="s">
        <v>136</v>
      </c>
      <c r="G23" s="1">
        <v>6875000</v>
      </c>
      <c r="H23" s="1">
        <v>1998</v>
      </c>
      <c r="K23" s="1">
        <v>2463977</v>
      </c>
    </row>
    <row r="24" spans="1:12" x14ac:dyDescent="0.35">
      <c r="A24" s="1" t="s">
        <v>96</v>
      </c>
      <c r="B24" s="1" t="s">
        <v>97</v>
      </c>
      <c r="C24" s="1">
        <v>2010</v>
      </c>
      <c r="D24" s="1" t="s">
        <v>287</v>
      </c>
      <c r="E24" s="1" t="s">
        <v>166</v>
      </c>
      <c r="F24" s="1" t="s">
        <v>138</v>
      </c>
      <c r="G24" s="1">
        <v>4765000</v>
      </c>
      <c r="H24" s="1">
        <v>2007</v>
      </c>
      <c r="K24" s="1">
        <v>4128300</v>
      </c>
    </row>
    <row r="25" spans="1:12" x14ac:dyDescent="0.35">
      <c r="A25" s="1" t="s">
        <v>96</v>
      </c>
      <c r="B25" s="1" t="s">
        <v>97</v>
      </c>
      <c r="C25" s="1">
        <v>2010</v>
      </c>
      <c r="D25" s="1" t="s">
        <v>296</v>
      </c>
      <c r="E25" s="1" t="s">
        <v>166</v>
      </c>
      <c r="F25" s="1" t="s">
        <v>138</v>
      </c>
      <c r="G25" s="1">
        <v>17870000</v>
      </c>
      <c r="H25" s="1">
        <v>2005</v>
      </c>
      <c r="K25" s="1">
        <v>16020000</v>
      </c>
      <c r="L25" s="1" t="s">
        <v>297</v>
      </c>
    </row>
    <row r="26" spans="1:12" x14ac:dyDescent="0.35">
      <c r="A26" s="1" t="s">
        <v>96</v>
      </c>
      <c r="B26" s="1" t="s">
        <v>97</v>
      </c>
      <c r="C26" s="1">
        <v>2010</v>
      </c>
      <c r="D26" s="1" t="s">
        <v>240</v>
      </c>
      <c r="E26" s="1" t="s">
        <v>166</v>
      </c>
      <c r="F26" s="1" t="s">
        <v>136</v>
      </c>
      <c r="G26" s="1">
        <v>6875000</v>
      </c>
      <c r="H26" s="1">
        <v>1998</v>
      </c>
      <c r="K26" s="1">
        <v>401637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"/>
  <sheetViews>
    <sheetView workbookViewId="0">
      <selection sqref="A1:J1"/>
    </sheetView>
  </sheetViews>
  <sheetFormatPr defaultColWidth="8.90625" defaultRowHeight="14.5" x14ac:dyDescent="0.35"/>
  <cols>
    <col min="1" max="8" width="8.90625" style="1"/>
    <col min="9" max="9" width="15" style="1" bestFit="1" customWidth="1"/>
    <col min="10" max="16384" width="8.90625" style="1"/>
  </cols>
  <sheetData>
    <row r="1" spans="1:10" x14ac:dyDescent="0.35">
      <c r="A1" s="29" t="s">
        <v>0</v>
      </c>
      <c r="B1" s="29" t="s">
        <v>27</v>
      </c>
      <c r="C1" s="29" t="s">
        <v>1</v>
      </c>
      <c r="D1" s="29" t="s">
        <v>338</v>
      </c>
      <c r="E1" s="29" t="s">
        <v>339</v>
      </c>
      <c r="F1" s="29" t="s">
        <v>332</v>
      </c>
      <c r="G1" s="29" t="s">
        <v>340</v>
      </c>
      <c r="H1" s="29" t="s">
        <v>341</v>
      </c>
      <c r="I1" s="29" t="s">
        <v>342</v>
      </c>
      <c r="J1" s="29" t="s">
        <v>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"/>
  <sheetViews>
    <sheetView workbookViewId="0">
      <selection activeCell="E36" sqref="E36"/>
    </sheetView>
  </sheetViews>
  <sheetFormatPr defaultColWidth="8.90625" defaultRowHeight="14.5" x14ac:dyDescent="0.35"/>
  <cols>
    <col min="1" max="16384" width="8.90625" style="1"/>
  </cols>
  <sheetData>
    <row r="1" spans="1:10" x14ac:dyDescent="0.35">
      <c r="A1" s="2" t="s">
        <v>0</v>
      </c>
      <c r="B1" s="2" t="s">
        <v>27</v>
      </c>
      <c r="C1" s="2" t="s">
        <v>1</v>
      </c>
      <c r="D1" s="2" t="s">
        <v>338</v>
      </c>
      <c r="E1" s="2" t="s">
        <v>337</v>
      </c>
      <c r="F1" s="4" t="s">
        <v>343</v>
      </c>
      <c r="G1" s="4" t="s">
        <v>380</v>
      </c>
      <c r="H1" s="4" t="s">
        <v>344</v>
      </c>
      <c r="I1" s="4" t="s">
        <v>345</v>
      </c>
      <c r="J1" s="4" t="s">
        <v>346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6"/>
  <sheetViews>
    <sheetView workbookViewId="0">
      <selection activeCell="A2" sqref="A2:B6"/>
    </sheetView>
  </sheetViews>
  <sheetFormatPr defaultColWidth="8.90625" defaultRowHeight="14.5" x14ac:dyDescent="0.35"/>
  <cols>
    <col min="1" max="1" width="10.08984375" style="1" bestFit="1" customWidth="1"/>
    <col min="2" max="3" width="8.90625" style="1"/>
    <col min="4" max="4" width="14.90625" style="1" bestFit="1" customWidth="1"/>
    <col min="5" max="5" width="26.1796875" style="1" bestFit="1" customWidth="1"/>
    <col min="6" max="16384" width="8.90625" style="1"/>
  </cols>
  <sheetData>
    <row r="1" spans="1:8" x14ac:dyDescent="0.35">
      <c r="A1" s="29" t="s">
        <v>0</v>
      </c>
      <c r="B1" s="29" t="s">
        <v>27</v>
      </c>
      <c r="C1" s="29" t="s">
        <v>1</v>
      </c>
      <c r="D1" s="29" t="s">
        <v>347</v>
      </c>
      <c r="E1" s="29" t="s">
        <v>348</v>
      </c>
      <c r="F1" s="29" t="s">
        <v>349</v>
      </c>
      <c r="G1" s="29" t="s">
        <v>350</v>
      </c>
      <c r="H1" s="29" t="s">
        <v>324</v>
      </c>
    </row>
    <row r="2" spans="1:8" x14ac:dyDescent="0.35">
      <c r="A2" s="1" t="s">
        <v>96</v>
      </c>
      <c r="B2" s="1" t="s">
        <v>97</v>
      </c>
      <c r="C2" s="1">
        <v>1994</v>
      </c>
      <c r="D2" s="1" t="s">
        <v>108</v>
      </c>
      <c r="E2" s="1" t="s">
        <v>109</v>
      </c>
    </row>
    <row r="3" spans="1:8" x14ac:dyDescent="0.35">
      <c r="A3" s="1" t="s">
        <v>96</v>
      </c>
      <c r="B3" s="1" t="s">
        <v>97</v>
      </c>
      <c r="C3" s="1">
        <v>1994</v>
      </c>
      <c r="D3" s="1" t="s">
        <v>110</v>
      </c>
      <c r="E3" s="1" t="s">
        <v>111</v>
      </c>
    </row>
    <row r="4" spans="1:8" x14ac:dyDescent="0.35">
      <c r="A4" s="1" t="s">
        <v>96</v>
      </c>
      <c r="B4" s="1" t="s">
        <v>97</v>
      </c>
      <c r="C4" s="1">
        <v>1994</v>
      </c>
      <c r="D4" s="1" t="s">
        <v>112</v>
      </c>
      <c r="E4" s="1" t="s">
        <v>113</v>
      </c>
    </row>
    <row r="5" spans="1:8" x14ac:dyDescent="0.35">
      <c r="A5" s="1" t="s">
        <v>96</v>
      </c>
      <c r="B5" s="1" t="s">
        <v>97</v>
      </c>
      <c r="C5" s="1">
        <v>1994</v>
      </c>
      <c r="D5" s="1" t="s">
        <v>114</v>
      </c>
      <c r="E5" s="1" t="s">
        <v>115</v>
      </c>
    </row>
    <row r="6" spans="1:8" x14ac:dyDescent="0.35">
      <c r="A6" s="1" t="s">
        <v>96</v>
      </c>
      <c r="B6" s="1" t="s">
        <v>97</v>
      </c>
      <c r="C6" s="1">
        <v>1994</v>
      </c>
      <c r="D6" s="1" t="s">
        <v>116</v>
      </c>
      <c r="E6" s="1" t="s">
        <v>117</v>
      </c>
    </row>
    <row r="7" spans="1:8" x14ac:dyDescent="0.35">
      <c r="A7" s="1" t="s">
        <v>96</v>
      </c>
      <c r="B7" s="1" t="s">
        <v>97</v>
      </c>
      <c r="C7" s="1">
        <v>2000</v>
      </c>
      <c r="D7" s="1" t="s">
        <v>110</v>
      </c>
      <c r="E7" s="1" t="s">
        <v>109</v>
      </c>
      <c r="F7" s="1">
        <v>2001</v>
      </c>
    </row>
    <row r="8" spans="1:8" x14ac:dyDescent="0.35">
      <c r="A8" s="1" t="s">
        <v>96</v>
      </c>
      <c r="B8" s="1" t="s">
        <v>97</v>
      </c>
      <c r="C8" s="1">
        <v>2000</v>
      </c>
      <c r="D8" s="1" t="s">
        <v>114</v>
      </c>
      <c r="E8" s="1" t="s">
        <v>111</v>
      </c>
      <c r="F8" s="1">
        <v>2000</v>
      </c>
    </row>
    <row r="9" spans="1:8" x14ac:dyDescent="0.35">
      <c r="A9" s="1" t="s">
        <v>96</v>
      </c>
      <c r="B9" s="1" t="s">
        <v>97</v>
      </c>
      <c r="C9" s="1">
        <v>2000</v>
      </c>
      <c r="D9" s="1" t="s">
        <v>253</v>
      </c>
      <c r="E9" s="1" t="s">
        <v>115</v>
      </c>
      <c r="F9" s="1">
        <v>2004</v>
      </c>
    </row>
    <row r="10" spans="1:8" x14ac:dyDescent="0.35">
      <c r="A10" s="1" t="s">
        <v>96</v>
      </c>
      <c r="B10" s="1" t="s">
        <v>97</v>
      </c>
      <c r="C10" s="1">
        <v>2000</v>
      </c>
      <c r="D10" s="1" t="s">
        <v>112</v>
      </c>
      <c r="E10" s="1" t="s">
        <v>113</v>
      </c>
      <c r="F10" s="1">
        <v>2002</v>
      </c>
    </row>
    <row r="11" spans="1:8" x14ac:dyDescent="0.35">
      <c r="A11" s="1" t="s">
        <v>96</v>
      </c>
      <c r="B11" s="1" t="s">
        <v>97</v>
      </c>
      <c r="C11" s="1">
        <v>2000</v>
      </c>
      <c r="D11" s="1" t="s">
        <v>118</v>
      </c>
      <c r="E11" s="1" t="s">
        <v>117</v>
      </c>
      <c r="F11" s="1">
        <v>2003</v>
      </c>
    </row>
    <row r="12" spans="1:8" x14ac:dyDescent="0.35">
      <c r="A12" s="1" t="s">
        <v>96</v>
      </c>
      <c r="B12" s="1" t="s">
        <v>97</v>
      </c>
      <c r="C12" s="1">
        <v>2001</v>
      </c>
      <c r="D12" s="1" t="s">
        <v>110</v>
      </c>
      <c r="E12" s="1" t="s">
        <v>109</v>
      </c>
      <c r="F12" s="1">
        <v>2001</v>
      </c>
    </row>
    <row r="13" spans="1:8" x14ac:dyDescent="0.35">
      <c r="A13" s="1" t="s">
        <v>96</v>
      </c>
      <c r="B13" s="1" t="s">
        <v>97</v>
      </c>
      <c r="C13" s="1">
        <v>2001</v>
      </c>
      <c r="D13" s="1" t="s">
        <v>114</v>
      </c>
      <c r="E13" s="1" t="s">
        <v>111</v>
      </c>
      <c r="F13" s="1">
        <v>2005</v>
      </c>
    </row>
    <row r="14" spans="1:8" x14ac:dyDescent="0.35">
      <c r="A14" s="1" t="s">
        <v>96</v>
      </c>
      <c r="B14" s="1" t="s">
        <v>97</v>
      </c>
      <c r="C14" s="1">
        <v>2001</v>
      </c>
      <c r="D14" s="1" t="s">
        <v>253</v>
      </c>
      <c r="E14" s="1" t="s">
        <v>115</v>
      </c>
      <c r="F14" s="1">
        <v>2004</v>
      </c>
    </row>
    <row r="15" spans="1:8" x14ac:dyDescent="0.35">
      <c r="A15" s="1" t="s">
        <v>96</v>
      </c>
      <c r="B15" s="1" t="s">
        <v>97</v>
      </c>
      <c r="C15" s="1">
        <v>2001</v>
      </c>
      <c r="D15" s="1" t="s">
        <v>112</v>
      </c>
      <c r="E15" s="1" t="s">
        <v>113</v>
      </c>
      <c r="F15" s="1">
        <v>2002</v>
      </c>
    </row>
    <row r="16" spans="1:8" x14ac:dyDescent="0.35">
      <c r="A16" s="1" t="s">
        <v>96</v>
      </c>
      <c r="B16" s="1" t="s">
        <v>97</v>
      </c>
      <c r="C16" s="1">
        <v>2001</v>
      </c>
      <c r="D16" s="1" t="s">
        <v>118</v>
      </c>
      <c r="E16" s="1" t="s">
        <v>117</v>
      </c>
      <c r="F16" s="1">
        <v>2003</v>
      </c>
    </row>
    <row r="17" spans="1:6" x14ac:dyDescent="0.35">
      <c r="A17" s="1" t="s">
        <v>96</v>
      </c>
      <c r="B17" s="1" t="s">
        <v>97</v>
      </c>
      <c r="C17" s="1">
        <v>2005</v>
      </c>
      <c r="D17" s="1" t="s">
        <v>110</v>
      </c>
      <c r="E17" s="1" t="s">
        <v>109</v>
      </c>
      <c r="F17" s="1">
        <v>2006</v>
      </c>
    </row>
    <row r="18" spans="1:6" x14ac:dyDescent="0.35">
      <c r="A18" s="1" t="s">
        <v>96</v>
      </c>
      <c r="B18" s="1" t="s">
        <v>97</v>
      </c>
      <c r="C18" s="1">
        <v>2005</v>
      </c>
      <c r="D18" s="1" t="s">
        <v>118</v>
      </c>
      <c r="E18" s="1" t="s">
        <v>111</v>
      </c>
      <c r="F18" s="1">
        <v>2008</v>
      </c>
    </row>
    <row r="19" spans="1:6" x14ac:dyDescent="0.35">
      <c r="A19" s="1" t="s">
        <v>96</v>
      </c>
      <c r="B19" s="1" t="s">
        <v>97</v>
      </c>
      <c r="C19" s="1">
        <v>2005</v>
      </c>
      <c r="D19" s="1" t="s">
        <v>253</v>
      </c>
      <c r="E19" s="1" t="s">
        <v>117</v>
      </c>
      <c r="F19" s="1">
        <v>2007</v>
      </c>
    </row>
    <row r="20" spans="1:6" x14ac:dyDescent="0.35">
      <c r="A20" s="1" t="s">
        <v>96</v>
      </c>
      <c r="B20" s="1" t="s">
        <v>97</v>
      </c>
      <c r="C20" s="1">
        <v>2005</v>
      </c>
      <c r="D20" s="1" t="s">
        <v>254</v>
      </c>
      <c r="E20" s="1" t="s">
        <v>115</v>
      </c>
      <c r="F20" s="1">
        <v>2009</v>
      </c>
    </row>
    <row r="21" spans="1:6" x14ac:dyDescent="0.35">
      <c r="A21" s="1" t="s">
        <v>96</v>
      </c>
      <c r="B21" s="1" t="s">
        <v>97</v>
      </c>
      <c r="C21" s="1">
        <v>2005</v>
      </c>
      <c r="D21" s="1" t="s">
        <v>114</v>
      </c>
      <c r="E21" s="1" t="s">
        <v>113</v>
      </c>
      <c r="F21" s="1">
        <v>2005</v>
      </c>
    </row>
    <row r="22" spans="1:6" x14ac:dyDescent="0.35">
      <c r="A22" s="1" t="s">
        <v>96</v>
      </c>
      <c r="B22" s="1" t="s">
        <v>97</v>
      </c>
      <c r="C22" s="1">
        <v>2007</v>
      </c>
      <c r="D22" s="1" t="s">
        <v>114</v>
      </c>
      <c r="E22" s="1" t="s">
        <v>109</v>
      </c>
      <c r="F22" s="1">
        <v>2005</v>
      </c>
    </row>
    <row r="23" spans="1:6" x14ac:dyDescent="0.35">
      <c r="A23" s="1" t="s">
        <v>96</v>
      </c>
      <c r="B23" s="1" t="s">
        <v>97</v>
      </c>
      <c r="C23" s="1">
        <v>2007</v>
      </c>
      <c r="D23" s="1" t="s">
        <v>118</v>
      </c>
      <c r="E23" s="1" t="s">
        <v>111</v>
      </c>
      <c r="F23" s="1">
        <v>2008</v>
      </c>
    </row>
    <row r="24" spans="1:6" x14ac:dyDescent="0.35">
      <c r="A24" s="1" t="s">
        <v>96</v>
      </c>
      <c r="B24" s="1" t="s">
        <v>97</v>
      </c>
      <c r="C24" s="1">
        <v>2007</v>
      </c>
      <c r="D24" s="1" t="s">
        <v>253</v>
      </c>
      <c r="E24" s="1" t="s">
        <v>115</v>
      </c>
      <c r="F24" s="1">
        <v>2007</v>
      </c>
    </row>
    <row r="25" spans="1:6" x14ac:dyDescent="0.35">
      <c r="A25" s="1" t="s">
        <v>96</v>
      </c>
      <c r="B25" s="1" t="s">
        <v>97</v>
      </c>
      <c r="C25" s="1">
        <v>2007</v>
      </c>
      <c r="D25" s="1" t="s">
        <v>254</v>
      </c>
      <c r="E25" s="1" t="s">
        <v>113</v>
      </c>
      <c r="F25" s="1">
        <v>2009</v>
      </c>
    </row>
    <row r="26" spans="1:6" x14ac:dyDescent="0.35">
      <c r="A26" s="1" t="s">
        <v>96</v>
      </c>
      <c r="B26" s="1" t="s">
        <v>97</v>
      </c>
      <c r="C26" s="1">
        <v>2007</v>
      </c>
      <c r="D26" s="1" t="s">
        <v>273</v>
      </c>
      <c r="E26" s="1" t="s">
        <v>117</v>
      </c>
      <c r="F26" s="1">
        <v>2006</v>
      </c>
    </row>
    <row r="27" spans="1:6" x14ac:dyDescent="0.35">
      <c r="A27" s="1" t="s">
        <v>96</v>
      </c>
      <c r="B27" s="1" t="s">
        <v>97</v>
      </c>
      <c r="C27" s="1">
        <v>2010</v>
      </c>
      <c r="D27" s="1" t="s">
        <v>114</v>
      </c>
      <c r="E27" s="1" t="s">
        <v>109</v>
      </c>
      <c r="F27" s="1">
        <v>2010</v>
      </c>
    </row>
    <row r="28" spans="1:6" x14ac:dyDescent="0.35">
      <c r="A28" s="1" t="s">
        <v>96</v>
      </c>
      <c r="B28" s="1" t="s">
        <v>97</v>
      </c>
      <c r="C28" s="1">
        <v>2010</v>
      </c>
      <c r="D28" s="1" t="s">
        <v>118</v>
      </c>
      <c r="E28" s="1" t="s">
        <v>111</v>
      </c>
      <c r="F28" s="1">
        <v>2013</v>
      </c>
    </row>
    <row r="29" spans="1:6" x14ac:dyDescent="0.35">
      <c r="A29" s="1" t="s">
        <v>96</v>
      </c>
      <c r="B29" s="1" t="s">
        <v>97</v>
      </c>
      <c r="C29" s="1">
        <v>2010</v>
      </c>
      <c r="D29" s="1" t="s">
        <v>253</v>
      </c>
      <c r="E29" s="1" t="s">
        <v>115</v>
      </c>
      <c r="F29" s="1">
        <v>2012</v>
      </c>
    </row>
    <row r="30" spans="1:6" x14ac:dyDescent="0.35">
      <c r="A30" s="1" t="s">
        <v>96</v>
      </c>
      <c r="B30" s="1" t="s">
        <v>97</v>
      </c>
      <c r="C30" s="1">
        <v>2010</v>
      </c>
      <c r="D30" s="1" t="s">
        <v>254</v>
      </c>
      <c r="E30" s="1" t="s">
        <v>113</v>
      </c>
      <c r="F30" s="1">
        <v>2014</v>
      </c>
    </row>
    <row r="31" spans="1:6" x14ac:dyDescent="0.35">
      <c r="A31" s="1" t="s">
        <v>96</v>
      </c>
      <c r="B31" s="1" t="s">
        <v>97</v>
      </c>
      <c r="C31" s="1">
        <v>2010</v>
      </c>
      <c r="D31" s="1" t="s">
        <v>288</v>
      </c>
      <c r="E31" s="1" t="s">
        <v>117</v>
      </c>
      <c r="F31" s="1">
        <v>2011</v>
      </c>
    </row>
    <row r="32" spans="1:6" x14ac:dyDescent="0.35">
      <c r="A32" s="1" t="s">
        <v>96</v>
      </c>
      <c r="B32" s="1" t="s">
        <v>97</v>
      </c>
      <c r="C32" s="1">
        <v>2014</v>
      </c>
      <c r="D32" s="1" t="s">
        <v>118</v>
      </c>
      <c r="E32" s="1" t="s">
        <v>109</v>
      </c>
      <c r="F32" s="1">
        <v>2018</v>
      </c>
    </row>
    <row r="33" spans="1:6" x14ac:dyDescent="0.35">
      <c r="A33" s="1" t="s">
        <v>96</v>
      </c>
      <c r="B33" s="1" t="s">
        <v>97</v>
      </c>
      <c r="C33" s="1">
        <v>2014</v>
      </c>
      <c r="D33" s="1" t="s">
        <v>300</v>
      </c>
      <c r="E33" s="1" t="s">
        <v>111</v>
      </c>
      <c r="F33" s="1">
        <v>2015</v>
      </c>
    </row>
    <row r="34" spans="1:6" x14ac:dyDescent="0.35">
      <c r="A34" s="1" t="s">
        <v>96</v>
      </c>
      <c r="B34" s="1" t="s">
        <v>97</v>
      </c>
      <c r="C34" s="1">
        <v>2014</v>
      </c>
      <c r="D34" s="1" t="s">
        <v>288</v>
      </c>
      <c r="E34" s="1" t="s">
        <v>115</v>
      </c>
      <c r="F34" s="1">
        <v>2016</v>
      </c>
    </row>
    <row r="35" spans="1:6" x14ac:dyDescent="0.35">
      <c r="A35" s="1" t="s">
        <v>96</v>
      </c>
      <c r="B35" s="1" t="s">
        <v>97</v>
      </c>
      <c r="C35" s="1">
        <v>2014</v>
      </c>
      <c r="D35" s="1" t="s">
        <v>254</v>
      </c>
      <c r="E35" s="1" t="s">
        <v>113</v>
      </c>
      <c r="F35" s="1">
        <v>2014</v>
      </c>
    </row>
    <row r="36" spans="1:6" x14ac:dyDescent="0.35">
      <c r="A36" s="1" t="s">
        <v>96</v>
      </c>
      <c r="B36" s="1" t="s">
        <v>97</v>
      </c>
      <c r="C36" s="1">
        <v>2014</v>
      </c>
      <c r="D36" s="1" t="s">
        <v>301</v>
      </c>
      <c r="E36" s="1" t="s">
        <v>117</v>
      </c>
      <c r="F36" s="1">
        <v>2017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"/>
  <sheetViews>
    <sheetView topLeftCell="J1" workbookViewId="0">
      <selection activeCell="U1" sqref="U1:Y1048576"/>
    </sheetView>
  </sheetViews>
  <sheetFormatPr defaultColWidth="8.90625" defaultRowHeight="14.5" x14ac:dyDescent="0.35"/>
  <cols>
    <col min="1" max="16384" width="8.90625" style="1"/>
  </cols>
  <sheetData>
    <row r="1" spans="1:20" x14ac:dyDescent="0.35">
      <c r="A1" s="2" t="s">
        <v>0</v>
      </c>
      <c r="B1" s="2" t="s">
        <v>27</v>
      </c>
      <c r="C1" s="2" t="s">
        <v>1</v>
      </c>
      <c r="D1" s="2" t="s">
        <v>3</v>
      </c>
      <c r="E1" s="2" t="s">
        <v>24</v>
      </c>
      <c r="F1" s="2" t="s">
        <v>9</v>
      </c>
      <c r="G1" s="4" t="s">
        <v>351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140</v>
      </c>
      <c r="T1" s="2" t="s">
        <v>324</v>
      </c>
    </row>
    <row r="2" spans="1:20" x14ac:dyDescent="0.35">
      <c r="A2" s="1" t="s">
        <v>96</v>
      </c>
      <c r="B2" s="1" t="s">
        <v>97</v>
      </c>
      <c r="C2" s="1">
        <v>1994</v>
      </c>
      <c r="E2" s="1" t="s">
        <v>166</v>
      </c>
      <c r="F2" s="1" t="s">
        <v>129</v>
      </c>
      <c r="G2" s="1" t="s">
        <v>130</v>
      </c>
      <c r="H2" s="1" t="s">
        <v>257</v>
      </c>
      <c r="K2" s="1">
        <v>23</v>
      </c>
      <c r="L2" s="1" t="s">
        <v>101</v>
      </c>
      <c r="M2" s="1">
        <v>7</v>
      </c>
      <c r="N2" s="1">
        <v>1</v>
      </c>
      <c r="P2" s="1">
        <v>8950</v>
      </c>
      <c r="R2" s="1">
        <v>110</v>
      </c>
      <c r="S2" s="1">
        <v>90</v>
      </c>
      <c r="T2" s="1" t="s">
        <v>157</v>
      </c>
    </row>
    <row r="3" spans="1:20" x14ac:dyDescent="0.35">
      <c r="A3" s="1" t="s">
        <v>96</v>
      </c>
      <c r="B3" s="1" t="s">
        <v>97</v>
      </c>
      <c r="C3" s="1">
        <v>2000</v>
      </c>
      <c r="E3" s="1" t="s">
        <v>166</v>
      </c>
      <c r="F3" s="1" t="s">
        <v>129</v>
      </c>
      <c r="G3" s="1" t="s">
        <v>130</v>
      </c>
      <c r="H3" s="1" t="s">
        <v>257</v>
      </c>
      <c r="K3" s="1">
        <v>23</v>
      </c>
      <c r="L3" s="1" t="s">
        <v>101</v>
      </c>
      <c r="M3" s="1">
        <v>8</v>
      </c>
      <c r="N3" s="1">
        <v>1</v>
      </c>
      <c r="P3" s="1">
        <v>9770</v>
      </c>
      <c r="R3" s="1">
        <f>150</f>
        <v>150</v>
      </c>
      <c r="S3" s="1">
        <v>90</v>
      </c>
      <c r="T3" s="1" t="s">
        <v>242</v>
      </c>
    </row>
    <row r="4" spans="1:20" x14ac:dyDescent="0.35">
      <c r="A4" s="1" t="s">
        <v>96</v>
      </c>
      <c r="B4" s="1" t="s">
        <v>97</v>
      </c>
      <c r="C4" s="1">
        <v>2001</v>
      </c>
      <c r="E4" s="1" t="s">
        <v>166</v>
      </c>
      <c r="F4" s="1" t="s">
        <v>129</v>
      </c>
      <c r="G4" s="1" t="s">
        <v>130</v>
      </c>
      <c r="H4" s="1" t="s">
        <v>257</v>
      </c>
      <c r="K4" s="1">
        <v>24</v>
      </c>
      <c r="L4" s="1" t="s">
        <v>101</v>
      </c>
      <c r="M4" s="1">
        <v>8</v>
      </c>
      <c r="N4" s="1">
        <v>1</v>
      </c>
      <c r="R4" s="1">
        <v>165</v>
      </c>
      <c r="S4" s="1">
        <v>90</v>
      </c>
    </row>
    <row r="5" spans="1:20" x14ac:dyDescent="0.35">
      <c r="A5" s="1" t="s">
        <v>96</v>
      </c>
      <c r="B5" s="1" t="s">
        <v>97</v>
      </c>
      <c r="C5" s="1">
        <v>2005</v>
      </c>
      <c r="E5" s="1" t="s">
        <v>166</v>
      </c>
      <c r="F5" s="1" t="s">
        <v>129</v>
      </c>
      <c r="G5" s="1" t="s">
        <v>130</v>
      </c>
      <c r="H5" s="1" t="s">
        <v>256</v>
      </c>
      <c r="K5" s="1">
        <v>24</v>
      </c>
      <c r="L5" s="1" t="s">
        <v>101</v>
      </c>
      <c r="M5" s="1">
        <v>8</v>
      </c>
      <c r="N5" s="1">
        <v>1</v>
      </c>
      <c r="R5" s="1">
        <v>300</v>
      </c>
      <c r="S5" s="1">
        <v>90</v>
      </c>
    </row>
    <row r="6" spans="1:20" x14ac:dyDescent="0.35">
      <c r="A6" s="1" t="s">
        <v>96</v>
      </c>
      <c r="B6" s="1" t="s">
        <v>97</v>
      </c>
      <c r="C6" s="1">
        <v>2007</v>
      </c>
      <c r="E6" s="1" t="s">
        <v>166</v>
      </c>
      <c r="F6" s="1" t="s">
        <v>129</v>
      </c>
      <c r="G6" s="1" t="s">
        <v>130</v>
      </c>
      <c r="H6" s="1" t="s">
        <v>256</v>
      </c>
      <c r="K6" s="1">
        <v>24</v>
      </c>
      <c r="L6" s="1" t="s">
        <v>101</v>
      </c>
      <c r="M6" s="1">
        <v>8</v>
      </c>
      <c r="N6" s="1">
        <v>1</v>
      </c>
      <c r="R6" s="1">
        <v>300</v>
      </c>
      <c r="S6" s="1">
        <v>90</v>
      </c>
    </row>
    <row r="7" spans="1:20" x14ac:dyDescent="0.35">
      <c r="A7" s="1" t="s">
        <v>96</v>
      </c>
      <c r="B7" s="1" t="s">
        <v>97</v>
      </c>
      <c r="C7" s="1">
        <v>2010</v>
      </c>
      <c r="E7" s="1" t="s">
        <v>166</v>
      </c>
      <c r="F7" s="1" t="s">
        <v>129</v>
      </c>
      <c r="G7" s="1" t="s">
        <v>130</v>
      </c>
      <c r="H7" s="1" t="s">
        <v>256</v>
      </c>
      <c r="K7" s="1">
        <v>23</v>
      </c>
      <c r="L7" s="1" t="s">
        <v>101</v>
      </c>
      <c r="M7" s="1">
        <v>8</v>
      </c>
      <c r="N7" s="1">
        <v>1</v>
      </c>
      <c r="R7" s="1">
        <v>300</v>
      </c>
      <c r="S7" s="1">
        <v>90</v>
      </c>
    </row>
    <row r="8" spans="1:20" x14ac:dyDescent="0.35">
      <c r="A8" s="1" t="s">
        <v>96</v>
      </c>
      <c r="B8" s="1" t="s">
        <v>97</v>
      </c>
      <c r="C8" s="1">
        <v>2014</v>
      </c>
      <c r="E8" s="1" t="s">
        <v>166</v>
      </c>
      <c r="F8" s="1" t="s">
        <v>129</v>
      </c>
      <c r="G8" s="1" t="s">
        <v>130</v>
      </c>
      <c r="H8" s="1" t="s">
        <v>256</v>
      </c>
      <c r="K8" s="1">
        <v>23</v>
      </c>
      <c r="L8" s="1" t="s">
        <v>101</v>
      </c>
      <c r="M8" s="1">
        <v>8</v>
      </c>
      <c r="N8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basicInfo</vt:lpstr>
      <vt:lpstr>maturitySched</vt:lpstr>
      <vt:lpstr>bondPurpose</vt:lpstr>
      <vt:lpstr>otherDebt</vt:lpstr>
      <vt:lpstr>longTerm</vt:lpstr>
      <vt:lpstr>debtService</vt:lpstr>
      <vt:lpstr>board</vt:lpstr>
      <vt:lpstr>utilityInfo</vt:lpstr>
      <vt:lpstr>serviceArea</vt:lpstr>
      <vt:lpstr>interconnect</vt:lpstr>
      <vt:lpstr>source</vt:lpstr>
      <vt:lpstr>customers</vt:lpstr>
      <vt:lpstr>usage</vt:lpstr>
      <vt:lpstr>unaccounted</vt:lpstr>
      <vt:lpstr>largestCust</vt:lpstr>
      <vt:lpstr>rates</vt:lpstr>
      <vt:lpstr>fiscal</vt:lpstr>
      <vt:lpstr>assets</vt:lpstr>
      <vt:lpstr>revCollect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Walker Grimshaw</cp:lastModifiedBy>
  <dcterms:created xsi:type="dcterms:W3CDTF">2019-08-01T16:52:11Z</dcterms:created>
  <dcterms:modified xsi:type="dcterms:W3CDTF">2020-01-02T21:38:19Z</dcterms:modified>
</cp:coreProperties>
</file>